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420" windowWidth="24915" windowHeight="12480" tabRatio="919" firstSheet="2" activeTab="2"/>
  </bookViews>
  <sheets>
    <sheet name="January 01, 2016 Rates" sheetId="1" state="hidden" r:id="rId1"/>
    <sheet name="Rate Comparison" sheetId="2" state="hidden" r:id="rId2"/>
    <sheet name="Bill Impact Summary" sheetId="16" r:id="rId3"/>
    <sheet name="Bill Impact- Res RPP" sheetId="3" r:id="rId4"/>
    <sheet name="Bill Impact- Res RPP (10th Per)" sheetId="17" state="hidden" r:id="rId5"/>
    <sheet name="Bill Impact- Res Non RPP" sheetId="4" r:id="rId6"/>
    <sheet name="Bill Impact- Res Non RPP (10th)" sheetId="18" state="hidden" r:id="rId7"/>
    <sheet name="Bill Impact- GS &lt;50kW RPP" sheetId="5" r:id="rId8"/>
    <sheet name="Bill Impact- GS &lt;50kW Non RPP" sheetId="6" r:id="rId9"/>
    <sheet name="USL RPP" sheetId="7" r:id="rId10"/>
    <sheet name="USL Non RPP" sheetId="8" r:id="rId11"/>
    <sheet name="Bill Impact-GS50-499 NonRPP Int" sheetId="9" r:id="rId12"/>
    <sheet name="BI GS50-499 NonRPP Interval WMP" sheetId="20" state="hidden" r:id="rId13"/>
    <sheet name="BI- GS50-499 Non RPP Non Interv" sheetId="10" r:id="rId14"/>
    <sheet name="BI- GS500-4999 Non RPP Interval" sheetId="11" r:id="rId15"/>
    <sheet name="BI- GS500-4999 Non RPP Int WMP" sheetId="19" state="hidden" r:id="rId16"/>
    <sheet name="BI- GS500-4999 Non RPP Non Int" sheetId="12" r:id="rId17"/>
    <sheet name="BI- Large Use Class A" sheetId="13" r:id="rId18"/>
    <sheet name="BI- Large Use Class B" sheetId="14" r:id="rId19"/>
    <sheet name="BI- Street Light Non RPP" sheetId="15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AllHistory" localSheetId="0">'[1]Work Units'!$B$2:$R$48,'[1]Work Units'!$B$51:$R$86</definedName>
    <definedName name="AllHistory">'[1]Work Units'!$B$2:$R$48,'[1]Work Units'!$B$51:$R$86</definedName>
    <definedName name="AllPages" localSheetId="0">[2]List99!$A$1:$F$58,[2]List99!$A$62:$F$120,[2]List99!$A$123:$F$186,[2]List99!$A$189:$F$247,[2]List99!$A$250:$F$308,[2]List99!$A$311:$F$370,[2]List99!$A$430:$F$488,[2]List99!$A$491:$F$549,[2]List99!$A$550:$F$608,[2]List99!$A$609:$F$667,[2]List99!$A$668:$F$779</definedName>
    <definedName name="AllPages">[2]List99!$A$1:$F$58,[2]List99!$A$62:$F$120,[2]List99!$A$123:$F$186,[2]List99!$A$189:$F$247,[2]List99!$A$250:$F$308,[2]List99!$A$311:$F$370,[2]List99!$A$430:$F$488,[2]List99!$A$491:$F$549,[2]List99!$A$550:$F$608,[2]List99!$A$609:$F$667,[2]List99!$A$668:$F$779</definedName>
    <definedName name="AllSum98" localSheetId="0">[3]SUM2001!$A$6:$K$45,[3]SUM2001!$A$46:$K$79,[3]SUM2001!$A$80:$K$135</definedName>
    <definedName name="AllSum98">[3]SUM2001!$A$6:$K$45,[3]SUM2001!$A$46:$K$79,[3]SUM2001!$A$80:$K$135</definedName>
    <definedName name="area1" localSheetId="0">[4]CALC1!$AH$1:$AO$50,[4]CALC1!$CB$1:$CH$23,[4]CALC1!$AR$1:$AW$47,[4]CALC1!$AZ$1:$BH$51,[4]CALC1!$BK$1:$BS$49,[4]CALC1!$BV$1:$BY$33</definedName>
    <definedName name="area1">[4]CALC1!$AH$1:$AO$50,[4]CALC1!$CB$1:$CH$23,[4]CALC1!$AR$1:$AW$47,[4]CALC1!$AZ$1:$BH$51,[4]CALC1!$BK$1:$BS$49,[4]CALC1!$BV$1:$BY$33</definedName>
    <definedName name="area2" localSheetId="0">[4]CALC1!$CB$1:$CH$23,[4]CALC1!$S$1:$Z$33</definedName>
    <definedName name="area2">[4]CALC1!$CB$1:$CH$23,[4]CALC1!$S$1:$Z$33</definedName>
    <definedName name="AS2DocOpenMode" hidden="1">"AS2DocumentEdit"</definedName>
    <definedName name="asasd" localSheetId="15">[2]List99!$A$288:$F$346,[2]List99!#REF!,[2]List99!$A$350:$F$466</definedName>
    <definedName name="asasd" localSheetId="12">[2]List99!$A$288:$F$346,[2]List99!#REF!,[2]List99!$A$350:$F$466</definedName>
    <definedName name="asasd" localSheetId="8">[2]List99!$A$288:$F$346,[2]List99!#REF!,[2]List99!$A$350:$F$466</definedName>
    <definedName name="asasd" localSheetId="6">[2]List99!$A$288:$F$346,[2]List99!#REF!,[2]List99!$A$350:$F$466</definedName>
    <definedName name="asasd" localSheetId="4">[2]List99!$A$288:$F$346,[2]List99!#REF!,[2]List99!$A$350:$F$466</definedName>
    <definedName name="asasd" localSheetId="2">[2]List99!$A$288:$F$346,[2]List99!#REF!,[2]List99!$A$350:$F$466</definedName>
    <definedName name="asasd" localSheetId="0">[2]List99!$A$288:$F$346,[2]List99!#REF!,[2]List99!$A$350:$F$466</definedName>
    <definedName name="asasd">[2]List99!$A$288:$F$346,[2]List99!#REF!,[2]List99!$A$350:$F$466</definedName>
    <definedName name="BI_LDCLIST">'[5]3. Rate Class Selection'!$B$19:$B$26</definedName>
    <definedName name="budget" localSheetId="15">'[6]E&amp;O Comparison'!#REF!</definedName>
    <definedName name="budget" localSheetId="12">'[6]E&amp;O Comparison'!#REF!</definedName>
    <definedName name="budget" localSheetId="8">'[6]E&amp;O Comparison'!#REF!</definedName>
    <definedName name="budget" localSheetId="6">'[6]E&amp;O Comparison'!#REF!</definedName>
    <definedName name="budget" localSheetId="4">'[6]E&amp;O Comparison'!#REF!</definedName>
    <definedName name="budget" localSheetId="2">'[6]E&amp;O Comparison'!#REF!</definedName>
    <definedName name="budget" localSheetId="0">'[6]E&amp;O Comparison'!#REF!</definedName>
    <definedName name="budget">'[6]E&amp;O Comparison'!#REF!</definedName>
    <definedName name="Budget3" localSheetId="15">'[6]E&amp;O Comparison'!#REF!</definedName>
    <definedName name="Budget3" localSheetId="12">'[6]E&amp;O Comparison'!#REF!</definedName>
    <definedName name="Budget3" localSheetId="8">'[6]E&amp;O Comparison'!#REF!</definedName>
    <definedName name="Budget3" localSheetId="6">'[6]E&amp;O Comparison'!#REF!</definedName>
    <definedName name="Budget3" localSheetId="4">'[6]E&amp;O Comparison'!#REF!</definedName>
    <definedName name="Budget3" localSheetId="0">'[6]E&amp;O Comparison'!#REF!</definedName>
    <definedName name="Budget3">'[6]E&amp;O Comparison'!#REF!</definedName>
    <definedName name="Budget4" localSheetId="15">'[6]E&amp;O Comparison'!#REF!</definedName>
    <definedName name="Budget4" localSheetId="12">'[6]E&amp;O Comparison'!#REF!</definedName>
    <definedName name="Budget4" localSheetId="8">'[6]E&amp;O Comparison'!#REF!</definedName>
    <definedName name="Budget4" localSheetId="6">'[6]E&amp;O Comparison'!#REF!</definedName>
    <definedName name="Budget4" localSheetId="4">'[6]E&amp;O Comparison'!#REF!</definedName>
    <definedName name="Budget4" localSheetId="0">'[6]E&amp;O Comparison'!#REF!</definedName>
    <definedName name="Budget4">'[6]E&amp;O Comparison'!#REF!</definedName>
    <definedName name="Budget5" localSheetId="15">'[6]E&amp;O Comparison'!#REF!</definedName>
    <definedName name="Budget5" localSheetId="12">'[6]E&amp;O Comparison'!#REF!</definedName>
    <definedName name="Budget5" localSheetId="8">'[6]E&amp;O Comparison'!#REF!</definedName>
    <definedName name="Budget5" localSheetId="6">'[6]E&amp;O Comparison'!#REF!</definedName>
    <definedName name="Budget5" localSheetId="4">'[6]E&amp;O Comparison'!#REF!</definedName>
    <definedName name="Budget5" localSheetId="0">'[6]E&amp;O Comparison'!#REF!</definedName>
    <definedName name="Budget5">'[6]E&amp;O Comparison'!#REF!</definedName>
    <definedName name="BudgetBook" localSheetId="0">[7]Budget!$B$3:$P$33,[7]Budget!$B$37:$N$86,[7]Budget!$B$142:$K$195,[7]Budget!$B$198:$K$237</definedName>
    <definedName name="BudgetBook">[7]Budget!$B$3:$P$33,[7]Budget!$B$37:$N$86,[7]Budget!$B$142:$K$195,[7]Budget!$B$198:$K$237</definedName>
    <definedName name="CDM_2007" localSheetId="15">#REF!</definedName>
    <definedName name="CDM_2007" localSheetId="12">#REF!</definedName>
    <definedName name="CDM_2007" localSheetId="8">#REF!</definedName>
    <definedName name="CDM_2007" localSheetId="6">#REF!</definedName>
    <definedName name="CDM_2007" localSheetId="4">#REF!</definedName>
    <definedName name="CDM_2007" localSheetId="2">#REF!</definedName>
    <definedName name="CDM_2007" localSheetId="0">#REF!</definedName>
    <definedName name="CDM_2007">#REF!</definedName>
    <definedName name="contactf" localSheetId="15">#REF!</definedName>
    <definedName name="contactf" localSheetId="12">#REF!</definedName>
    <definedName name="contactf" localSheetId="8">#REF!</definedName>
    <definedName name="contactf" localSheetId="6">#REF!</definedName>
    <definedName name="contactf" localSheetId="4">#REF!</definedName>
    <definedName name="contactf" localSheetId="2">#REF!</definedName>
    <definedName name="contactf" localSheetId="0">#REF!</definedName>
    <definedName name="contactf">#REF!</definedName>
    <definedName name="COVER" localSheetId="0">[7]SUM95!$AV$14:$BF$37,[7]SUM95!$AV$40:$BF$58</definedName>
    <definedName name="COVER">[7]SUM95!$AV$14:$BF$37,[7]SUM95!$AV$40:$BF$58</definedName>
    <definedName name="d" localSheetId="15">#REF!</definedName>
    <definedName name="d" localSheetId="12">#REF!</definedName>
    <definedName name="d" localSheetId="8">#REF!</definedName>
    <definedName name="d" localSheetId="6">#REF!</definedName>
    <definedName name="d" localSheetId="4">#REF!</definedName>
    <definedName name="d" localSheetId="2">#REF!</definedName>
    <definedName name="d">#REF!</definedName>
    <definedName name="distribution" localSheetId="15">[2]List99!$A$288:$F$346,[2]List99!#REF!,[2]List99!$A$350:$F$466</definedName>
    <definedName name="distribution" localSheetId="12">[2]List99!$A$288:$F$346,[2]List99!#REF!,[2]List99!$A$350:$F$466</definedName>
    <definedName name="distribution" localSheetId="8">[2]List99!$A$288:$F$346,[2]List99!#REF!,[2]List99!$A$350:$F$466</definedName>
    <definedName name="distribution" localSheetId="6">[2]List99!$A$288:$F$346,[2]List99!#REF!,[2]List99!$A$350:$F$466</definedName>
    <definedName name="distribution" localSheetId="4">[2]List99!$A$288:$F$346,[2]List99!#REF!,[2]List99!$A$350:$F$466</definedName>
    <definedName name="distribution" localSheetId="2">[2]List99!$A$288:$F$346,[2]List99!#REF!,[2]List99!$A$350:$F$466</definedName>
    <definedName name="distribution" localSheetId="0">[2]List99!$A$288:$F$346,[2]List99!#REF!,[2]List99!$A$350:$F$466</definedName>
    <definedName name="distribution">[2]List99!$A$288:$F$346,[2]List99!#REF!,[2]List99!$A$350:$F$466</definedName>
    <definedName name="EDR_06_OthInfo" localSheetId="15">'[8]4. 2006 Smart Meter Information'!#REF!</definedName>
    <definedName name="EDR_06_OthInfo" localSheetId="12">'[8]4. 2006 Smart Meter Information'!#REF!</definedName>
    <definedName name="EDR_06_OthInfo" localSheetId="8">'[8]4. 2006 Smart Meter Information'!#REF!</definedName>
    <definedName name="EDR_06_OthInfo" localSheetId="6">'[8]4. 2006 Smart Meter Information'!#REF!</definedName>
    <definedName name="EDR_06_OthInfo" localSheetId="4">'[8]4. 2006 Smart Meter Information'!#REF!</definedName>
    <definedName name="EDR_06_OthInfo" localSheetId="2">'[8]4. 2006 Smart Meter Information'!#REF!</definedName>
    <definedName name="EDR_06_OthInfo" localSheetId="0">'[8]4. 2006 Smart Meter Information'!#REF!</definedName>
    <definedName name="EDR_06_OthInfo">'[8]4. 2006 Smart Meter Information'!#REF!</definedName>
    <definedName name="EDR06Tariffs" localSheetId="15">'[8]3. 2006 Tariff Sheet'!#REF!</definedName>
    <definedName name="EDR06Tariffs" localSheetId="12">'[8]3. 2006 Tariff Sheet'!#REF!</definedName>
    <definedName name="EDR06Tariffs" localSheetId="8">'[8]3. 2006 Tariff Sheet'!#REF!</definedName>
    <definedName name="EDR06Tariffs" localSheetId="6">'[8]3. 2006 Tariff Sheet'!#REF!</definedName>
    <definedName name="EDR06Tariffs" localSheetId="4">'[8]3. 2006 Tariff Sheet'!#REF!</definedName>
    <definedName name="EDR06Tariffs" localSheetId="0">'[8]3. 2006 Tariff Sheet'!#REF!</definedName>
    <definedName name="EDR06Tariffs">'[8]3. 2006 Tariff Sheet'!#REF!</definedName>
    <definedName name="Final98" localSheetId="0">[9]Items98!$A$1:$G$58,[9]Items98!$A$62:$G$120,[9]Items98!$A$123:$G$181,[9]Items98!$A$184:$G$242,[9]Items98!$A$245:$G$303,[9]Items98!$A$306:$G$364,[9]Items98!$A$367:$G$425,[9]Items98!$A$428:$G$486,[9]Items98!$A$489:$G$545,[9]Items98!$A$548:$G$604,[9]Items98!$A$607:$G$657,[9]Items98!$A$662:$G$716</definedName>
    <definedName name="Final98">[9]Items98!$A$1:$G$58,[9]Items98!$A$62:$G$120,[9]Items98!$A$123:$G$181,[9]Items98!$A$184:$G$242,[9]Items98!$A$245:$G$303,[9]Items98!$A$306:$G$364,[9]Items98!$A$367:$G$425,[9]Items98!$A$428:$G$486,[9]Items98!$A$489:$G$545,[9]Items98!$A$548:$G$604,[9]Items98!$A$607:$G$657,[9]Items98!$A$662:$G$716</definedName>
    <definedName name="FinalList" localSheetId="15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12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8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6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4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2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0">[2]List99!$A$1:$F$59,[2]List99!$A$60:$F$111,[2]List99!#REF!,[2]List99!$A$112:$F$164,[2]List99!$A$165:$F$228,[2]List99!$A$288:$F$346,[2]List99!#REF!,[2]List99!$A$350:$F$466,[2]List99!$A$229:$F$287,[2]List99!$A$467:$F$519</definedName>
    <definedName name="FinalList">[2]List99!$A$1:$F$59,[2]List99!$A$60:$F$111,[2]List99!#REF!,[2]List99!$A$112:$F$164,[2]List99!$A$165:$F$228,[2]List99!$A$288:$F$346,[2]List99!#REF!,[2]List99!$A$350:$F$466,[2]List99!$A$229:$F$287,[2]List99!$A$467:$F$519</definedName>
    <definedName name="FinalProjects" localSheetId="15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12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8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6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4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2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0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orecast97" localSheetId="0">[10]Forecast97!$S$3:$V$32,[10]Forecast97!$X$3:$AC$32</definedName>
    <definedName name="forecast97">[10]Forecast97!$S$3:$V$32,[10]Forecast97!$X$3:$AC$32</definedName>
    <definedName name="Group1" localSheetId="0">[7]SUM96!$A$203:$K$252,[7]SUM96!$A$253:$K$299,[7]SUM96!$A$300:$K$342,[7]SUM96!$A$343:$L$391</definedName>
    <definedName name="Group1">[7]SUM96!$A$203:$K$252,[7]SUM96!$A$253:$K$299,[7]SUM96!$A$300:$K$342,[7]SUM96!$A$343:$L$391</definedName>
    <definedName name="hello" localSheetId="15">#REF!</definedName>
    <definedName name="hello" localSheetId="12">#REF!</definedName>
    <definedName name="hello" localSheetId="8">#REF!</definedName>
    <definedName name="hello" localSheetId="6">#REF!</definedName>
    <definedName name="hello" localSheetId="4">#REF!</definedName>
    <definedName name="hello" localSheetId="2">#REF!</definedName>
    <definedName name="hello" localSheetId="0">#REF!</definedName>
    <definedName name="hello">#REF!</definedName>
    <definedName name="histdate">[11]Financials!$E$76</definedName>
    <definedName name="HOEPApr" localSheetId="0">[12]Hoep!$E$6</definedName>
    <definedName name="HOEPApr">[12]Hoep!$E$6</definedName>
    <definedName name="HOEPAug" localSheetId="0">[12]Hoep!$E$10</definedName>
    <definedName name="HOEPAug">[12]Hoep!$E$10</definedName>
    <definedName name="HOEPDec" localSheetId="0">[12]Hoep!$E$14</definedName>
    <definedName name="HOEPDec">[12]Hoep!$E$14</definedName>
    <definedName name="HOEPFeb" localSheetId="0">[12]Hoep!$E$4</definedName>
    <definedName name="HOEPFeb">[12]Hoep!$E$4</definedName>
    <definedName name="HOEPJan" localSheetId="0">[12]Hoep!$E$3</definedName>
    <definedName name="HOEPJan">[12]Hoep!$E$3</definedName>
    <definedName name="HOEPJul" localSheetId="0">[12]Hoep!$E$9</definedName>
    <definedName name="HOEPJul">[12]Hoep!$E$9</definedName>
    <definedName name="HOEPJun" localSheetId="0">[12]Hoep!$E$8</definedName>
    <definedName name="HOEPJun">[12]Hoep!$E$8</definedName>
    <definedName name="HOEPMar" localSheetId="0">[12]Hoep!$E$5</definedName>
    <definedName name="HOEPMar">[12]Hoep!$E$5</definedName>
    <definedName name="HOEPMay" localSheetId="0">[12]Hoep!$E$7</definedName>
    <definedName name="HOEPMay">[12]Hoep!$E$7</definedName>
    <definedName name="HOEPNov" localSheetId="0">[12]Hoep!$E$13</definedName>
    <definedName name="HOEPNov">[12]Hoep!$E$13</definedName>
    <definedName name="HOEPOct" localSheetId="0">[12]Hoep!$E$12</definedName>
    <definedName name="HOEPOct">[12]Hoep!$E$12</definedName>
    <definedName name="HOEPSep" localSheetId="0">[12]Hoep!$E$11</definedName>
    <definedName name="HOEPSep">[12]Hoep!$E$11</definedName>
    <definedName name="impactdata" localSheetId="0">'[13]8-7 OTHER CHGS, COMMOD (Input)'!$B$15:$AS$118</definedName>
    <definedName name="impactdata">'[14]8-7 OTHER CHGS, COMMOD (Input)'!$B$15:$AS$118</definedName>
    <definedName name="Incr2000" localSheetId="15">#REF!</definedName>
    <definedName name="Incr2000" localSheetId="12">#REF!</definedName>
    <definedName name="Incr2000" localSheetId="8">#REF!</definedName>
    <definedName name="Incr2000" localSheetId="6">#REF!</definedName>
    <definedName name="Incr2000" localSheetId="4">#REF!</definedName>
    <definedName name="Incr2000" localSheetId="2">#REF!</definedName>
    <definedName name="Incr2000" localSheetId="0">#REF!</definedName>
    <definedName name="Incr2000">#REF!</definedName>
    <definedName name="increase" localSheetId="15">#REF!</definedName>
    <definedName name="increase" localSheetId="12">#REF!</definedName>
    <definedName name="increase" localSheetId="8">#REF!</definedName>
    <definedName name="increase" localSheetId="6">#REF!</definedName>
    <definedName name="increase" localSheetId="4">#REF!</definedName>
    <definedName name="increase" localSheetId="2">#REF!</definedName>
    <definedName name="increase" localSheetId="0">#REF!</definedName>
    <definedName name="increase">#REF!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tems1997" localSheetId="0">[15]Items!$C$4:$E$29,[15]Items!$C$30:$E$59,[15]Items!$C$62:$E$95,[15]Items!$C$102:$E$137,[15]Items!$C$145:$E$169</definedName>
    <definedName name="Items1997">[15]Items!$C$4:$E$29,[15]Items!$C$30:$E$59,[15]Items!$C$62:$E$95,[15]Items!$C$102:$E$137,[15]Items!$C$145:$E$169</definedName>
    <definedName name="Items98" localSheetId="0">[9]Items98!$A$2:$F$58,[9]Items98!$A$62:$F$120,[9]Items98!$A$123:$F$181,[9]Items98!$A$184:$F$242,[9]Items98!$A$245:$F$303,[9]Items98!$A$306:$F$364,[9]Items98!$A$367:$F$486,[9]Items98!$A$489:$F$545,[9]Items98!$A$548:$F$604,[9]Items98!$A$607:$F$657,[9]Items98!$A$662:$F$716</definedName>
    <definedName name="Items98">[9]Items98!$A$2:$F$58,[9]Items98!$A$62:$F$120,[9]Items98!$A$123:$F$181,[9]Items98!$A$184:$F$242,[9]Items98!$A$245:$F$303,[9]Items98!$A$306:$F$364,[9]Items98!$A$367:$F$486,[9]Items98!$A$489:$F$545,[9]Items98!$A$548:$F$604,[9]Items98!$A$607:$F$657,[9]Items98!$A$662:$F$716</definedName>
    <definedName name="jjj" localSheetId="15">'[6]E&amp;O Comparison'!#REF!</definedName>
    <definedName name="jjj" localSheetId="12">'[6]E&amp;O Comparison'!#REF!</definedName>
    <definedName name="jjj" localSheetId="8">'[6]E&amp;O Comparison'!#REF!</definedName>
    <definedName name="jjj" localSheetId="6">'[6]E&amp;O Comparison'!#REF!</definedName>
    <definedName name="jjj" localSheetId="4">'[6]E&amp;O Comparison'!#REF!</definedName>
    <definedName name="jjj" localSheetId="2">'[6]E&amp;O Comparison'!#REF!</definedName>
    <definedName name="jjj" localSheetId="0">'[6]E&amp;O Comparison'!#REF!</definedName>
    <definedName name="jjj">'[6]E&amp;O Comparison'!#REF!</definedName>
    <definedName name="john" localSheetId="15">'[6]E&amp;O Comparison'!#REF!</definedName>
    <definedName name="john" localSheetId="12">'[6]E&amp;O Comparison'!#REF!</definedName>
    <definedName name="john" localSheetId="8">'[6]E&amp;O Comparison'!#REF!</definedName>
    <definedName name="john" localSheetId="6">'[6]E&amp;O Comparison'!#REF!</definedName>
    <definedName name="john" localSheetId="4">'[6]E&amp;O Comparison'!#REF!</definedName>
    <definedName name="john" localSheetId="0">'[6]E&amp;O Comparison'!#REF!</definedName>
    <definedName name="john">'[6]E&amp;O Comparison'!#REF!</definedName>
    <definedName name="LastSheet" localSheetId="0" hidden="1">"Details"</definedName>
    <definedName name="LastSheet" hidden="1">"Total Bill Impacts_All Customer"</definedName>
    <definedName name="LIMIT" localSheetId="15">#REF!</definedName>
    <definedName name="LIMIT" localSheetId="12">#REF!</definedName>
    <definedName name="LIMIT" localSheetId="8">#REF!</definedName>
    <definedName name="LIMIT" localSheetId="6">#REF!</definedName>
    <definedName name="LIMIT" localSheetId="4">#REF!</definedName>
    <definedName name="LIMIT" localSheetId="2">#REF!</definedName>
    <definedName name="LIMIT" localSheetId="0">#REF!</definedName>
    <definedName name="LIMIT">#REF!</definedName>
    <definedName name="list" localSheetId="15">[2]List99!$A$1:$F$59,[2]List99!$A$60:$F$111,[2]List99!#REF!,[2]List99!$A$112:$F$164,[2]List99!$A$165:$F$228,[2]List99!$A$229:$F$287,[2]List99!$A$467:$F$519,[2]List99!$A$288:$F$346,[2]List99!#REF!,[2]List99!$A$350:$F$466</definedName>
    <definedName name="list" localSheetId="12">[2]List99!$A$1:$F$59,[2]List99!$A$60:$F$111,[2]List99!#REF!,[2]List99!$A$112:$F$164,[2]List99!$A$165:$F$228,[2]List99!$A$229:$F$287,[2]List99!$A$467:$F$519,[2]List99!$A$288:$F$346,[2]List99!#REF!,[2]List99!$A$350:$F$466</definedName>
    <definedName name="list" localSheetId="8">[2]List99!$A$1:$F$59,[2]List99!$A$60:$F$111,[2]List99!#REF!,[2]List99!$A$112:$F$164,[2]List99!$A$165:$F$228,[2]List99!$A$229:$F$287,[2]List99!$A$467:$F$519,[2]List99!$A$288:$F$346,[2]List99!#REF!,[2]List99!$A$350:$F$466</definedName>
    <definedName name="list" localSheetId="6">[2]List99!$A$1:$F$59,[2]List99!$A$60:$F$111,[2]List99!#REF!,[2]List99!$A$112:$F$164,[2]List99!$A$165:$F$228,[2]List99!$A$229:$F$287,[2]List99!$A$467:$F$519,[2]List99!$A$288:$F$346,[2]List99!#REF!,[2]List99!$A$350:$F$466</definedName>
    <definedName name="list" localSheetId="4">[2]List99!$A$1:$F$59,[2]List99!$A$60:$F$111,[2]List99!#REF!,[2]List99!$A$112:$F$164,[2]List99!$A$165:$F$228,[2]List99!$A$229:$F$287,[2]List99!$A$467:$F$519,[2]List99!$A$288:$F$346,[2]List99!#REF!,[2]List99!$A$350:$F$466</definedName>
    <definedName name="list" localSheetId="2">[2]List99!$A$1:$F$59,[2]List99!$A$60:$F$111,[2]List99!#REF!,[2]List99!$A$112:$F$164,[2]List99!$A$165:$F$228,[2]List99!$A$229:$F$287,[2]List99!$A$467:$F$519,[2]List99!$A$288:$F$346,[2]List99!#REF!,[2]List99!$A$350:$F$466</definedName>
    <definedName name="list" localSheetId="0">[2]List99!$A$1:$F$59,[2]List99!$A$60:$F$111,[2]List99!#REF!,[2]List99!$A$112:$F$164,[2]List99!$A$165:$F$228,[2]List99!$A$229:$F$287,[2]List99!$A$467:$F$519,[2]List99!$A$288:$F$346,[2]List99!#REF!,[2]List99!$A$350:$F$466</definedName>
    <definedName name="list">[2]List99!$A$1:$F$59,[2]List99!$A$60:$F$111,[2]List99!#REF!,[2]List99!$A$112:$F$164,[2]List99!$A$165:$F$228,[2]List99!$A$229:$F$287,[2]List99!$A$467:$F$519,[2]List99!$A$288:$F$346,[2]List99!#REF!,[2]List99!$A$350:$F$466</definedName>
    <definedName name="List2001" localSheetId="0">'[2]List 2001'!$A$1:$F$58,'[2]List 2001'!$A$62:$F$111,'[2]List 2001'!$A$115:$F$173,'[2]List 2001'!$A$176:$F$234,'[2]List 2001'!$A$237:$F$296,'[2]List 2001'!$A$299:$F$357,'[2]List 2001'!$A$360:$F$416,'[2]List 2001'!$A$419:$F$475,'[2]List 2001'!$A$478:$F$528,'[2]List 2001'!$A$533:$F$587</definedName>
    <definedName name="List2001">'[2]List 2001'!$A$1:$F$58,'[2]List 2001'!$A$62:$F$111,'[2]List 2001'!$A$115:$F$173,'[2]List 2001'!$A$176:$F$234,'[2]List 2001'!$A$237:$F$296,'[2]List 2001'!$A$299:$F$357,'[2]List 2001'!$A$360:$F$416,'[2]List 2001'!$A$419:$F$475,'[2]List 2001'!$A$478:$F$528,'[2]List 2001'!$A$533:$F$587</definedName>
    <definedName name="man_beg_bud" localSheetId="15">#REF!</definedName>
    <definedName name="man_beg_bud" localSheetId="12">#REF!</definedName>
    <definedName name="man_beg_bud" localSheetId="8">#REF!</definedName>
    <definedName name="man_beg_bud" localSheetId="6">#REF!</definedName>
    <definedName name="man_beg_bud" localSheetId="4">#REF!</definedName>
    <definedName name="man_beg_bud" localSheetId="2">#REF!</definedName>
    <definedName name="man_beg_bud" localSheetId="0">#REF!</definedName>
    <definedName name="man_beg_bud">#REF!</definedName>
    <definedName name="man_end_bud" localSheetId="15">#REF!</definedName>
    <definedName name="man_end_bud" localSheetId="12">#REF!</definedName>
    <definedName name="man_end_bud" localSheetId="8">#REF!</definedName>
    <definedName name="man_end_bud" localSheetId="6">#REF!</definedName>
    <definedName name="man_end_bud" localSheetId="4">#REF!</definedName>
    <definedName name="man_end_bud" localSheetId="2">#REF!</definedName>
    <definedName name="man_end_bud" localSheetId="0">#REF!</definedName>
    <definedName name="man_end_bud">#REF!</definedName>
    <definedName name="man12ACT" localSheetId="15">#REF!</definedName>
    <definedName name="man12ACT" localSheetId="12">#REF!</definedName>
    <definedName name="man12ACT" localSheetId="8">#REF!</definedName>
    <definedName name="man12ACT" localSheetId="6">#REF!</definedName>
    <definedName name="man12ACT" localSheetId="4">#REF!</definedName>
    <definedName name="man12ACT" localSheetId="2">#REF!</definedName>
    <definedName name="man12ACT" localSheetId="0">#REF!</definedName>
    <definedName name="man12ACT">#REF!</definedName>
    <definedName name="MANBUD" localSheetId="15">#REF!</definedName>
    <definedName name="MANBUD" localSheetId="12">#REF!</definedName>
    <definedName name="MANBUD" localSheetId="8">#REF!</definedName>
    <definedName name="MANBUD" localSheetId="6">#REF!</definedName>
    <definedName name="MANBUD" localSheetId="4">#REF!</definedName>
    <definedName name="MANBUD" localSheetId="2">#REF!</definedName>
    <definedName name="MANBUD" localSheetId="0">#REF!</definedName>
    <definedName name="MANBUD">#REF!</definedName>
    <definedName name="manCYACT" localSheetId="15">#REF!</definedName>
    <definedName name="manCYACT" localSheetId="12">#REF!</definedName>
    <definedName name="manCYACT" localSheetId="8">#REF!</definedName>
    <definedName name="manCYACT" localSheetId="6">#REF!</definedName>
    <definedName name="manCYACT" localSheetId="4">#REF!</definedName>
    <definedName name="manCYACT" localSheetId="2">#REF!</definedName>
    <definedName name="manCYACT" localSheetId="0">#REF!</definedName>
    <definedName name="manCYACT">#REF!</definedName>
    <definedName name="manCYBUD" localSheetId="15">#REF!</definedName>
    <definedName name="manCYBUD" localSheetId="12">#REF!</definedName>
    <definedName name="manCYBUD" localSheetId="8">#REF!</definedName>
    <definedName name="manCYBUD" localSheetId="6">#REF!</definedName>
    <definedName name="manCYBUD" localSheetId="4">#REF!</definedName>
    <definedName name="manCYBUD" localSheetId="2">#REF!</definedName>
    <definedName name="manCYBUD" localSheetId="0">#REF!</definedName>
    <definedName name="manCYBUD">#REF!</definedName>
    <definedName name="manCYF" localSheetId="15">#REF!</definedName>
    <definedName name="manCYF" localSheetId="12">#REF!</definedName>
    <definedName name="manCYF" localSheetId="8">#REF!</definedName>
    <definedName name="manCYF" localSheetId="6">#REF!</definedName>
    <definedName name="manCYF" localSheetId="4">#REF!</definedName>
    <definedName name="manCYF" localSheetId="2">#REF!</definedName>
    <definedName name="manCYF" localSheetId="0">#REF!</definedName>
    <definedName name="manCYF">#REF!</definedName>
    <definedName name="MANEND" localSheetId="15">#REF!</definedName>
    <definedName name="MANEND" localSheetId="12">#REF!</definedName>
    <definedName name="MANEND" localSheetId="8">#REF!</definedName>
    <definedName name="MANEND" localSheetId="6">#REF!</definedName>
    <definedName name="MANEND" localSheetId="4">#REF!</definedName>
    <definedName name="MANEND" localSheetId="2">#REF!</definedName>
    <definedName name="MANEND" localSheetId="0">#REF!</definedName>
    <definedName name="MANEND">#REF!</definedName>
    <definedName name="manNYbud" localSheetId="15">#REF!</definedName>
    <definedName name="manNYbud" localSheetId="12">#REF!</definedName>
    <definedName name="manNYbud" localSheetId="8">#REF!</definedName>
    <definedName name="manNYbud" localSheetId="6">#REF!</definedName>
    <definedName name="manNYbud" localSheetId="4">#REF!</definedName>
    <definedName name="manNYbud" localSheetId="2">#REF!</definedName>
    <definedName name="manNYbud" localSheetId="0">#REF!</definedName>
    <definedName name="manNYbud">#REF!</definedName>
    <definedName name="manpower_costs" localSheetId="15">#REF!</definedName>
    <definedName name="manpower_costs" localSheetId="12">#REF!</definedName>
    <definedName name="manpower_costs" localSheetId="8">#REF!</definedName>
    <definedName name="manpower_costs" localSheetId="6">#REF!</definedName>
    <definedName name="manpower_costs" localSheetId="4">#REF!</definedName>
    <definedName name="manpower_costs" localSheetId="2">#REF!</definedName>
    <definedName name="manpower_costs" localSheetId="0">#REF!</definedName>
    <definedName name="manpower_costs">#REF!</definedName>
    <definedName name="manPYACT" localSheetId="15">#REF!</definedName>
    <definedName name="manPYACT" localSheetId="12">#REF!</definedName>
    <definedName name="manPYACT" localSheetId="8">#REF!</definedName>
    <definedName name="manPYACT" localSheetId="6">#REF!</definedName>
    <definedName name="manPYACT" localSheetId="4">#REF!</definedName>
    <definedName name="manPYACT" localSheetId="2">#REF!</definedName>
    <definedName name="manPYACT" localSheetId="0">#REF!</definedName>
    <definedName name="manPYACT">#REF!</definedName>
    <definedName name="MANSTART" localSheetId="15">#REF!</definedName>
    <definedName name="MANSTART" localSheetId="12">#REF!</definedName>
    <definedName name="MANSTART" localSheetId="8">#REF!</definedName>
    <definedName name="MANSTART" localSheetId="6">#REF!</definedName>
    <definedName name="MANSTART" localSheetId="4">#REF!</definedName>
    <definedName name="MANSTART" localSheetId="2">#REF!</definedName>
    <definedName name="MANSTART" localSheetId="0">#REF!</definedName>
    <definedName name="MANSTART">#REF!</definedName>
    <definedName name="mat_beg_bud" localSheetId="15">#REF!</definedName>
    <definedName name="mat_beg_bud" localSheetId="12">#REF!</definedName>
    <definedName name="mat_beg_bud" localSheetId="8">#REF!</definedName>
    <definedName name="mat_beg_bud" localSheetId="6">#REF!</definedName>
    <definedName name="mat_beg_bud" localSheetId="4">#REF!</definedName>
    <definedName name="mat_beg_bud" localSheetId="2">#REF!</definedName>
    <definedName name="mat_beg_bud" localSheetId="0">#REF!</definedName>
    <definedName name="mat_beg_bud">#REF!</definedName>
    <definedName name="mat_end_bud" localSheetId="15">#REF!</definedName>
    <definedName name="mat_end_bud" localSheetId="12">#REF!</definedName>
    <definedName name="mat_end_bud" localSheetId="8">#REF!</definedName>
    <definedName name="mat_end_bud" localSheetId="6">#REF!</definedName>
    <definedName name="mat_end_bud" localSheetId="4">#REF!</definedName>
    <definedName name="mat_end_bud" localSheetId="2">#REF!</definedName>
    <definedName name="mat_end_bud" localSheetId="0">#REF!</definedName>
    <definedName name="mat_end_bud">#REF!</definedName>
    <definedName name="mat12ACT" localSheetId="15">#REF!</definedName>
    <definedName name="mat12ACT" localSheetId="12">#REF!</definedName>
    <definedName name="mat12ACT" localSheetId="8">#REF!</definedName>
    <definedName name="mat12ACT" localSheetId="6">#REF!</definedName>
    <definedName name="mat12ACT" localSheetId="4">#REF!</definedName>
    <definedName name="mat12ACT" localSheetId="2">#REF!</definedName>
    <definedName name="mat12ACT" localSheetId="0">#REF!</definedName>
    <definedName name="mat12ACT">#REF!</definedName>
    <definedName name="MATBUD" localSheetId="15">#REF!</definedName>
    <definedName name="MATBUD" localSheetId="12">#REF!</definedName>
    <definedName name="MATBUD" localSheetId="8">#REF!</definedName>
    <definedName name="MATBUD" localSheetId="6">#REF!</definedName>
    <definedName name="MATBUD" localSheetId="4">#REF!</definedName>
    <definedName name="MATBUD" localSheetId="2">#REF!</definedName>
    <definedName name="MATBUD" localSheetId="0">#REF!</definedName>
    <definedName name="MATBUD">#REF!</definedName>
    <definedName name="matCYACT" localSheetId="15">#REF!</definedName>
    <definedName name="matCYACT" localSheetId="12">#REF!</definedName>
    <definedName name="matCYACT" localSheetId="8">#REF!</definedName>
    <definedName name="matCYACT" localSheetId="6">#REF!</definedName>
    <definedName name="matCYACT" localSheetId="4">#REF!</definedName>
    <definedName name="matCYACT" localSheetId="2">#REF!</definedName>
    <definedName name="matCYACT" localSheetId="0">#REF!</definedName>
    <definedName name="matCYACT">#REF!</definedName>
    <definedName name="matCYBUD" localSheetId="15">#REF!</definedName>
    <definedName name="matCYBUD" localSheetId="12">#REF!</definedName>
    <definedName name="matCYBUD" localSheetId="8">#REF!</definedName>
    <definedName name="matCYBUD" localSheetId="6">#REF!</definedName>
    <definedName name="matCYBUD" localSheetId="4">#REF!</definedName>
    <definedName name="matCYBUD" localSheetId="2">#REF!</definedName>
    <definedName name="matCYBUD" localSheetId="0">#REF!</definedName>
    <definedName name="matCYBUD">#REF!</definedName>
    <definedName name="matCYF" localSheetId="15">#REF!</definedName>
    <definedName name="matCYF" localSheetId="12">#REF!</definedName>
    <definedName name="matCYF" localSheetId="8">#REF!</definedName>
    <definedName name="matCYF" localSheetId="6">#REF!</definedName>
    <definedName name="matCYF" localSheetId="4">#REF!</definedName>
    <definedName name="matCYF" localSheetId="2">#REF!</definedName>
    <definedName name="matCYF" localSheetId="0">#REF!</definedName>
    <definedName name="matCYF">#REF!</definedName>
    <definedName name="MATEND" localSheetId="15">#REF!</definedName>
    <definedName name="MATEND" localSheetId="12">#REF!</definedName>
    <definedName name="MATEND" localSheetId="8">#REF!</definedName>
    <definedName name="MATEND" localSheetId="6">#REF!</definedName>
    <definedName name="MATEND" localSheetId="4">#REF!</definedName>
    <definedName name="MATEND" localSheetId="2">#REF!</definedName>
    <definedName name="MATEND" localSheetId="0">#REF!</definedName>
    <definedName name="MATEND">#REF!</definedName>
    <definedName name="material_costs" localSheetId="15">#REF!</definedName>
    <definedName name="material_costs" localSheetId="12">#REF!</definedName>
    <definedName name="material_costs" localSheetId="8">#REF!</definedName>
    <definedName name="material_costs" localSheetId="6">#REF!</definedName>
    <definedName name="material_costs" localSheetId="4">#REF!</definedName>
    <definedName name="material_costs" localSheetId="2">#REF!</definedName>
    <definedName name="material_costs" localSheetId="0">#REF!</definedName>
    <definedName name="material_costs">#REF!</definedName>
    <definedName name="matNYbud" localSheetId="15">#REF!</definedName>
    <definedName name="matNYbud" localSheetId="12">#REF!</definedName>
    <definedName name="matNYbud" localSheetId="8">#REF!</definedName>
    <definedName name="matNYbud" localSheetId="6">#REF!</definedName>
    <definedName name="matNYbud" localSheetId="4">#REF!</definedName>
    <definedName name="matNYbud" localSheetId="2">#REF!</definedName>
    <definedName name="matNYbud" localSheetId="0">#REF!</definedName>
    <definedName name="matNYbud">#REF!</definedName>
    <definedName name="matPYACT" localSheetId="15">#REF!</definedName>
    <definedName name="matPYACT" localSheetId="12">#REF!</definedName>
    <definedName name="matPYACT" localSheetId="8">#REF!</definedName>
    <definedName name="matPYACT" localSheetId="6">#REF!</definedName>
    <definedName name="matPYACT" localSheetId="4">#REF!</definedName>
    <definedName name="matPYACT" localSheetId="2">#REF!</definedName>
    <definedName name="matPYACT" localSheetId="0">#REF!</definedName>
    <definedName name="matPYACT">#REF!</definedName>
    <definedName name="MATSTART" localSheetId="15">#REF!</definedName>
    <definedName name="MATSTART" localSheetId="12">#REF!</definedName>
    <definedName name="MATSTART" localSheetId="8">#REF!</definedName>
    <definedName name="MATSTART" localSheetId="6">#REF!</definedName>
    <definedName name="MATSTART" localSheetId="4">#REF!</definedName>
    <definedName name="MATSTART" localSheetId="2">#REF!</definedName>
    <definedName name="MATSTART" localSheetId="0">#REF!</definedName>
    <definedName name="MATSTART">#REF!</definedName>
    <definedName name="Model_Organization" localSheetId="15">#REF!</definedName>
    <definedName name="Model_Organization" localSheetId="12">#REF!</definedName>
    <definedName name="Model_Organization" localSheetId="8">#REF!</definedName>
    <definedName name="Model_Organization" localSheetId="6">#REF!</definedName>
    <definedName name="Model_Organization" localSheetId="4">#REF!</definedName>
    <definedName name="Model_Organization" localSheetId="2">#REF!</definedName>
    <definedName name="Model_Organization" localSheetId="0">#REF!</definedName>
    <definedName name="Model_Organization">#REF!</definedName>
    <definedName name="MofF" localSheetId="15">#REF!</definedName>
    <definedName name="MofF" localSheetId="12">#REF!</definedName>
    <definedName name="MofF" localSheetId="8">#REF!</definedName>
    <definedName name="MofF" localSheetId="6">#REF!</definedName>
    <definedName name="MofF" localSheetId="4">#REF!</definedName>
    <definedName name="MofF" localSheetId="2">#REF!</definedName>
    <definedName name="MofF" localSheetId="0">#REF!</definedName>
    <definedName name="MofF">#REF!</definedName>
    <definedName name="NONBENF" localSheetId="15">#REF!</definedName>
    <definedName name="NONBENF" localSheetId="12">#REF!</definedName>
    <definedName name="NONBENF" localSheetId="8">#REF!</definedName>
    <definedName name="NONBENF" localSheetId="6">#REF!</definedName>
    <definedName name="NONBENF" localSheetId="4">#REF!</definedName>
    <definedName name="NONBENF" localSheetId="2">#REF!</definedName>
    <definedName name="NONBENF" localSheetId="0">#REF!</definedName>
    <definedName name="NONBENF">#REF!</definedName>
    <definedName name="nonreg" localSheetId="15">#REF!</definedName>
    <definedName name="nonreg" localSheetId="12">#REF!</definedName>
    <definedName name="nonreg" localSheetId="8">#REF!</definedName>
    <definedName name="nonreg" localSheetId="6">#REF!</definedName>
    <definedName name="nonreg" localSheetId="4">#REF!</definedName>
    <definedName name="nonreg" localSheetId="2">#REF!</definedName>
    <definedName name="nonreg" localSheetId="0">#REF!</definedName>
    <definedName name="nonreg">#REF!</definedName>
    <definedName name="nonregf" localSheetId="15">#REF!</definedName>
    <definedName name="nonregf" localSheetId="12">#REF!</definedName>
    <definedName name="nonregf" localSheetId="8">#REF!</definedName>
    <definedName name="nonregf" localSheetId="6">#REF!</definedName>
    <definedName name="nonregf" localSheetId="4">#REF!</definedName>
    <definedName name="nonregf" localSheetId="2">#REF!</definedName>
    <definedName name="nonregf" localSheetId="0">#REF!</definedName>
    <definedName name="nonregf">#REF!</definedName>
    <definedName name="note5d" localSheetId="15">#REF!</definedName>
    <definedName name="note5d" localSheetId="12">#REF!</definedName>
    <definedName name="note5d" localSheetId="8">#REF!</definedName>
    <definedName name="note5d" localSheetId="6">#REF!</definedName>
    <definedName name="note5d" localSheetId="4">#REF!</definedName>
    <definedName name="note5d" localSheetId="2">#REF!</definedName>
    <definedName name="note5d" localSheetId="0">#REF!</definedName>
    <definedName name="note5d">#REF!</definedName>
    <definedName name="oth_beg_bud" localSheetId="15">#REF!</definedName>
    <definedName name="oth_beg_bud" localSheetId="12">#REF!</definedName>
    <definedName name="oth_beg_bud" localSheetId="8">#REF!</definedName>
    <definedName name="oth_beg_bud" localSheetId="6">#REF!</definedName>
    <definedName name="oth_beg_bud" localSheetId="4">#REF!</definedName>
    <definedName name="oth_beg_bud" localSheetId="2">#REF!</definedName>
    <definedName name="oth_beg_bud" localSheetId="0">#REF!</definedName>
    <definedName name="oth_beg_bud">#REF!</definedName>
    <definedName name="oth_end_bud" localSheetId="15">#REF!</definedName>
    <definedName name="oth_end_bud" localSheetId="12">#REF!</definedName>
    <definedName name="oth_end_bud" localSheetId="8">#REF!</definedName>
    <definedName name="oth_end_bud" localSheetId="6">#REF!</definedName>
    <definedName name="oth_end_bud" localSheetId="4">#REF!</definedName>
    <definedName name="oth_end_bud" localSheetId="2">#REF!</definedName>
    <definedName name="oth_end_bud" localSheetId="0">#REF!</definedName>
    <definedName name="oth_end_bud">#REF!</definedName>
    <definedName name="oth12ACT" localSheetId="15">#REF!</definedName>
    <definedName name="oth12ACT" localSheetId="12">#REF!</definedName>
    <definedName name="oth12ACT" localSheetId="8">#REF!</definedName>
    <definedName name="oth12ACT" localSheetId="6">#REF!</definedName>
    <definedName name="oth12ACT" localSheetId="4">#REF!</definedName>
    <definedName name="oth12ACT" localSheetId="2">#REF!</definedName>
    <definedName name="oth12ACT" localSheetId="0">#REF!</definedName>
    <definedName name="oth12ACT">#REF!</definedName>
    <definedName name="othCYACT" localSheetId="15">#REF!</definedName>
    <definedName name="othCYACT" localSheetId="12">#REF!</definedName>
    <definedName name="othCYACT" localSheetId="8">#REF!</definedName>
    <definedName name="othCYACT" localSheetId="6">#REF!</definedName>
    <definedName name="othCYACT" localSheetId="4">#REF!</definedName>
    <definedName name="othCYACT" localSheetId="2">#REF!</definedName>
    <definedName name="othCYACT" localSheetId="0">#REF!</definedName>
    <definedName name="othCYACT">#REF!</definedName>
    <definedName name="othCYBUD" localSheetId="15">#REF!</definedName>
    <definedName name="othCYBUD" localSheetId="12">#REF!</definedName>
    <definedName name="othCYBUD" localSheetId="8">#REF!</definedName>
    <definedName name="othCYBUD" localSheetId="6">#REF!</definedName>
    <definedName name="othCYBUD" localSheetId="4">#REF!</definedName>
    <definedName name="othCYBUD" localSheetId="2">#REF!</definedName>
    <definedName name="othCYBUD" localSheetId="0">#REF!</definedName>
    <definedName name="othCYBUD">#REF!</definedName>
    <definedName name="othCYF" localSheetId="15">#REF!</definedName>
    <definedName name="othCYF" localSheetId="12">#REF!</definedName>
    <definedName name="othCYF" localSheetId="8">#REF!</definedName>
    <definedName name="othCYF" localSheetId="6">#REF!</definedName>
    <definedName name="othCYF" localSheetId="4">#REF!</definedName>
    <definedName name="othCYF" localSheetId="2">#REF!</definedName>
    <definedName name="othCYF" localSheetId="0">#REF!</definedName>
    <definedName name="othCYF">#REF!</definedName>
    <definedName name="OTHEND" localSheetId="15">#REF!</definedName>
    <definedName name="OTHEND" localSheetId="12">#REF!</definedName>
    <definedName name="OTHEND" localSheetId="8">#REF!</definedName>
    <definedName name="OTHEND" localSheetId="6">#REF!</definedName>
    <definedName name="OTHEND" localSheetId="4">#REF!</definedName>
    <definedName name="OTHEND" localSheetId="2">#REF!</definedName>
    <definedName name="OTHEND" localSheetId="0">#REF!</definedName>
    <definedName name="OTHEND">#REF!</definedName>
    <definedName name="other_costs" localSheetId="15">#REF!</definedName>
    <definedName name="other_costs" localSheetId="12">#REF!</definedName>
    <definedName name="other_costs" localSheetId="8">#REF!</definedName>
    <definedName name="other_costs" localSheetId="6">#REF!</definedName>
    <definedName name="other_costs" localSheetId="4">#REF!</definedName>
    <definedName name="other_costs" localSheetId="2">#REF!</definedName>
    <definedName name="other_costs" localSheetId="0">#REF!</definedName>
    <definedName name="other_costs">#REF!</definedName>
    <definedName name="OTHERBUD" localSheetId="15">#REF!</definedName>
    <definedName name="OTHERBUD" localSheetId="12">#REF!</definedName>
    <definedName name="OTHERBUD" localSheetId="8">#REF!</definedName>
    <definedName name="OTHERBUD" localSheetId="6">#REF!</definedName>
    <definedName name="OTHERBUD" localSheetId="4">#REF!</definedName>
    <definedName name="OTHERBUD" localSheetId="2">#REF!</definedName>
    <definedName name="OTHERBUD" localSheetId="0">#REF!</definedName>
    <definedName name="OTHERBUD">#REF!</definedName>
    <definedName name="OtherRateCharges" localSheetId="15">#REF!</definedName>
    <definedName name="OtherRateCharges" localSheetId="12">#REF!</definedName>
    <definedName name="OtherRateCharges" localSheetId="8">#REF!</definedName>
    <definedName name="OtherRateCharges" localSheetId="6">#REF!</definedName>
    <definedName name="OtherRateCharges" localSheetId="4">#REF!</definedName>
    <definedName name="OtherRateCharges" localSheetId="2">#REF!</definedName>
    <definedName name="OtherRateCharges" localSheetId="0">#REF!</definedName>
    <definedName name="OtherRateCharges">#REF!</definedName>
    <definedName name="othNYbud" localSheetId="15">#REF!</definedName>
    <definedName name="othNYbud" localSheetId="12">#REF!</definedName>
    <definedName name="othNYbud" localSheetId="8">#REF!</definedName>
    <definedName name="othNYbud" localSheetId="6">#REF!</definedName>
    <definedName name="othNYbud" localSheetId="4">#REF!</definedName>
    <definedName name="othNYbud" localSheetId="2">#REF!</definedName>
    <definedName name="othNYbud" localSheetId="0">#REF!</definedName>
    <definedName name="othNYbud">#REF!</definedName>
    <definedName name="othPYACT" localSheetId="15">#REF!</definedName>
    <definedName name="othPYACT" localSheetId="12">#REF!</definedName>
    <definedName name="othPYACT" localSheetId="8">#REF!</definedName>
    <definedName name="othPYACT" localSheetId="6">#REF!</definedName>
    <definedName name="othPYACT" localSheetId="4">#REF!</definedName>
    <definedName name="othPYACT" localSheetId="2">#REF!</definedName>
    <definedName name="othPYACT" localSheetId="0">#REF!</definedName>
    <definedName name="othPYACT">#REF!</definedName>
    <definedName name="OTHSTART" localSheetId="15">#REF!</definedName>
    <definedName name="OTHSTART" localSheetId="12">#REF!</definedName>
    <definedName name="OTHSTART" localSheetId="8">#REF!</definedName>
    <definedName name="OTHSTART" localSheetId="6">#REF!</definedName>
    <definedName name="OTHSTART" localSheetId="4">#REF!</definedName>
    <definedName name="OTHSTART" localSheetId="2">#REF!</definedName>
    <definedName name="OTHSTART" localSheetId="0">#REF!</definedName>
    <definedName name="OTHSTART">#REF!</definedName>
    <definedName name="page3" localSheetId="15">[9]RPCAP97!#REF!</definedName>
    <definedName name="page3" localSheetId="12">[9]RPCAP97!#REF!</definedName>
    <definedName name="page3" localSheetId="8">[9]RPCAP97!#REF!</definedName>
    <definedName name="page3" localSheetId="6">[9]RPCAP97!#REF!</definedName>
    <definedName name="page3" localSheetId="4">[9]RPCAP97!#REF!</definedName>
    <definedName name="page3" localSheetId="2">[9]RPCAP97!#REF!</definedName>
    <definedName name="page3" localSheetId="0">[9]RPCAP97!#REF!</definedName>
    <definedName name="page3">[9]RPCAP97!#REF!</definedName>
    <definedName name="page7a" localSheetId="15">[9]RPCAP97!#REF!</definedName>
    <definedName name="page7a" localSheetId="12">[9]RPCAP97!#REF!</definedName>
    <definedName name="page7a" localSheetId="8">[9]RPCAP97!#REF!</definedName>
    <definedName name="page7a" localSheetId="6">[9]RPCAP97!#REF!</definedName>
    <definedName name="page7a" localSheetId="4">[9]RPCAP97!#REF!</definedName>
    <definedName name="page7a" localSheetId="0">[9]RPCAP97!#REF!</definedName>
    <definedName name="page7a">[9]RPCAP97!#REF!</definedName>
    <definedName name="PageAll" localSheetId="0">[9]RPCAP97!$A$1:$F$59,[9]RPCAP97!$A$60:$F$111,[9]RPCAP97!$A$112:$F$164,[9]RPCAP97!$A$165:$F$223,[9]RPCAP97!$A$283:$F$341,[9]RPCAP97!$A$345:$F$403,[9]RPCAP97!$A$224:$F$282,[9]RPCAP97!$A$404:$F$456,[9]RPCAP97!$A$459:$F$511</definedName>
    <definedName name="PageAll">[9]RPCAP97!$A$1:$F$59,[9]RPCAP97!$A$60:$F$111,[9]RPCAP97!$A$112:$F$164,[9]RPCAP97!$A$165:$F$223,[9]RPCAP97!$A$283:$F$341,[9]RPCAP97!$A$345:$F$403,[9]RPCAP97!$A$224:$F$282,[9]RPCAP97!$A$404:$F$456,[9]RPCAP97!$A$459:$F$511</definedName>
    <definedName name="PagePart" localSheetId="0">[9]RPCAP97!$A$1:$F$59,[9]RPCAP97!$A$60:$F$111,[9]RPCAP97!$A$112:$F$164,[9]RPCAP97!$A$165:$F$223</definedName>
    <definedName name="PagePart">[9]RPCAP97!$A$1:$F$59,[9]RPCAP97!$A$60:$F$111,[9]RPCAP97!$A$112:$F$164,[9]RPCAP97!$A$165:$F$223</definedName>
    <definedName name="Pages2000a" localSheetId="0">[2]List99!$A$1:$F$58,[2]List99!$A$62:$F$120,[2]List99!$A$123:$F$186,[2]List99!$A$189:$F$247,[2]List99!$A$250:$F$308,[2]List99!$A$311:$F$370</definedName>
    <definedName name="Pages2000a">[2]List99!$A$1:$F$58,[2]List99!$A$62:$F$120,[2]List99!$A$123:$F$186,[2]List99!$A$189:$F$247,[2]List99!$A$250:$F$308,[2]List99!$A$311:$F$370</definedName>
    <definedName name="Pages2000b" localSheetId="0">[2]List99!$A$373:$F$427,[2]List99!$A$430:$F$488,[2]List99!$A$491:$F$549,[2]List99!$A$551:$F$608,[2]List99!$A$610:$F$667,[2]List99!$A$669:$F$720,[2]List99!$A$724:$F$779</definedName>
    <definedName name="Pages2000b">[2]List99!$A$373:$F$427,[2]List99!$A$430:$F$488,[2]List99!$A$491:$F$549,[2]List99!$A$551:$F$608,[2]List99!$A$610:$F$667,[2]List99!$A$669:$F$720,[2]List99!$A$724:$F$779</definedName>
    <definedName name="PagesAll" localSheetId="0">[2]List99!$A$1:$F$58,[2]List99!$A$62:$F$120,[2]List99!$A$123:$F$186,[2]List99!$A$189:$F$247,[2]List99!$A$250:$F$308,[2]List99!$A$311:$F$370,[2]List99!$A$430:$F$488,[2]List99!$A$491:$F$549,[2]List99!$A$550:$F$608,[2]List99!$A$609:$F$667,[2]List99!$A$668:$F$720,[2]List99!$A$723:$F$779</definedName>
    <definedName name="PagesAll">[2]List99!$A$1:$F$58,[2]List99!$A$62:$F$120,[2]List99!$A$123:$F$186,[2]List99!$A$189:$F$247,[2]List99!$A$250:$F$308,[2]List99!$A$311:$F$370,[2]List99!$A$430:$F$488,[2]List99!$A$491:$F$549,[2]List99!$A$550:$F$608,[2]List99!$A$609:$F$667,[2]List99!$A$668:$F$720,[2]List99!$A$723:$F$779</definedName>
    <definedName name="PriceCapParams" localSheetId="15">#REF!</definedName>
    <definedName name="PriceCapParams" localSheetId="12">#REF!</definedName>
    <definedName name="PriceCapParams" localSheetId="8">#REF!</definedName>
    <definedName name="PriceCapParams" localSheetId="6">#REF!</definedName>
    <definedName name="PriceCapParams" localSheetId="4">#REF!</definedName>
    <definedName name="PriceCapParams" localSheetId="2">#REF!</definedName>
    <definedName name="PriceCapParams" localSheetId="0">#REF!</definedName>
    <definedName name="PriceCapParams">#REF!</definedName>
    <definedName name="primary" localSheetId="15">[2]List99!$A$288:$F$346,[2]List99!#REF!,[2]List99!$A$350:$F$466</definedName>
    <definedName name="primary" localSheetId="12">[2]List99!$A$288:$F$346,[2]List99!#REF!,[2]List99!$A$350:$F$466</definedName>
    <definedName name="primary" localSheetId="8">[2]List99!$A$288:$F$346,[2]List99!#REF!,[2]List99!$A$350:$F$466</definedName>
    <definedName name="primary" localSheetId="6">[2]List99!$A$288:$F$346,[2]List99!#REF!,[2]List99!$A$350:$F$466</definedName>
    <definedName name="primary" localSheetId="4">[2]List99!$A$288:$F$346,[2]List99!#REF!,[2]List99!$A$350:$F$466</definedName>
    <definedName name="primary" localSheetId="0">[2]List99!$A$288:$F$346,[2]List99!#REF!,[2]List99!$A$350:$F$466</definedName>
    <definedName name="primary">[2]List99!$A$288:$F$346,[2]List99!#REF!,[2]List99!$A$350:$F$466</definedName>
    <definedName name="Print" localSheetId="0">'[16]Nov DEGDAYS'!$A$1:$N$36</definedName>
    <definedName name="Print">'[16]Nov DEGDAYS'!$A$1:$N$36</definedName>
    <definedName name="_xlnm.Print_Area" localSheetId="15">#REF!</definedName>
    <definedName name="_xlnm.Print_Area" localSheetId="12">#REF!</definedName>
    <definedName name="_xlnm.Print_Area" localSheetId="6">#REF!</definedName>
    <definedName name="_xlnm.Print_Area" localSheetId="4">#REF!</definedName>
    <definedName name="_xlnm.Print_Area" localSheetId="0">'January 01, 2016 Rates'!$B$1:$M$121</definedName>
    <definedName name="_xlnm.Print_Area" localSheetId="1">'Rate Comparison'!$A$1:$M$87</definedName>
    <definedName name="_xlnm.Print_Area">#REF!</definedName>
    <definedName name="print_end" localSheetId="15">#REF!</definedName>
    <definedName name="print_end" localSheetId="12">#REF!</definedName>
    <definedName name="print_end" localSheetId="8">#REF!</definedName>
    <definedName name="print_end" localSheetId="6">#REF!</definedName>
    <definedName name="print_end" localSheetId="4">#REF!</definedName>
    <definedName name="print_end" localSheetId="2">#REF!</definedName>
    <definedName name="print_end" localSheetId="0">#REF!</definedName>
    <definedName name="print_end">#REF!</definedName>
    <definedName name="_xlnm.Print_Titles" localSheetId="0">'January 01, 2016 Rates'!$1:$2</definedName>
    <definedName name="Qend" localSheetId="0">'[17]RSVA &amp; Other'!$A$3</definedName>
    <definedName name="Qend">'[17]RSVA &amp; Other'!$A$3</definedName>
    <definedName name="Rate_Riders" localSheetId="15">#REF!</definedName>
    <definedName name="Rate_Riders" localSheetId="12">#REF!</definedName>
    <definedName name="Rate_Riders" localSheetId="8">#REF!</definedName>
    <definedName name="Rate_Riders" localSheetId="6">#REF!</definedName>
    <definedName name="Rate_Riders" localSheetId="4">#REF!</definedName>
    <definedName name="Rate_Riders" localSheetId="2">#REF!</definedName>
    <definedName name="Rate_Riders" localSheetId="0">#REF!</definedName>
    <definedName name="Rate_Riders">#REF!</definedName>
    <definedName name="Ratebase" localSheetId="15">#REF!</definedName>
    <definedName name="Ratebase" localSheetId="12">#REF!</definedName>
    <definedName name="Ratebase" localSheetId="8">#REF!</definedName>
    <definedName name="Ratebase" localSheetId="6">#REF!</definedName>
    <definedName name="Ratebase" localSheetId="4">#REF!</definedName>
    <definedName name="Ratebase" localSheetId="2">#REF!</definedName>
    <definedName name="Ratebase" localSheetId="0">#REF!</definedName>
    <definedName name="Ratebase">#REF!</definedName>
    <definedName name="rearrange95" localSheetId="0">[7]SUM95!$A$75:$I$109,[7]SUM95!$A$110:$I$141,[7]SUM95!$A$142:$I$177</definedName>
    <definedName name="rearrange95">[7]SUM95!$A$75:$I$109,[7]SUM95!$A$110:$I$141,[7]SUM95!$A$142:$I$177</definedName>
    <definedName name="RPP_Data" localSheetId="15">#REF!</definedName>
    <definedName name="RPP_Data" localSheetId="12">#REF!</definedName>
    <definedName name="RPP_Data" localSheetId="8">#REF!</definedName>
    <definedName name="RPP_Data" localSheetId="6">#REF!</definedName>
    <definedName name="RPP_Data" localSheetId="4">#REF!</definedName>
    <definedName name="RPP_Data" localSheetId="2">#REF!</definedName>
    <definedName name="RPP_Data" localSheetId="0">#REF!</definedName>
    <definedName name="RPP_Data">#REF!</definedName>
    <definedName name="SALBENF" localSheetId="15">#REF!</definedName>
    <definedName name="SALBENF" localSheetId="12">#REF!</definedName>
    <definedName name="SALBENF" localSheetId="8">#REF!</definedName>
    <definedName name="SALBENF" localSheetId="6">#REF!</definedName>
    <definedName name="SALBENF" localSheetId="4">#REF!</definedName>
    <definedName name="SALBENF" localSheetId="2">#REF!</definedName>
    <definedName name="SALBENF" localSheetId="0">#REF!</definedName>
    <definedName name="SALBENF">#REF!</definedName>
    <definedName name="salreg" localSheetId="15">#REF!</definedName>
    <definedName name="salreg" localSheetId="12">#REF!</definedName>
    <definedName name="salreg" localSheetId="8">#REF!</definedName>
    <definedName name="salreg" localSheetId="6">#REF!</definedName>
    <definedName name="salreg" localSheetId="4">#REF!</definedName>
    <definedName name="salreg" localSheetId="2">#REF!</definedName>
    <definedName name="salreg" localSheetId="0">#REF!</definedName>
    <definedName name="salreg">#REF!</definedName>
    <definedName name="SALREGF" localSheetId="15">#REF!</definedName>
    <definedName name="SALREGF" localSheetId="12">#REF!</definedName>
    <definedName name="SALREGF" localSheetId="8">#REF!</definedName>
    <definedName name="SALREGF" localSheetId="6">#REF!</definedName>
    <definedName name="SALREGF" localSheetId="4">#REF!</definedName>
    <definedName name="SALREGF" localSheetId="2">#REF!</definedName>
    <definedName name="SALREGF" localSheetId="0">#REF!</definedName>
    <definedName name="SALREGF">#REF!</definedName>
    <definedName name="subtrans" localSheetId="15">[2]List99!$A$1:$F$59,[2]List99!$A$60:$F$111,[2]List99!#REF!,[2]List99!$A$112:$F$164,[2]List99!$A$165:$F$228</definedName>
    <definedName name="subtrans" localSheetId="12">[2]List99!$A$1:$F$59,[2]List99!$A$60:$F$111,[2]List99!#REF!,[2]List99!$A$112:$F$164,[2]List99!$A$165:$F$228</definedName>
    <definedName name="subtrans" localSheetId="8">[2]List99!$A$1:$F$59,[2]List99!$A$60:$F$111,[2]List99!#REF!,[2]List99!$A$112:$F$164,[2]List99!$A$165:$F$228</definedName>
    <definedName name="subtrans" localSheetId="6">[2]List99!$A$1:$F$59,[2]List99!$A$60:$F$111,[2]List99!#REF!,[2]List99!$A$112:$F$164,[2]List99!$A$165:$F$228</definedName>
    <definedName name="subtrans" localSheetId="4">[2]List99!$A$1:$F$59,[2]List99!$A$60:$F$111,[2]List99!#REF!,[2]List99!$A$112:$F$164,[2]List99!$A$165:$F$228</definedName>
    <definedName name="subtrans" localSheetId="2">[2]List99!$A$1:$F$59,[2]List99!$A$60:$F$111,[2]List99!#REF!,[2]List99!$A$112:$F$164,[2]List99!$A$165:$F$228</definedName>
    <definedName name="subtrans" localSheetId="0">[2]List99!$A$1:$F$59,[2]List99!$A$60:$F$111,[2]List99!#REF!,[2]List99!$A$112:$F$164,[2]List99!$A$165:$F$228</definedName>
    <definedName name="subtrans">[2]List99!$A$1:$F$59,[2]List99!$A$60:$F$111,[2]List99!#REF!,[2]List99!$A$112:$F$164,[2]List99!$A$165:$F$228</definedName>
    <definedName name="Surtax" localSheetId="15">#REF!</definedName>
    <definedName name="Surtax" localSheetId="12">#REF!</definedName>
    <definedName name="Surtax" localSheetId="8">#REF!</definedName>
    <definedName name="Surtax" localSheetId="6">#REF!</definedName>
    <definedName name="Surtax" localSheetId="4">#REF!</definedName>
    <definedName name="Surtax" localSheetId="2">#REF!</definedName>
    <definedName name="Surtax" localSheetId="0">#REF!</definedName>
    <definedName name="Surtax">#REF!</definedName>
    <definedName name="SysPageAll" localSheetId="0">'[15]MSCalc (2)'!$H$14:$AF$42,'[15]MSCalc (2)'!$H$43:$AF$85,'[15]MSCalc (2)'!$H$86:$AF$129,'[15]MSCalc (2)'!$H$130:$AF$201,'[15]MSCalc (2)'!$H$202:$AF$256,'[15]MSCalc (2)'!$H$257:$AF$279</definedName>
    <definedName name="SysPageAll">'[15]MSCalc (2)'!$H$14:$AF$42,'[15]MSCalc (2)'!$H$43:$AF$85,'[15]MSCalc (2)'!$H$86:$AF$129,'[15]MSCalc (2)'!$H$130:$AF$201,'[15]MSCalc (2)'!$H$202:$AF$256,'[15]MSCalc (2)'!$H$257:$AF$279</definedName>
    <definedName name="SYSTEM" localSheetId="0">[18]OPTTABLE!$A$2:$E$15,[18]OPTTABLE!$Q$2:$T$15,[18]OPTTABLE!$AA$2:$AE$15,[18]OPTTABLE!$AG$2:$AK$15,[18]OPTTABLE!$AW$2:$AZ$15,[18]OPTTABLE!$BB$2:$BF$15,[18]OPTTABLE!$U$2:$Y$15,[18]OPTTABLE!$BH$2:$BH$15</definedName>
    <definedName name="SYSTEM">[18]OPTTABLE!$A$2:$E$15,[18]OPTTABLE!$Q$2:$T$15,[18]OPTTABLE!$AA$2:$AE$15,[18]OPTTABLE!$AG$2:$AK$15,[18]OPTTABLE!$AW$2:$AZ$15,[18]OPTTABLE!$BB$2:$BF$15,[18]OPTTABLE!$U$2:$Y$15,[18]OPTTABLE!$BH$2:$BH$15</definedName>
    <definedName name="TableLarge" localSheetId="0">[7]SUM96!$A$203:$K$252,[7]SUM96!$A$253:$K$297,[7]SUM96!$A$300:$K$370,[7]SUM96!$A$371:$K$392</definedName>
    <definedName name="TableLarge">[7]SUM96!$A$203:$K$252,[7]SUM96!$A$253:$K$297,[7]SUM96!$A$300:$K$370,[7]SUM96!$A$371:$K$392</definedName>
    <definedName name="TableReportAll" localSheetId="0">[7]SUM96!$A$203:$K$299,[7]SUM96!$A$300:$K$342,[7]SUM96!$A$343:$K$390</definedName>
    <definedName name="TableReportAll">[7]SUM96!$A$203:$K$299,[7]SUM96!$A$300:$K$342,[7]SUM96!$A$343:$K$390</definedName>
    <definedName name="TEMPA" localSheetId="15">#REF!</definedName>
    <definedName name="TEMPA" localSheetId="12">#REF!</definedName>
    <definedName name="TEMPA" localSheetId="8">#REF!</definedName>
    <definedName name="TEMPA" localSheetId="6">#REF!</definedName>
    <definedName name="TEMPA" localSheetId="4">#REF!</definedName>
    <definedName name="TEMPA" localSheetId="2">#REF!</definedName>
    <definedName name="TEMPA" localSheetId="0">#REF!</definedName>
    <definedName name="TEMPA">#REF!</definedName>
    <definedName name="terr_name">'[19]1-1 GENERAL (Input)'!$C$56:$D$59</definedName>
    <definedName name="total" localSheetId="0">[18]OPTTABLE!$A$2:$E$15,[18]OPTTABLE!$Q$2:$T$15,[18]OPTTABLE!$AA$2:$AE$15,[18]OPTTABLE!$AG$2:$AK$15,[18]OPTTABLE!$AW$2:$AZ$15,[18]OPTTABLE!$BB$2:$BF$15,[18]OPTTABLE!$BH$2:$BH$15,[18]OPTTABLE!$U$2:$Y$15</definedName>
    <definedName name="total">[18]OPTTABLE!$A$2:$E$15,[18]OPTTABLE!$Q$2:$T$15,[18]OPTTABLE!$AA$2:$AE$15,[18]OPTTABLE!$AG$2:$AK$15,[18]OPTTABLE!$AW$2:$AZ$15,[18]OPTTABLE!$BB$2:$BF$15,[18]OPTTABLE!$BH$2:$BH$15,[18]OPTTABLE!$U$2:$Y$15</definedName>
    <definedName name="total_dept" localSheetId="15">#REF!</definedName>
    <definedName name="total_dept" localSheetId="12">#REF!</definedName>
    <definedName name="total_dept" localSheetId="8">#REF!</definedName>
    <definedName name="total_dept" localSheetId="6">#REF!</definedName>
    <definedName name="total_dept" localSheetId="4">#REF!</definedName>
    <definedName name="total_dept" localSheetId="2">#REF!</definedName>
    <definedName name="total_dept" localSheetId="0">#REF!</definedName>
    <definedName name="total_dept">#REF!</definedName>
    <definedName name="total_manpower" localSheetId="15">#REF!</definedName>
    <definedName name="total_manpower" localSheetId="12">#REF!</definedName>
    <definedName name="total_manpower" localSheetId="8">#REF!</definedName>
    <definedName name="total_manpower" localSheetId="6">#REF!</definedName>
    <definedName name="total_manpower" localSheetId="4">#REF!</definedName>
    <definedName name="total_manpower" localSheetId="2">#REF!</definedName>
    <definedName name="total_manpower" localSheetId="0">#REF!</definedName>
    <definedName name="total_manpower">#REF!</definedName>
    <definedName name="total_material" localSheetId="15">#REF!</definedName>
    <definedName name="total_material" localSheetId="12">#REF!</definedName>
    <definedName name="total_material" localSheetId="8">#REF!</definedName>
    <definedName name="total_material" localSheetId="6">#REF!</definedName>
    <definedName name="total_material" localSheetId="4">#REF!</definedName>
    <definedName name="total_material" localSheetId="2">#REF!</definedName>
    <definedName name="total_material" localSheetId="0">#REF!</definedName>
    <definedName name="total_material">#REF!</definedName>
    <definedName name="total_other" localSheetId="15">#REF!</definedName>
    <definedName name="total_other" localSheetId="12">#REF!</definedName>
    <definedName name="total_other" localSheetId="8">#REF!</definedName>
    <definedName name="total_other" localSheetId="6">#REF!</definedName>
    <definedName name="total_other" localSheetId="4">#REF!</definedName>
    <definedName name="total_other" localSheetId="2">#REF!</definedName>
    <definedName name="total_other" localSheetId="0">#REF!</definedName>
    <definedName name="total_other">#REF!</definedName>
    <definedName name="total_transportation" localSheetId="15">#REF!</definedName>
    <definedName name="total_transportation" localSheetId="12">#REF!</definedName>
    <definedName name="total_transportation" localSheetId="8">#REF!</definedName>
    <definedName name="total_transportation" localSheetId="6">#REF!</definedName>
    <definedName name="total_transportation" localSheetId="4">#REF!</definedName>
    <definedName name="total_transportation" localSheetId="2">#REF!</definedName>
    <definedName name="total_transportation" localSheetId="0">#REF!</definedName>
    <definedName name="total_transportation">#REF!</definedName>
    <definedName name="TRANBUD" localSheetId="15">#REF!</definedName>
    <definedName name="TRANBUD" localSheetId="12">#REF!</definedName>
    <definedName name="TRANBUD" localSheetId="8">#REF!</definedName>
    <definedName name="TRANBUD" localSheetId="6">#REF!</definedName>
    <definedName name="TRANBUD" localSheetId="4">#REF!</definedName>
    <definedName name="TRANBUD" localSheetId="2">#REF!</definedName>
    <definedName name="TRANBUD" localSheetId="0">#REF!</definedName>
    <definedName name="TRANBUD">#REF!</definedName>
    <definedName name="TRANEND" localSheetId="15">#REF!</definedName>
    <definedName name="TRANEND" localSheetId="12">#REF!</definedName>
    <definedName name="TRANEND" localSheetId="8">#REF!</definedName>
    <definedName name="TRANEND" localSheetId="6">#REF!</definedName>
    <definedName name="TRANEND" localSheetId="4">#REF!</definedName>
    <definedName name="TRANEND" localSheetId="2">#REF!</definedName>
    <definedName name="TRANEND" localSheetId="0">#REF!</definedName>
    <definedName name="TRANEND">#REF!</definedName>
    <definedName name="transportation_costs" localSheetId="15">#REF!</definedName>
    <definedName name="transportation_costs" localSheetId="12">#REF!</definedName>
    <definedName name="transportation_costs" localSheetId="8">#REF!</definedName>
    <definedName name="transportation_costs" localSheetId="6">#REF!</definedName>
    <definedName name="transportation_costs" localSheetId="4">#REF!</definedName>
    <definedName name="transportation_costs" localSheetId="2">#REF!</definedName>
    <definedName name="transportation_costs" localSheetId="0">#REF!</definedName>
    <definedName name="transportation_costs">#REF!</definedName>
    <definedName name="TRANSTART" localSheetId="15">#REF!</definedName>
    <definedName name="TRANSTART" localSheetId="12">#REF!</definedName>
    <definedName name="TRANSTART" localSheetId="8">#REF!</definedName>
    <definedName name="TRANSTART" localSheetId="6">#REF!</definedName>
    <definedName name="TRANSTART" localSheetId="4">#REF!</definedName>
    <definedName name="TRANSTART" localSheetId="2">#REF!</definedName>
    <definedName name="TRANSTART" localSheetId="0">#REF!</definedName>
    <definedName name="TRANSTART">#REF!</definedName>
    <definedName name="trn_beg_bud" localSheetId="15">#REF!</definedName>
    <definedName name="trn_beg_bud" localSheetId="12">#REF!</definedName>
    <definedName name="trn_beg_bud" localSheetId="8">#REF!</definedName>
    <definedName name="trn_beg_bud" localSheetId="6">#REF!</definedName>
    <definedName name="trn_beg_bud" localSheetId="4">#REF!</definedName>
    <definedName name="trn_beg_bud" localSheetId="2">#REF!</definedName>
    <definedName name="trn_beg_bud" localSheetId="0">#REF!</definedName>
    <definedName name="trn_beg_bud">#REF!</definedName>
    <definedName name="trn_end_bud" localSheetId="15">#REF!</definedName>
    <definedName name="trn_end_bud" localSheetId="12">#REF!</definedName>
    <definedName name="trn_end_bud" localSheetId="8">#REF!</definedName>
    <definedName name="trn_end_bud" localSheetId="6">#REF!</definedName>
    <definedName name="trn_end_bud" localSheetId="4">#REF!</definedName>
    <definedName name="trn_end_bud" localSheetId="2">#REF!</definedName>
    <definedName name="trn_end_bud" localSheetId="0">#REF!</definedName>
    <definedName name="trn_end_bud">#REF!</definedName>
    <definedName name="trn12ACT" localSheetId="15">#REF!</definedName>
    <definedName name="trn12ACT" localSheetId="12">#REF!</definedName>
    <definedName name="trn12ACT" localSheetId="8">#REF!</definedName>
    <definedName name="trn12ACT" localSheetId="6">#REF!</definedName>
    <definedName name="trn12ACT" localSheetId="4">#REF!</definedName>
    <definedName name="trn12ACT" localSheetId="2">#REF!</definedName>
    <definedName name="trn12ACT" localSheetId="0">#REF!</definedName>
    <definedName name="trn12ACT">#REF!</definedName>
    <definedName name="trnCYACT" localSheetId="15">#REF!</definedName>
    <definedName name="trnCYACT" localSheetId="12">#REF!</definedName>
    <definedName name="trnCYACT" localSheetId="8">#REF!</definedName>
    <definedName name="trnCYACT" localSheetId="6">#REF!</definedName>
    <definedName name="trnCYACT" localSheetId="4">#REF!</definedName>
    <definedName name="trnCYACT" localSheetId="2">#REF!</definedName>
    <definedName name="trnCYACT" localSheetId="0">#REF!</definedName>
    <definedName name="trnCYACT">#REF!</definedName>
    <definedName name="trnCYBUD" localSheetId="15">#REF!</definedName>
    <definedName name="trnCYBUD" localSheetId="12">#REF!</definedName>
    <definedName name="trnCYBUD" localSheetId="8">#REF!</definedName>
    <definedName name="trnCYBUD" localSheetId="6">#REF!</definedName>
    <definedName name="trnCYBUD" localSheetId="4">#REF!</definedName>
    <definedName name="trnCYBUD" localSheetId="2">#REF!</definedName>
    <definedName name="trnCYBUD" localSheetId="0">#REF!</definedName>
    <definedName name="trnCYBUD">#REF!</definedName>
    <definedName name="trnCYF" localSheetId="15">#REF!</definedName>
    <definedName name="trnCYF" localSheetId="12">#REF!</definedName>
    <definedName name="trnCYF" localSheetId="8">#REF!</definedName>
    <definedName name="trnCYF" localSheetId="6">#REF!</definedName>
    <definedName name="trnCYF" localSheetId="4">#REF!</definedName>
    <definedName name="trnCYF" localSheetId="2">#REF!</definedName>
    <definedName name="trnCYF" localSheetId="0">#REF!</definedName>
    <definedName name="trnCYF">#REF!</definedName>
    <definedName name="trnNYbud" localSheetId="15">#REF!</definedName>
    <definedName name="trnNYbud" localSheetId="12">#REF!</definedName>
    <definedName name="trnNYbud" localSheetId="8">#REF!</definedName>
    <definedName name="trnNYbud" localSheetId="6">#REF!</definedName>
    <definedName name="trnNYbud" localSheetId="4">#REF!</definedName>
    <definedName name="trnNYbud" localSheetId="2">#REF!</definedName>
    <definedName name="trnNYbud" localSheetId="0">#REF!</definedName>
    <definedName name="trnNYbud">#REF!</definedName>
    <definedName name="trnPYACT" localSheetId="15">#REF!</definedName>
    <definedName name="trnPYACT" localSheetId="12">#REF!</definedName>
    <definedName name="trnPYACT" localSheetId="8">#REF!</definedName>
    <definedName name="trnPYACT" localSheetId="6">#REF!</definedName>
    <definedName name="trnPYACT" localSheetId="4">#REF!</definedName>
    <definedName name="trnPYACT" localSheetId="2">#REF!</definedName>
    <definedName name="trnPYACT" localSheetId="0">#REF!</definedName>
    <definedName name="trnPYACT">#REF!</definedName>
    <definedName name="Utility">[11]Financials!$A$1</definedName>
    <definedName name="UtilityInfo" localSheetId="15">#REF!</definedName>
    <definedName name="UtilityInfo" localSheetId="12">#REF!</definedName>
    <definedName name="UtilityInfo" localSheetId="8">#REF!</definedName>
    <definedName name="UtilityInfo" localSheetId="6">#REF!</definedName>
    <definedName name="UtilityInfo" localSheetId="4">#REF!</definedName>
    <definedName name="UtilityInfo" localSheetId="2">#REF!</definedName>
    <definedName name="UtilityInfo" localSheetId="0">#REF!</definedName>
    <definedName name="UtilityInfo">#REF!</definedName>
    <definedName name="utitliy1">[20]Financials!$A$1</definedName>
    <definedName name="WAGBENF" localSheetId="15">#REF!</definedName>
    <definedName name="WAGBENF" localSheetId="12">#REF!</definedName>
    <definedName name="WAGBENF" localSheetId="8">#REF!</definedName>
    <definedName name="WAGBENF" localSheetId="6">#REF!</definedName>
    <definedName name="WAGBENF" localSheetId="4">#REF!</definedName>
    <definedName name="WAGBENF" localSheetId="2">#REF!</definedName>
    <definedName name="WAGBENF" localSheetId="0">#REF!</definedName>
    <definedName name="WAGBENF">#REF!</definedName>
    <definedName name="wagdob" localSheetId="15">#REF!</definedName>
    <definedName name="wagdob" localSheetId="12">#REF!</definedName>
    <definedName name="wagdob" localSheetId="8">#REF!</definedName>
    <definedName name="wagdob" localSheetId="6">#REF!</definedName>
    <definedName name="wagdob" localSheetId="4">#REF!</definedName>
    <definedName name="wagdob" localSheetId="2">#REF!</definedName>
    <definedName name="wagdob" localSheetId="0">#REF!</definedName>
    <definedName name="wagdob">#REF!</definedName>
    <definedName name="wagdobf" localSheetId="15">#REF!</definedName>
    <definedName name="wagdobf" localSheetId="12">#REF!</definedName>
    <definedName name="wagdobf" localSheetId="8">#REF!</definedName>
    <definedName name="wagdobf" localSheetId="6">#REF!</definedName>
    <definedName name="wagdobf" localSheetId="4">#REF!</definedName>
    <definedName name="wagdobf" localSheetId="2">#REF!</definedName>
    <definedName name="wagdobf" localSheetId="0">#REF!</definedName>
    <definedName name="wagdobf">#REF!</definedName>
    <definedName name="wagreg" localSheetId="15">#REF!</definedName>
    <definedName name="wagreg" localSheetId="12">#REF!</definedName>
    <definedName name="wagreg" localSheetId="8">#REF!</definedName>
    <definedName name="wagreg" localSheetId="6">#REF!</definedName>
    <definedName name="wagreg" localSheetId="4">#REF!</definedName>
    <definedName name="wagreg" localSheetId="2">#REF!</definedName>
    <definedName name="wagreg" localSheetId="0">#REF!</definedName>
    <definedName name="wagreg">#REF!</definedName>
    <definedName name="wagregf" localSheetId="15">#REF!</definedName>
    <definedName name="wagregf" localSheetId="12">#REF!</definedName>
    <definedName name="wagregf" localSheetId="8">#REF!</definedName>
    <definedName name="wagregf" localSheetId="6">#REF!</definedName>
    <definedName name="wagregf" localSheetId="4">#REF!</definedName>
    <definedName name="wagregf" localSheetId="2">#REF!</definedName>
    <definedName name="wagregf" localSheetId="0">#REF!</definedName>
    <definedName name="wagregf">#REF!</definedName>
    <definedName name="Z_Factor_Analysis" localSheetId="15">#REF!</definedName>
    <definedName name="Z_Factor_Analysis" localSheetId="12">#REF!</definedName>
    <definedName name="Z_Factor_Analysis" localSheetId="8">#REF!</definedName>
    <definedName name="Z_Factor_Analysis" localSheetId="6">#REF!</definedName>
    <definedName name="Z_Factor_Analysis" localSheetId="4">#REF!</definedName>
    <definedName name="Z_Factor_Analysis" localSheetId="2">#REF!</definedName>
    <definedName name="Z_Factor_Analysis" localSheetId="0">#REF!</definedName>
    <definedName name="Z_Factor_Analysis">#REF!</definedName>
  </definedNames>
  <calcPr calcId="145621"/>
</workbook>
</file>

<file path=xl/calcChain.xml><?xml version="1.0" encoding="utf-8"?>
<calcChain xmlns="http://schemas.openxmlformats.org/spreadsheetml/2006/main">
  <c r="G25" i="15" l="1"/>
  <c r="G24" i="15"/>
  <c r="G23" i="15"/>
  <c r="F121" i="1" l="1"/>
  <c r="F119" i="1"/>
  <c r="F118" i="1"/>
  <c r="F113" i="1"/>
  <c r="F106" i="1"/>
  <c r="F104" i="1"/>
  <c r="F103" i="1"/>
  <c r="F97" i="1"/>
  <c r="F89" i="1"/>
  <c r="F87" i="1"/>
  <c r="F86" i="1"/>
  <c r="F80" i="1"/>
  <c r="F71" i="1"/>
  <c r="F69" i="1"/>
  <c r="F68" i="1"/>
  <c r="F62" i="1"/>
  <c r="F53" i="1"/>
  <c r="F51" i="1"/>
  <c r="F50" i="1"/>
  <c r="F45" i="1"/>
  <c r="F38" i="1"/>
  <c r="F36" i="1"/>
  <c r="F35" i="1"/>
  <c r="F30" i="1"/>
  <c r="F25" i="1"/>
  <c r="F22" i="1"/>
  <c r="F20" i="1"/>
  <c r="F19" i="1"/>
  <c r="F16" i="1"/>
  <c r="F10" i="1"/>
  <c r="B15" i="15" l="1"/>
  <c r="B15" i="14"/>
  <c r="B13" i="14"/>
  <c r="B12" i="14"/>
  <c r="B11" i="14"/>
  <c r="B10" i="14"/>
  <c r="B9" i="14"/>
  <c r="B15" i="13"/>
  <c r="B13" i="13"/>
  <c r="B12" i="13"/>
  <c r="B11" i="13"/>
  <c r="B15" i="12"/>
  <c r="B13" i="12"/>
  <c r="B12" i="12"/>
  <c r="B11" i="12"/>
  <c r="B10" i="12"/>
  <c r="B9" i="12"/>
  <c r="B15" i="19"/>
  <c r="B13" i="19"/>
  <c r="B12" i="19"/>
  <c r="B11" i="19"/>
  <c r="B10" i="19"/>
  <c r="B9" i="19"/>
  <c r="B15" i="11"/>
  <c r="B13" i="11"/>
  <c r="B12" i="11"/>
  <c r="B11" i="11"/>
  <c r="B15" i="10"/>
  <c r="B13" i="10"/>
  <c r="B12" i="10"/>
  <c r="B11" i="10"/>
  <c r="B10" i="10"/>
  <c r="B9" i="10"/>
  <c r="B15" i="20"/>
  <c r="B13" i="20"/>
  <c r="B12" i="20"/>
  <c r="B11" i="20"/>
  <c r="B10" i="20"/>
  <c r="B9" i="20"/>
  <c r="B15" i="9"/>
  <c r="B13" i="9"/>
  <c r="B12" i="9"/>
  <c r="B11" i="9"/>
  <c r="B16" i="8"/>
  <c r="F26" i="8"/>
  <c r="B26" i="8"/>
  <c r="B25" i="8"/>
  <c r="B24" i="8"/>
  <c r="B23" i="8"/>
  <c r="B21" i="8"/>
  <c r="B20" i="8"/>
  <c r="B17" i="8"/>
  <c r="B13" i="8"/>
  <c r="B12" i="8"/>
  <c r="B11" i="8"/>
  <c r="B10" i="8"/>
  <c r="B9" i="8"/>
  <c r="B16" i="7"/>
  <c r="B13" i="7"/>
  <c r="B12" i="7"/>
  <c r="B11" i="7"/>
  <c r="B16" i="6"/>
  <c r="F26" i="6"/>
  <c r="F25" i="6"/>
  <c r="F24" i="6"/>
  <c r="F23" i="6"/>
  <c r="F15" i="6"/>
  <c r="B26" i="6"/>
  <c r="B25" i="6"/>
  <c r="B24" i="6"/>
  <c r="B23" i="6"/>
  <c r="B21" i="6"/>
  <c r="B20" i="6"/>
  <c r="B18" i="6"/>
  <c r="B17" i="6"/>
  <c r="B15" i="6"/>
  <c r="B13" i="6"/>
  <c r="B12" i="6"/>
  <c r="B11" i="6"/>
  <c r="B10" i="6"/>
  <c r="B9" i="6"/>
  <c r="B16" i="5"/>
  <c r="B13" i="5"/>
  <c r="B12" i="5"/>
  <c r="B11" i="5"/>
  <c r="F25" i="18"/>
  <c r="F17" i="18"/>
  <c r="F15" i="18"/>
  <c r="B26" i="18"/>
  <c r="B25" i="18"/>
  <c r="B24" i="18"/>
  <c r="B23" i="18"/>
  <c r="B21" i="18"/>
  <c r="B20" i="18"/>
  <c r="B18" i="18"/>
  <c r="B17" i="18"/>
  <c r="B16" i="18"/>
  <c r="B15" i="18"/>
  <c r="B12" i="18"/>
  <c r="B11" i="18"/>
  <c r="B10" i="18"/>
  <c r="B9" i="18"/>
  <c r="F24" i="4"/>
  <c r="F23" i="4"/>
  <c r="F15" i="4"/>
  <c r="B16" i="4"/>
  <c r="B26" i="4"/>
  <c r="B25" i="4"/>
  <c r="B24" i="4"/>
  <c r="B23" i="4"/>
  <c r="B21" i="4"/>
  <c r="B20" i="4"/>
  <c r="B18" i="4"/>
  <c r="B17" i="4"/>
  <c r="B15" i="4"/>
  <c r="B12" i="4"/>
  <c r="B11" i="4"/>
  <c r="B10" i="4"/>
  <c r="B9" i="4"/>
  <c r="F25" i="17"/>
  <c r="F24" i="17"/>
  <c r="F23" i="17"/>
  <c r="F15" i="17"/>
  <c r="B16" i="17"/>
  <c r="B26" i="17"/>
  <c r="B25" i="17"/>
  <c r="B24" i="17"/>
  <c r="B23" i="17"/>
  <c r="B21" i="17"/>
  <c r="B20" i="17"/>
  <c r="B18" i="17"/>
  <c r="B17" i="17"/>
  <c r="B15" i="17"/>
  <c r="B12" i="17"/>
  <c r="B11" i="17"/>
  <c r="B10" i="17"/>
  <c r="B9" i="17"/>
  <c r="B16" i="3"/>
  <c r="B12" i="3"/>
  <c r="B11" i="3"/>
  <c r="F25" i="8"/>
  <c r="F24" i="8"/>
  <c r="F23" i="8"/>
  <c r="F17" i="8"/>
  <c r="F17" i="6"/>
  <c r="F18" i="6"/>
  <c r="F25" i="4"/>
  <c r="F24" i="18"/>
  <c r="F23" i="18"/>
  <c r="F17" i="4"/>
  <c r="F18" i="4"/>
  <c r="F17" i="17" l="1"/>
  <c r="H17" i="17" s="1"/>
  <c r="F18" i="18"/>
  <c r="F18" i="17"/>
  <c r="H18" i="17" s="1"/>
  <c r="F25" i="15"/>
  <c r="H25" i="15" s="1"/>
  <c r="G26" i="14"/>
  <c r="F26" i="14"/>
  <c r="H26" i="14" s="1"/>
  <c r="G26" i="13"/>
  <c r="F26" i="13"/>
  <c r="H26" i="13" s="1"/>
  <c r="G26" i="12"/>
  <c r="F26" i="12"/>
  <c r="H26" i="12" s="1"/>
  <c r="G26" i="19"/>
  <c r="F26" i="19"/>
  <c r="H26" i="19" s="1"/>
  <c r="G26" i="11"/>
  <c r="F26" i="11"/>
  <c r="H26" i="11" s="1"/>
  <c r="G26" i="10"/>
  <c r="F26" i="10"/>
  <c r="H26" i="10" s="1"/>
  <c r="G26" i="20"/>
  <c r="F26" i="20"/>
  <c r="H26" i="20" s="1"/>
  <c r="G26" i="9"/>
  <c r="F26" i="9"/>
  <c r="H26" i="9" s="1"/>
  <c r="H26" i="8"/>
  <c r="G26" i="8"/>
  <c r="G26" i="7"/>
  <c r="F26" i="7"/>
  <c r="H26" i="7" s="1"/>
  <c r="G26" i="6"/>
  <c r="H26" i="6"/>
  <c r="C26" i="5"/>
  <c r="G26" i="5"/>
  <c r="F26" i="5"/>
  <c r="H26" i="5" s="1"/>
  <c r="C13" i="15"/>
  <c r="G13" i="15"/>
  <c r="G12" i="15"/>
  <c r="D12" i="15"/>
  <c r="K12" i="15"/>
  <c r="D13" i="15"/>
  <c r="K13" i="15"/>
  <c r="C11" i="15"/>
  <c r="G11" i="15"/>
  <c r="C10" i="15"/>
  <c r="G10" i="15"/>
  <c r="B9" i="15"/>
  <c r="D9" i="15" s="1"/>
  <c r="B10" i="15"/>
  <c r="D10" i="15" s="1"/>
  <c r="D11" i="15"/>
  <c r="C13" i="14"/>
  <c r="G13" i="14"/>
  <c r="G12" i="14"/>
  <c r="D13" i="14"/>
  <c r="K13" i="14" s="1"/>
  <c r="D12" i="14"/>
  <c r="K12" i="14" s="1"/>
  <c r="C11" i="14"/>
  <c r="G11" i="14"/>
  <c r="G9" i="14"/>
  <c r="C10" i="14"/>
  <c r="G10" i="14"/>
  <c r="D9" i="14"/>
  <c r="D10" i="14"/>
  <c r="D11" i="14"/>
  <c r="G9" i="13"/>
  <c r="C10" i="13"/>
  <c r="G10" i="13"/>
  <c r="C11" i="13"/>
  <c r="G11" i="13"/>
  <c r="G12" i="13"/>
  <c r="C13" i="13"/>
  <c r="G13" i="13"/>
  <c r="D12" i="13"/>
  <c r="K12" i="13" s="1"/>
  <c r="D13" i="13"/>
  <c r="K13" i="13" s="1"/>
  <c r="B9" i="13"/>
  <c r="D9" i="13" s="1"/>
  <c r="B10" i="13"/>
  <c r="D10" i="13"/>
  <c r="D11" i="13"/>
  <c r="K11" i="13" s="1"/>
  <c r="D9" i="12"/>
  <c r="C10" i="12"/>
  <c r="D10" i="12"/>
  <c r="C11" i="12"/>
  <c r="D11" i="12"/>
  <c r="D12" i="12"/>
  <c r="K12" i="12" s="1"/>
  <c r="C13" i="12"/>
  <c r="D13" i="12"/>
  <c r="K13" i="12" s="1"/>
  <c r="G9" i="12"/>
  <c r="G10" i="12"/>
  <c r="G11" i="12"/>
  <c r="G12" i="12"/>
  <c r="G13" i="12"/>
  <c r="G12" i="19"/>
  <c r="C11" i="19"/>
  <c r="G11" i="19"/>
  <c r="G9" i="19"/>
  <c r="C10" i="19"/>
  <c r="G10" i="19"/>
  <c r="C13" i="19"/>
  <c r="D13" i="19"/>
  <c r="K13" i="19"/>
  <c r="G13" i="19"/>
  <c r="D12" i="19"/>
  <c r="K12" i="19"/>
  <c r="D9" i="19"/>
  <c r="D10" i="19"/>
  <c r="D11" i="19"/>
  <c r="K11" i="19" s="1"/>
  <c r="H17" i="11"/>
  <c r="G12" i="11"/>
  <c r="C11" i="11"/>
  <c r="G11" i="11"/>
  <c r="C13" i="11"/>
  <c r="G13" i="11"/>
  <c r="G9" i="11"/>
  <c r="C10" i="11"/>
  <c r="G10" i="11"/>
  <c r="D13" i="11"/>
  <c r="K13" i="11" s="1"/>
  <c r="D12" i="11"/>
  <c r="K12" i="11" s="1"/>
  <c r="B9" i="11"/>
  <c r="D9" i="11" s="1"/>
  <c r="B10" i="11"/>
  <c r="D10" i="11" s="1"/>
  <c r="D11" i="11"/>
  <c r="K11" i="11" s="1"/>
  <c r="G12" i="10"/>
  <c r="C13" i="10"/>
  <c r="G13" i="10"/>
  <c r="C11" i="10"/>
  <c r="G11" i="10"/>
  <c r="G9" i="10"/>
  <c r="C10" i="10"/>
  <c r="G10" i="10"/>
  <c r="D9" i="10"/>
  <c r="D10" i="10"/>
  <c r="D11" i="10"/>
  <c r="K11" i="10" s="1"/>
  <c r="D12" i="10"/>
  <c r="K12" i="10" s="1"/>
  <c r="D13" i="10"/>
  <c r="K13" i="10" s="1"/>
  <c r="G12" i="20"/>
  <c r="C11" i="20"/>
  <c r="G11" i="20"/>
  <c r="C13" i="20"/>
  <c r="G13" i="20"/>
  <c r="G9" i="20"/>
  <c r="C10" i="20"/>
  <c r="G10" i="20"/>
  <c r="D9" i="20"/>
  <c r="D10" i="20"/>
  <c r="D11" i="20"/>
  <c r="K11" i="20" s="1"/>
  <c r="D12" i="20"/>
  <c r="K12" i="20" s="1"/>
  <c r="D13" i="20"/>
  <c r="K13" i="20" s="1"/>
  <c r="D12" i="9"/>
  <c r="C13" i="9"/>
  <c r="D13" i="9"/>
  <c r="K13" i="9" s="1"/>
  <c r="B9" i="9"/>
  <c r="D9" i="9" s="1"/>
  <c r="C10" i="9"/>
  <c r="B10" i="9"/>
  <c r="D10" i="9" s="1"/>
  <c r="C11" i="9"/>
  <c r="D11" i="9"/>
  <c r="G11" i="9"/>
  <c r="G12" i="9"/>
  <c r="G13" i="9"/>
  <c r="G9" i="9"/>
  <c r="G10" i="9"/>
  <c r="K12" i="9"/>
  <c r="G9" i="8"/>
  <c r="C10" i="8"/>
  <c r="G10" i="8"/>
  <c r="G11" i="8"/>
  <c r="G12" i="8"/>
  <c r="C13" i="8"/>
  <c r="G13" i="8"/>
  <c r="D9" i="8"/>
  <c r="D10" i="8"/>
  <c r="D11" i="8"/>
  <c r="D12" i="8"/>
  <c r="K12" i="8" s="1"/>
  <c r="D13" i="8"/>
  <c r="K13" i="8"/>
  <c r="C13" i="7"/>
  <c r="D13" i="7"/>
  <c r="K13" i="7" s="1"/>
  <c r="D12" i="7"/>
  <c r="K12" i="7" s="1"/>
  <c r="G13" i="7"/>
  <c r="G12" i="7"/>
  <c r="D11" i="7"/>
  <c r="K11" i="7"/>
  <c r="G11" i="7"/>
  <c r="G9" i="7"/>
  <c r="C10" i="7"/>
  <c r="G10" i="7"/>
  <c r="B9" i="7"/>
  <c r="D9" i="7" s="1"/>
  <c r="B10" i="7"/>
  <c r="D10" i="7" s="1"/>
  <c r="G12" i="6"/>
  <c r="C13" i="6"/>
  <c r="G13" i="6"/>
  <c r="D13" i="6"/>
  <c r="K13" i="6" s="1"/>
  <c r="D12" i="6"/>
  <c r="K12" i="6" s="1"/>
  <c r="K12" i="5"/>
  <c r="K13" i="5"/>
  <c r="G12" i="5"/>
  <c r="C13" i="5"/>
  <c r="G13" i="5"/>
  <c r="D9" i="18"/>
  <c r="C10" i="18"/>
  <c r="D10" i="18"/>
  <c r="D11" i="18"/>
  <c r="D12" i="18"/>
  <c r="K12" i="18" s="1"/>
  <c r="C13" i="18"/>
  <c r="D13" i="18"/>
  <c r="G9" i="18"/>
  <c r="G10" i="18"/>
  <c r="G11" i="18"/>
  <c r="G12" i="18"/>
  <c r="G13" i="18"/>
  <c r="H13" i="18"/>
  <c r="J13" i="18" s="1"/>
  <c r="K13" i="18"/>
  <c r="C13" i="4"/>
  <c r="D13" i="4"/>
  <c r="K13" i="4" s="1"/>
  <c r="D12" i="4"/>
  <c r="K12" i="4" s="1"/>
  <c r="D11" i="4"/>
  <c r="K11" i="4"/>
  <c r="G13" i="4"/>
  <c r="H13" i="4"/>
  <c r="G12" i="4"/>
  <c r="G9" i="4"/>
  <c r="C10" i="4"/>
  <c r="G10" i="4"/>
  <c r="G11" i="4"/>
  <c r="D9" i="4"/>
  <c r="D10" i="4"/>
  <c r="H13" i="17"/>
  <c r="J13" i="17" s="1"/>
  <c r="K13" i="17"/>
  <c r="K12" i="17"/>
  <c r="D11" i="17"/>
  <c r="K11" i="17" s="1"/>
  <c r="C13" i="17"/>
  <c r="G13" i="17"/>
  <c r="G12" i="17"/>
  <c r="G9" i="17"/>
  <c r="C10" i="17"/>
  <c r="G10" i="17"/>
  <c r="G11" i="17"/>
  <c r="D9" i="17"/>
  <c r="D10" i="17"/>
  <c r="G13" i="3"/>
  <c r="G12" i="3"/>
  <c r="G11" i="3"/>
  <c r="C13" i="3"/>
  <c r="D13" i="3"/>
  <c r="K13" i="3"/>
  <c r="D12" i="3"/>
  <c r="K12" i="3" s="1"/>
  <c r="D11" i="3"/>
  <c r="H13" i="3"/>
  <c r="J13" i="3"/>
  <c r="G9" i="3"/>
  <c r="C10" i="3"/>
  <c r="G10" i="3"/>
  <c r="B9" i="3"/>
  <c r="D9" i="3" s="1"/>
  <c r="B10" i="3"/>
  <c r="D10" i="3" s="1"/>
  <c r="B2" i="15"/>
  <c r="H26" i="15"/>
  <c r="B2" i="14"/>
  <c r="H27" i="14"/>
  <c r="B2" i="13"/>
  <c r="H27" i="13"/>
  <c r="H27" i="12"/>
  <c r="H27" i="19"/>
  <c r="H27" i="11"/>
  <c r="H27" i="10"/>
  <c r="H27" i="20"/>
  <c r="H27" i="9"/>
  <c r="H27" i="8"/>
  <c r="H27" i="7"/>
  <c r="H27" i="6"/>
  <c r="H27" i="5"/>
  <c r="H27" i="18"/>
  <c r="H27" i="4"/>
  <c r="H27" i="17"/>
  <c r="C16" i="3"/>
  <c r="G16" i="3"/>
  <c r="F17" i="3"/>
  <c r="H17" i="3" s="1"/>
  <c r="C17" i="3"/>
  <c r="G17" i="3"/>
  <c r="F18" i="3"/>
  <c r="H18" i="3" s="1"/>
  <c r="G18" i="3"/>
  <c r="F28" i="3"/>
  <c r="F29" i="3"/>
  <c r="F30" i="3"/>
  <c r="F15" i="3"/>
  <c r="C15" i="3"/>
  <c r="G15" i="3"/>
  <c r="H15" i="3"/>
  <c r="C20" i="3"/>
  <c r="G20" i="3"/>
  <c r="C21" i="3"/>
  <c r="G21" i="3"/>
  <c r="C23" i="3"/>
  <c r="G23" i="3"/>
  <c r="F24" i="3"/>
  <c r="H24" i="3" s="1"/>
  <c r="C24" i="3"/>
  <c r="G24" i="3"/>
  <c r="I24" i="2"/>
  <c r="G25" i="3"/>
  <c r="H27" i="3"/>
  <c r="C28" i="3"/>
  <c r="G28" i="3"/>
  <c r="H28" i="3"/>
  <c r="C29" i="3"/>
  <c r="G29" i="3"/>
  <c r="H29" i="3"/>
  <c r="C30" i="3"/>
  <c r="G30" i="3"/>
  <c r="H30" i="3"/>
  <c r="B20" i="3"/>
  <c r="D20" i="3" s="1"/>
  <c r="B25" i="15"/>
  <c r="D25" i="15" s="1"/>
  <c r="B24" i="15"/>
  <c r="D24" i="15" s="1"/>
  <c r="B23" i="15"/>
  <c r="D23" i="15" s="1"/>
  <c r="B22" i="15"/>
  <c r="D22" i="15" s="1"/>
  <c r="B20" i="15"/>
  <c r="D20" i="15" s="1"/>
  <c r="B19" i="15"/>
  <c r="D19" i="15" s="1"/>
  <c r="B16" i="15"/>
  <c r="D16" i="15" s="1"/>
  <c r="D15" i="15"/>
  <c r="K15" i="15" s="1"/>
  <c r="B26" i="14"/>
  <c r="D26" i="14" s="1"/>
  <c r="B25" i="14"/>
  <c r="D25" i="14" s="1"/>
  <c r="B24" i="14"/>
  <c r="D24" i="14" s="1"/>
  <c r="B23" i="14"/>
  <c r="D23" i="14" s="1"/>
  <c r="B21" i="14"/>
  <c r="D21" i="14" s="1"/>
  <c r="B20" i="14"/>
  <c r="D20" i="14" s="1"/>
  <c r="B19" i="14"/>
  <c r="D19" i="14" s="1"/>
  <c r="B16" i="14"/>
  <c r="D16" i="14" s="1"/>
  <c r="D15" i="14"/>
  <c r="K15" i="14" s="1"/>
  <c r="B26" i="13"/>
  <c r="D26" i="13" s="1"/>
  <c r="B25" i="13"/>
  <c r="D25" i="13" s="1"/>
  <c r="B24" i="13"/>
  <c r="D24" i="13" s="1"/>
  <c r="B23" i="13"/>
  <c r="D23" i="13" s="1"/>
  <c r="B21" i="13"/>
  <c r="D21" i="13" s="1"/>
  <c r="B20" i="13"/>
  <c r="D20" i="13" s="1"/>
  <c r="B19" i="13"/>
  <c r="D19" i="13" s="1"/>
  <c r="B16" i="13"/>
  <c r="D16" i="13" s="1"/>
  <c r="D15" i="13"/>
  <c r="K15" i="13" s="1"/>
  <c r="B26" i="12"/>
  <c r="D26" i="12" s="1"/>
  <c r="B25" i="12"/>
  <c r="D25" i="12" s="1"/>
  <c r="B24" i="12"/>
  <c r="D24" i="12" s="1"/>
  <c r="B23" i="12"/>
  <c r="D23" i="12" s="1"/>
  <c r="B21" i="12"/>
  <c r="D21" i="12" s="1"/>
  <c r="B20" i="12"/>
  <c r="D20" i="12" s="1"/>
  <c r="B19" i="12"/>
  <c r="D19" i="12" s="1"/>
  <c r="B16" i="12"/>
  <c r="D16" i="12" s="1"/>
  <c r="D15" i="12"/>
  <c r="K15" i="12" s="1"/>
  <c r="B26" i="19"/>
  <c r="D26" i="19" s="1"/>
  <c r="B25" i="19"/>
  <c r="D25" i="19" s="1"/>
  <c r="B24" i="19"/>
  <c r="D24" i="19" s="1"/>
  <c r="B23" i="19"/>
  <c r="D23" i="19" s="1"/>
  <c r="B21" i="19"/>
  <c r="D21" i="19" s="1"/>
  <c r="B20" i="19"/>
  <c r="D20" i="19" s="1"/>
  <c r="B19" i="19"/>
  <c r="D19" i="19" s="1"/>
  <c r="B16" i="19"/>
  <c r="D16" i="19" s="1"/>
  <c r="D15" i="19"/>
  <c r="K15" i="19" s="1"/>
  <c r="B26" i="11"/>
  <c r="D26" i="11" s="1"/>
  <c r="B25" i="11"/>
  <c r="D25" i="11" s="1"/>
  <c r="B24" i="11"/>
  <c r="D24" i="11" s="1"/>
  <c r="B23" i="11"/>
  <c r="D23" i="11" s="1"/>
  <c r="B21" i="11"/>
  <c r="D21" i="11" s="1"/>
  <c r="B20" i="11"/>
  <c r="D20" i="11" s="1"/>
  <c r="B19" i="11"/>
  <c r="D19" i="11" s="1"/>
  <c r="B16" i="11"/>
  <c r="D16" i="11" s="1"/>
  <c r="D15" i="11"/>
  <c r="K15" i="11" s="1"/>
  <c r="B26" i="10"/>
  <c r="D26" i="10" s="1"/>
  <c r="B25" i="10"/>
  <c r="D25" i="10" s="1"/>
  <c r="B24" i="10"/>
  <c r="D24" i="10" s="1"/>
  <c r="B23" i="10"/>
  <c r="D23" i="10" s="1"/>
  <c r="B21" i="10"/>
  <c r="D21" i="10" s="1"/>
  <c r="B20" i="10"/>
  <c r="D20" i="10" s="1"/>
  <c r="B19" i="10"/>
  <c r="D19" i="10" s="1"/>
  <c r="B16" i="10"/>
  <c r="D16" i="10" s="1"/>
  <c r="D15" i="10"/>
  <c r="K15" i="10" s="1"/>
  <c r="B26" i="20"/>
  <c r="D26" i="20" s="1"/>
  <c r="B25" i="20"/>
  <c r="D25" i="20" s="1"/>
  <c r="B24" i="20"/>
  <c r="D24" i="20" s="1"/>
  <c r="B23" i="20"/>
  <c r="D23" i="20" s="1"/>
  <c r="B21" i="20"/>
  <c r="D21" i="20" s="1"/>
  <c r="B20" i="20"/>
  <c r="D20" i="20" s="1"/>
  <c r="B19" i="20"/>
  <c r="D19" i="20" s="1"/>
  <c r="B16" i="20"/>
  <c r="D16" i="20" s="1"/>
  <c r="D15" i="20"/>
  <c r="K15" i="20" s="1"/>
  <c r="B25" i="9"/>
  <c r="D25" i="9" s="1"/>
  <c r="B24" i="9"/>
  <c r="D24" i="9" s="1"/>
  <c r="B23" i="9"/>
  <c r="D23" i="9" s="1"/>
  <c r="B21" i="9"/>
  <c r="D21" i="9" s="1"/>
  <c r="B26" i="9"/>
  <c r="D26" i="9" s="1"/>
  <c r="B20" i="9"/>
  <c r="D20" i="9" s="1"/>
  <c r="B19" i="9"/>
  <c r="D19" i="9" s="1"/>
  <c r="B16" i="9"/>
  <c r="D16" i="9" s="1"/>
  <c r="D15" i="9"/>
  <c r="K15" i="9" s="1"/>
  <c r="B28" i="8"/>
  <c r="D26" i="8"/>
  <c r="D25" i="8"/>
  <c r="D24" i="8"/>
  <c r="D23" i="8"/>
  <c r="D21" i="8"/>
  <c r="D20" i="8"/>
  <c r="D17" i="8"/>
  <c r="D16" i="8"/>
  <c r="B26" i="7"/>
  <c r="D26" i="7" s="1"/>
  <c r="B25" i="7"/>
  <c r="D25" i="7" s="1"/>
  <c r="B24" i="7"/>
  <c r="D24" i="7" s="1"/>
  <c r="B23" i="7"/>
  <c r="D23" i="7" s="1"/>
  <c r="B21" i="7"/>
  <c r="D21" i="7" s="1"/>
  <c r="B20" i="7"/>
  <c r="D20" i="7" s="1"/>
  <c r="B17" i="7"/>
  <c r="D17" i="7" s="1"/>
  <c r="D16" i="7"/>
  <c r="K16" i="7" s="1"/>
  <c r="D26" i="6"/>
  <c r="D25" i="6"/>
  <c r="D24" i="6"/>
  <c r="D23" i="6"/>
  <c r="D21" i="6"/>
  <c r="D20" i="6"/>
  <c r="D18" i="6"/>
  <c r="D17" i="6"/>
  <c r="D16" i="6"/>
  <c r="K16" i="6" s="1"/>
  <c r="D11" i="6"/>
  <c r="D10" i="6"/>
  <c r="D9" i="6"/>
  <c r="B26" i="5"/>
  <c r="D26" i="5" s="1"/>
  <c r="B25" i="5"/>
  <c r="D25" i="5" s="1"/>
  <c r="B24" i="5"/>
  <c r="D24" i="5" s="1"/>
  <c r="B23" i="5"/>
  <c r="D23" i="5" s="1"/>
  <c r="B21" i="5"/>
  <c r="D21" i="5" s="1"/>
  <c r="B20" i="5"/>
  <c r="D20" i="5" s="1"/>
  <c r="B18" i="5"/>
  <c r="D18" i="5" s="1"/>
  <c r="B17" i="5"/>
  <c r="D17" i="5" s="1"/>
  <c r="D16" i="5"/>
  <c r="K16" i="5" s="1"/>
  <c r="D11" i="5"/>
  <c r="B10" i="5"/>
  <c r="D10" i="5" s="1"/>
  <c r="B9" i="5"/>
  <c r="D9" i="5" s="1"/>
  <c r="D26" i="18"/>
  <c r="D25" i="18"/>
  <c r="D24" i="18"/>
  <c r="D23" i="18"/>
  <c r="D21" i="18"/>
  <c r="D20" i="18"/>
  <c r="D18" i="18"/>
  <c r="D17" i="18"/>
  <c r="D16" i="18"/>
  <c r="K16" i="18" s="1"/>
  <c r="D26" i="4"/>
  <c r="D25" i="4"/>
  <c r="D24" i="4"/>
  <c r="D23" i="4"/>
  <c r="D21" i="4"/>
  <c r="D20" i="4"/>
  <c r="D18" i="4"/>
  <c r="D17" i="4"/>
  <c r="D16" i="4"/>
  <c r="D26" i="17"/>
  <c r="D25" i="17"/>
  <c r="D24" i="17"/>
  <c r="D23" i="17"/>
  <c r="D21" i="17"/>
  <c r="D20" i="17"/>
  <c r="D18" i="17"/>
  <c r="D17" i="17"/>
  <c r="D16" i="17"/>
  <c r="K16" i="17" s="1"/>
  <c r="B26" i="3"/>
  <c r="D26" i="3" s="1"/>
  <c r="B25" i="3"/>
  <c r="D25" i="3" s="1"/>
  <c r="B24" i="3"/>
  <c r="D24" i="3" s="1"/>
  <c r="B23" i="3"/>
  <c r="D23" i="3" s="1"/>
  <c r="B21" i="3"/>
  <c r="D21" i="3" s="1"/>
  <c r="B18" i="3"/>
  <c r="D18" i="3" s="1"/>
  <c r="B17" i="3"/>
  <c r="D17" i="3" s="1"/>
  <c r="D16" i="3"/>
  <c r="B15" i="3"/>
  <c r="F19" i="14"/>
  <c r="H19" i="14" s="1"/>
  <c r="F19" i="13"/>
  <c r="H19" i="13" s="1"/>
  <c r="F19" i="19"/>
  <c r="H19" i="19" s="1"/>
  <c r="F19" i="12"/>
  <c r="H19" i="12" s="1"/>
  <c r="F19" i="11"/>
  <c r="H19" i="11" s="1"/>
  <c r="F19" i="10"/>
  <c r="H19" i="10" s="1"/>
  <c r="F19" i="20"/>
  <c r="H19" i="20" s="1"/>
  <c r="F19" i="9"/>
  <c r="H19" i="9" s="1"/>
  <c r="F28" i="8"/>
  <c r="H15" i="6"/>
  <c r="B15" i="5"/>
  <c r="F15" i="5"/>
  <c r="H15" i="5" s="1"/>
  <c r="J15" i="5" s="1"/>
  <c r="K15" i="5" s="1"/>
  <c r="F30" i="4"/>
  <c r="F29" i="4"/>
  <c r="F28" i="4"/>
  <c r="F30" i="17"/>
  <c r="F29" i="17"/>
  <c r="F28" i="17"/>
  <c r="C23" i="20"/>
  <c r="C29" i="20"/>
  <c r="G29" i="20"/>
  <c r="H29" i="20"/>
  <c r="G28" i="20"/>
  <c r="H28" i="20"/>
  <c r="D28" i="20"/>
  <c r="C26" i="20"/>
  <c r="G25" i="20"/>
  <c r="G23" i="20"/>
  <c r="C24" i="20"/>
  <c r="C21" i="20"/>
  <c r="C20" i="20"/>
  <c r="C19" i="20"/>
  <c r="G17" i="20"/>
  <c r="H17" i="20"/>
  <c r="D17" i="20"/>
  <c r="K17" i="20"/>
  <c r="C16" i="20"/>
  <c r="G16" i="20"/>
  <c r="C15" i="20"/>
  <c r="G15" i="20"/>
  <c r="J17" i="20"/>
  <c r="G24" i="20"/>
  <c r="D29" i="20"/>
  <c r="G19" i="20"/>
  <c r="G20" i="20"/>
  <c r="G21" i="20"/>
  <c r="I81" i="2"/>
  <c r="F22" i="15"/>
  <c r="H22" i="15" s="1"/>
  <c r="F25" i="19"/>
  <c r="H25" i="19" s="1"/>
  <c r="F24" i="20"/>
  <c r="H24" i="20" s="1"/>
  <c r="H23" i="6"/>
  <c r="H17" i="6"/>
  <c r="F18" i="5"/>
  <c r="H18" i="5" s="1"/>
  <c r="H18" i="6"/>
  <c r="F17" i="5"/>
  <c r="H17" i="5" s="1"/>
  <c r="F23" i="13"/>
  <c r="H23" i="13" s="1"/>
  <c r="F23" i="14"/>
  <c r="H23" i="14" s="1"/>
  <c r="H17" i="18"/>
  <c r="H17" i="4"/>
  <c r="H23" i="8"/>
  <c r="F23" i="7"/>
  <c r="H23" i="7" s="1"/>
  <c r="F24" i="13"/>
  <c r="H24" i="13" s="1"/>
  <c r="F24" i="14"/>
  <c r="H24" i="14" s="1"/>
  <c r="H18" i="18"/>
  <c r="H18" i="4"/>
  <c r="F24" i="7"/>
  <c r="H24" i="7" s="1"/>
  <c r="F24" i="12"/>
  <c r="H24" i="12" s="1"/>
  <c r="F24" i="19"/>
  <c r="H24" i="19" s="1"/>
  <c r="F24" i="11"/>
  <c r="H24" i="11" s="1"/>
  <c r="H24" i="18"/>
  <c r="H24" i="17"/>
  <c r="H24" i="4"/>
  <c r="F25" i="5"/>
  <c r="H25" i="5" s="1"/>
  <c r="H25" i="6"/>
  <c r="H25" i="17"/>
  <c r="F25" i="7"/>
  <c r="H25" i="7" s="1"/>
  <c r="H25" i="8"/>
  <c r="F24" i="10"/>
  <c r="H24" i="10" s="1"/>
  <c r="F24" i="9"/>
  <c r="H24" i="9" s="1"/>
  <c r="F25" i="11"/>
  <c r="H25" i="11" s="1"/>
  <c r="H23" i="4"/>
  <c r="H23" i="17"/>
  <c r="F24" i="5"/>
  <c r="H24" i="5" s="1"/>
  <c r="H24" i="6"/>
  <c r="F25" i="10"/>
  <c r="H25" i="10" s="1"/>
  <c r="F25" i="9"/>
  <c r="H25" i="9" s="1"/>
  <c r="F25" i="20"/>
  <c r="H25" i="20" s="1"/>
  <c r="G28" i="19"/>
  <c r="H28" i="19"/>
  <c r="D28" i="19"/>
  <c r="C26" i="19"/>
  <c r="G25" i="19"/>
  <c r="C23" i="19"/>
  <c r="C21" i="19"/>
  <c r="G21" i="19"/>
  <c r="C20" i="19"/>
  <c r="G20" i="19"/>
  <c r="C19" i="19"/>
  <c r="G19" i="19"/>
  <c r="G17" i="19"/>
  <c r="H17" i="19"/>
  <c r="D17" i="19"/>
  <c r="J17" i="19"/>
  <c r="K17" i="19"/>
  <c r="C16" i="19"/>
  <c r="G16" i="19"/>
  <c r="C15" i="19"/>
  <c r="G15" i="19"/>
  <c r="C30" i="18"/>
  <c r="D30" i="18"/>
  <c r="C30" i="4"/>
  <c r="F30" i="18"/>
  <c r="F29" i="18"/>
  <c r="C29" i="18"/>
  <c r="D29" i="18"/>
  <c r="F28" i="18"/>
  <c r="C28" i="18"/>
  <c r="D28" i="18"/>
  <c r="C26" i="18"/>
  <c r="G25" i="18"/>
  <c r="C23" i="18"/>
  <c r="C21" i="18"/>
  <c r="C20" i="18"/>
  <c r="G18" i="18"/>
  <c r="C17" i="18"/>
  <c r="G17" i="18"/>
  <c r="C16" i="18"/>
  <c r="G16" i="18"/>
  <c r="C15" i="18"/>
  <c r="G15" i="18"/>
  <c r="D15" i="18"/>
  <c r="C29" i="19"/>
  <c r="G23" i="19"/>
  <c r="C24" i="19"/>
  <c r="G30" i="18"/>
  <c r="H30" i="18"/>
  <c r="G29" i="18"/>
  <c r="H29" i="18"/>
  <c r="G28" i="18"/>
  <c r="H28" i="18"/>
  <c r="H15" i="18"/>
  <c r="J15" i="18" s="1"/>
  <c r="K15" i="18" s="1"/>
  <c r="G23" i="18"/>
  <c r="G20" i="18"/>
  <c r="G21" i="18"/>
  <c r="C24" i="18"/>
  <c r="G29" i="19"/>
  <c r="H29" i="19"/>
  <c r="D29" i="19"/>
  <c r="G24" i="19"/>
  <c r="G24" i="18"/>
  <c r="C29" i="4"/>
  <c r="C28" i="4"/>
  <c r="C26" i="4"/>
  <c r="C21" i="4"/>
  <c r="C20" i="4"/>
  <c r="C17" i="4"/>
  <c r="C16" i="4"/>
  <c r="C23" i="13"/>
  <c r="C29" i="13"/>
  <c r="G29" i="13"/>
  <c r="G28" i="13"/>
  <c r="G25" i="13"/>
  <c r="C24" i="13"/>
  <c r="G24" i="13"/>
  <c r="G23" i="13"/>
  <c r="C21" i="13"/>
  <c r="G21" i="13"/>
  <c r="C20" i="13"/>
  <c r="G20" i="13"/>
  <c r="C19" i="13"/>
  <c r="G19" i="13"/>
  <c r="G17" i="13"/>
  <c r="C16" i="13"/>
  <c r="G16" i="13"/>
  <c r="C15" i="13"/>
  <c r="G15" i="13"/>
  <c r="C23" i="14"/>
  <c r="C29" i="14"/>
  <c r="G29" i="14"/>
  <c r="G28" i="14"/>
  <c r="G25" i="14"/>
  <c r="C24" i="14"/>
  <c r="G24" i="14"/>
  <c r="G23" i="14"/>
  <c r="C26" i="14"/>
  <c r="C21" i="14"/>
  <c r="C20" i="14"/>
  <c r="C19" i="14"/>
  <c r="C16" i="14"/>
  <c r="C15" i="14"/>
  <c r="C23" i="12"/>
  <c r="C29" i="12"/>
  <c r="G29" i="12"/>
  <c r="G28" i="12"/>
  <c r="G25" i="12"/>
  <c r="C24" i="12"/>
  <c r="G24" i="12"/>
  <c r="G23" i="12"/>
  <c r="C21" i="12"/>
  <c r="G21" i="12"/>
  <c r="C20" i="12"/>
  <c r="G20" i="12"/>
  <c r="C19" i="12"/>
  <c r="G19" i="12"/>
  <c r="G17" i="12"/>
  <c r="C16" i="12"/>
  <c r="G16" i="12"/>
  <c r="C15" i="12"/>
  <c r="G15" i="12"/>
  <c r="G25" i="11"/>
  <c r="C23" i="11"/>
  <c r="C29" i="11"/>
  <c r="C26" i="11"/>
  <c r="C24" i="11"/>
  <c r="C21" i="11"/>
  <c r="C20" i="11"/>
  <c r="C19" i="11"/>
  <c r="C16" i="11"/>
  <c r="C15" i="11"/>
  <c r="C23" i="10"/>
  <c r="C29" i="10"/>
  <c r="G29" i="10"/>
  <c r="G28" i="10"/>
  <c r="G25" i="10"/>
  <c r="C24" i="10"/>
  <c r="G24" i="10"/>
  <c r="G23" i="10"/>
  <c r="C21" i="10"/>
  <c r="G21" i="10"/>
  <c r="C20" i="10"/>
  <c r="G20" i="10"/>
  <c r="C19" i="10"/>
  <c r="G19" i="10"/>
  <c r="G17" i="10"/>
  <c r="C16" i="10"/>
  <c r="G16" i="10"/>
  <c r="C15" i="10"/>
  <c r="G15" i="10"/>
  <c r="C26" i="10"/>
  <c r="G25" i="9"/>
  <c r="C23" i="9"/>
  <c r="C29" i="9"/>
  <c r="C26" i="9"/>
  <c r="C24" i="9"/>
  <c r="C21" i="9"/>
  <c r="C20" i="9"/>
  <c r="C19" i="9"/>
  <c r="C16" i="9"/>
  <c r="C15" i="9"/>
  <c r="C28" i="8"/>
  <c r="G28" i="8"/>
  <c r="G25" i="8"/>
  <c r="C15" i="8"/>
  <c r="C24" i="8"/>
  <c r="G24" i="8"/>
  <c r="C23" i="8"/>
  <c r="G23" i="8"/>
  <c r="C21" i="8"/>
  <c r="G21" i="8"/>
  <c r="C20" i="8"/>
  <c r="G20" i="8"/>
  <c r="G18" i="8"/>
  <c r="C17" i="8"/>
  <c r="G17" i="8"/>
  <c r="C16" i="8"/>
  <c r="G16" i="8"/>
  <c r="G15" i="8"/>
  <c r="C28" i="7"/>
  <c r="G28" i="7"/>
  <c r="G25" i="7"/>
  <c r="C26" i="7"/>
  <c r="C15" i="7"/>
  <c r="C24" i="7"/>
  <c r="C23" i="7"/>
  <c r="C21" i="7"/>
  <c r="C20" i="7"/>
  <c r="C17" i="7"/>
  <c r="C16" i="7"/>
  <c r="G25" i="6"/>
  <c r="G9" i="6"/>
  <c r="C30" i="6"/>
  <c r="C29" i="6"/>
  <c r="C28" i="6"/>
  <c r="C26" i="6"/>
  <c r="C30" i="5"/>
  <c r="G30" i="5"/>
  <c r="C29" i="5"/>
  <c r="G29" i="5"/>
  <c r="C28" i="5"/>
  <c r="G28" i="5"/>
  <c r="G25" i="5"/>
  <c r="C15" i="5"/>
  <c r="C24" i="5"/>
  <c r="G24" i="5"/>
  <c r="C23" i="5"/>
  <c r="G23" i="5"/>
  <c r="C21" i="5"/>
  <c r="G21" i="5"/>
  <c r="C20" i="5"/>
  <c r="G20" i="5"/>
  <c r="G18" i="5"/>
  <c r="C17" i="5"/>
  <c r="G17" i="5"/>
  <c r="C16" i="5"/>
  <c r="G16" i="5"/>
  <c r="G15" i="5"/>
  <c r="G11" i="5"/>
  <c r="C10" i="5"/>
  <c r="G10" i="5"/>
  <c r="G9" i="5"/>
  <c r="G30" i="4"/>
  <c r="G29" i="4"/>
  <c r="G28" i="4"/>
  <c r="G25" i="4"/>
  <c r="G21" i="4"/>
  <c r="G20" i="4"/>
  <c r="G18" i="4"/>
  <c r="G17" i="4"/>
  <c r="G16" i="4"/>
  <c r="C28" i="17"/>
  <c r="G28" i="17"/>
  <c r="H28" i="17"/>
  <c r="G25" i="17"/>
  <c r="G18" i="17"/>
  <c r="C30" i="17"/>
  <c r="G30" i="17"/>
  <c r="H30" i="17"/>
  <c r="C29" i="17"/>
  <c r="D29" i="17"/>
  <c r="C21" i="17"/>
  <c r="C20" i="17"/>
  <c r="C17" i="17"/>
  <c r="G17" i="17"/>
  <c r="C16" i="17"/>
  <c r="G16" i="17"/>
  <c r="C26" i="3"/>
  <c r="D28" i="17"/>
  <c r="C26" i="17"/>
  <c r="C24" i="17"/>
  <c r="C23" i="17"/>
  <c r="C15" i="17"/>
  <c r="G15" i="17"/>
  <c r="D15" i="17"/>
  <c r="G24" i="17"/>
  <c r="G29" i="17"/>
  <c r="H29" i="17"/>
  <c r="G20" i="17"/>
  <c r="G21" i="17"/>
  <c r="G23" i="17"/>
  <c r="D30" i="17"/>
  <c r="H15" i="17"/>
  <c r="J15" i="17"/>
  <c r="K15" i="17"/>
  <c r="D17" i="14"/>
  <c r="K11" i="12"/>
  <c r="K11" i="9"/>
  <c r="C16" i="6"/>
  <c r="G11" i="6"/>
  <c r="B28" i="7"/>
  <c r="D29" i="6"/>
  <c r="J35" i="2"/>
  <c r="J27" i="2"/>
  <c r="D28" i="3"/>
  <c r="D29" i="3"/>
  <c r="D30" i="3"/>
  <c r="D28" i="14"/>
  <c r="D29" i="14"/>
  <c r="G16" i="14"/>
  <c r="G19" i="14"/>
  <c r="J17" i="2"/>
  <c r="C22" i="15"/>
  <c r="G22" i="15"/>
  <c r="J74" i="2"/>
  <c r="J75" i="2"/>
  <c r="J76" i="2"/>
  <c r="J77" i="2"/>
  <c r="J78" i="2"/>
  <c r="J79" i="2"/>
  <c r="J80" i="2"/>
  <c r="J81" i="2"/>
  <c r="J64" i="2"/>
  <c r="J65" i="2"/>
  <c r="J66" i="2"/>
  <c r="J67" i="2"/>
  <c r="J68" i="2"/>
  <c r="J69" i="2"/>
  <c r="J70" i="2"/>
  <c r="J71" i="2"/>
  <c r="J72" i="2"/>
  <c r="J54" i="2"/>
  <c r="J55" i="2"/>
  <c r="J56" i="2"/>
  <c r="J57" i="2"/>
  <c r="J58" i="2"/>
  <c r="J59" i="2"/>
  <c r="J60" i="2"/>
  <c r="J61" i="2"/>
  <c r="J62" i="2"/>
  <c r="J44" i="2"/>
  <c r="J45" i="2"/>
  <c r="J46" i="2"/>
  <c r="J47" i="2"/>
  <c r="J48" i="2"/>
  <c r="J49" i="2"/>
  <c r="J50" i="2"/>
  <c r="J51" i="2"/>
  <c r="J52" i="2"/>
  <c r="J36" i="2"/>
  <c r="J37" i="2"/>
  <c r="J38" i="2"/>
  <c r="J39" i="2"/>
  <c r="J40" i="2"/>
  <c r="J41" i="2"/>
  <c r="J42" i="2"/>
  <c r="J26" i="2"/>
  <c r="J28" i="2"/>
  <c r="J29" i="2"/>
  <c r="J30" i="2"/>
  <c r="J31" i="2"/>
  <c r="J32" i="2"/>
  <c r="J33" i="2"/>
  <c r="J18" i="2"/>
  <c r="J19" i="2"/>
  <c r="J20" i="2"/>
  <c r="J21" i="2"/>
  <c r="J22" i="2"/>
  <c r="J23" i="2"/>
  <c r="J24" i="2"/>
  <c r="G19" i="9"/>
  <c r="G19" i="11"/>
  <c r="C23" i="15"/>
  <c r="G24" i="11"/>
  <c r="C27" i="15"/>
  <c r="C28" i="15"/>
  <c r="K11" i="14"/>
  <c r="D27" i="15"/>
  <c r="D28" i="15"/>
  <c r="C15" i="15"/>
  <c r="C16" i="15"/>
  <c r="D17" i="15"/>
  <c r="C19" i="15"/>
  <c r="C20" i="15"/>
  <c r="C25" i="15"/>
  <c r="G27" i="15"/>
  <c r="H27" i="15"/>
  <c r="G28" i="15"/>
  <c r="H28" i="15"/>
  <c r="J28" i="15"/>
  <c r="K28" i="15"/>
  <c r="G15" i="15"/>
  <c r="G16" i="15"/>
  <c r="G17" i="15"/>
  <c r="H17" i="15"/>
  <c r="G19" i="15"/>
  <c r="G20" i="15"/>
  <c r="H28" i="14"/>
  <c r="H29" i="14"/>
  <c r="G15" i="14"/>
  <c r="G17" i="14"/>
  <c r="H17" i="14"/>
  <c r="J17" i="14"/>
  <c r="G20" i="14"/>
  <c r="G21" i="14"/>
  <c r="D28" i="13"/>
  <c r="D29" i="13"/>
  <c r="D17" i="13"/>
  <c r="C26" i="13"/>
  <c r="H28" i="13"/>
  <c r="H29" i="13"/>
  <c r="J29" i="13"/>
  <c r="K29" i="13"/>
  <c r="H17" i="13"/>
  <c r="D28" i="12"/>
  <c r="D29" i="12"/>
  <c r="D17" i="12"/>
  <c r="K17" i="12"/>
  <c r="C26" i="12"/>
  <c r="H28" i="12"/>
  <c r="H29" i="12"/>
  <c r="H17" i="12"/>
  <c r="D28" i="11"/>
  <c r="G16" i="11"/>
  <c r="D17" i="11"/>
  <c r="K17" i="11"/>
  <c r="G20" i="11"/>
  <c r="G28" i="11"/>
  <c r="H28" i="11"/>
  <c r="G15" i="11"/>
  <c r="G17" i="11"/>
  <c r="G21" i="11"/>
  <c r="D28" i="10"/>
  <c r="D29" i="10"/>
  <c r="D17" i="10"/>
  <c r="H17" i="10"/>
  <c r="J17" i="10"/>
  <c r="H28" i="10"/>
  <c r="H29" i="10"/>
  <c r="D28" i="9"/>
  <c r="D29" i="9"/>
  <c r="G16" i="9"/>
  <c r="D17" i="9"/>
  <c r="G24" i="9"/>
  <c r="G15" i="9"/>
  <c r="G17" i="9"/>
  <c r="H17" i="9"/>
  <c r="G20" i="9"/>
  <c r="G21" i="9"/>
  <c r="G28" i="9"/>
  <c r="H28" i="9"/>
  <c r="G29" i="9"/>
  <c r="H29" i="9"/>
  <c r="G23" i="9"/>
  <c r="D15" i="8"/>
  <c r="D28" i="8"/>
  <c r="H15" i="8"/>
  <c r="J15" i="8" s="1"/>
  <c r="K15" i="8" s="1"/>
  <c r="H28" i="8"/>
  <c r="D15" i="7"/>
  <c r="D28" i="7"/>
  <c r="D30" i="6"/>
  <c r="G29" i="6"/>
  <c r="H29" i="6"/>
  <c r="G30" i="6"/>
  <c r="H30" i="6"/>
  <c r="D15" i="5"/>
  <c r="D28" i="5"/>
  <c r="D29" i="5"/>
  <c r="D30" i="5"/>
  <c r="D28" i="4"/>
  <c r="D29" i="4"/>
  <c r="D30" i="4"/>
  <c r="H28" i="4"/>
  <c r="H29" i="4"/>
  <c r="H30" i="4"/>
  <c r="K17" i="15"/>
  <c r="J17" i="15"/>
  <c r="K11" i="15"/>
  <c r="J29" i="14"/>
  <c r="K29" i="14"/>
  <c r="K17" i="14"/>
  <c r="K17" i="13"/>
  <c r="J17" i="13"/>
  <c r="K17" i="10"/>
  <c r="K17" i="9"/>
  <c r="J17" i="9"/>
  <c r="D18" i="8"/>
  <c r="K18" i="8"/>
  <c r="C26" i="8"/>
  <c r="H18" i="8"/>
  <c r="K11" i="8"/>
  <c r="D18" i="7"/>
  <c r="G23" i="7"/>
  <c r="G24" i="7"/>
  <c r="G15" i="7"/>
  <c r="G16" i="7"/>
  <c r="G17" i="7"/>
  <c r="G18" i="7"/>
  <c r="H18" i="7"/>
  <c r="G20" i="7"/>
  <c r="G21" i="7"/>
  <c r="K18" i="7"/>
  <c r="J18" i="7"/>
  <c r="C10" i="6"/>
  <c r="C15" i="6"/>
  <c r="C23" i="6"/>
  <c r="C17" i="6"/>
  <c r="G18" i="6"/>
  <c r="C20" i="6"/>
  <c r="C21" i="6"/>
  <c r="G10" i="6"/>
  <c r="G16" i="6"/>
  <c r="G17" i="6"/>
  <c r="G20" i="6"/>
  <c r="G21" i="6"/>
  <c r="G28" i="6"/>
  <c r="H28" i="6"/>
  <c r="H28" i="5"/>
  <c r="H29" i="5"/>
  <c r="H30" i="5"/>
  <c r="C15" i="4"/>
  <c r="G15" i="4"/>
  <c r="C23" i="4"/>
  <c r="G23" i="4"/>
  <c r="L85" i="2"/>
  <c r="M85" i="2"/>
  <c r="L84" i="2"/>
  <c r="M84" i="2"/>
  <c r="L83" i="2"/>
  <c r="M83" i="2"/>
  <c r="H81" i="2"/>
  <c r="K80" i="2"/>
  <c r="H80" i="2"/>
  <c r="I79" i="2"/>
  <c r="K79" i="2"/>
  <c r="H79" i="2"/>
  <c r="K78" i="2"/>
  <c r="H78" i="2"/>
  <c r="K77" i="2"/>
  <c r="H77" i="2"/>
  <c r="K75" i="2"/>
  <c r="K76" i="2" s="1"/>
  <c r="H75" i="2"/>
  <c r="H76" i="2" s="1"/>
  <c r="K74" i="2"/>
  <c r="H74" i="2"/>
  <c r="K72" i="2"/>
  <c r="H72" i="2"/>
  <c r="I71" i="2"/>
  <c r="K71" i="2"/>
  <c r="H71" i="2"/>
  <c r="I70" i="2"/>
  <c r="K70" i="2"/>
  <c r="H70" i="2"/>
  <c r="K69" i="2"/>
  <c r="H69" i="2"/>
  <c r="K68" i="2"/>
  <c r="H68" i="2"/>
  <c r="K65" i="2"/>
  <c r="K66" i="2" s="1"/>
  <c r="H65" i="2"/>
  <c r="H66" i="2" s="1"/>
  <c r="K64" i="2"/>
  <c r="H64" i="2"/>
  <c r="I62" i="2"/>
  <c r="K62" i="2"/>
  <c r="H62" i="2"/>
  <c r="I61" i="2"/>
  <c r="K61" i="2"/>
  <c r="H61" i="2"/>
  <c r="I60" i="2"/>
  <c r="K60" i="2"/>
  <c r="H60" i="2"/>
  <c r="K59" i="2"/>
  <c r="H59" i="2"/>
  <c r="K58" i="2"/>
  <c r="H58" i="2"/>
  <c r="K55" i="2"/>
  <c r="K56" i="2" s="1"/>
  <c r="H55" i="2"/>
  <c r="H56" i="2" s="1"/>
  <c r="K54" i="2"/>
  <c r="H54" i="2"/>
  <c r="I52" i="2"/>
  <c r="K52" i="2"/>
  <c r="H52" i="2"/>
  <c r="I51" i="2"/>
  <c r="K51" i="2"/>
  <c r="H51" i="2"/>
  <c r="K50" i="2"/>
  <c r="H50" i="2"/>
  <c r="K49" i="2"/>
  <c r="H49" i="2"/>
  <c r="K48" i="2"/>
  <c r="H48" i="2"/>
  <c r="K45" i="2"/>
  <c r="K46" i="2" s="1"/>
  <c r="H45" i="2"/>
  <c r="H46" i="2" s="1"/>
  <c r="K44" i="2"/>
  <c r="H44" i="2"/>
  <c r="I42" i="2"/>
  <c r="K42" i="2"/>
  <c r="H42" i="2"/>
  <c r="K41" i="2"/>
  <c r="H41" i="2"/>
  <c r="I40" i="2"/>
  <c r="K40" i="2"/>
  <c r="H40" i="2"/>
  <c r="K39" i="2"/>
  <c r="H39" i="2"/>
  <c r="K38" i="2"/>
  <c r="H38" i="2"/>
  <c r="K36" i="2"/>
  <c r="K37" i="2" s="1"/>
  <c r="H36" i="2"/>
  <c r="H37" i="2" s="1"/>
  <c r="K35" i="2"/>
  <c r="H35" i="2"/>
  <c r="I33" i="2"/>
  <c r="K33" i="2"/>
  <c r="H33" i="2"/>
  <c r="I32" i="2"/>
  <c r="K32" i="2"/>
  <c r="H32" i="2"/>
  <c r="I31" i="2"/>
  <c r="K31" i="2"/>
  <c r="H31" i="2"/>
  <c r="K30" i="2"/>
  <c r="H30" i="2"/>
  <c r="K29" i="2"/>
  <c r="H29" i="2"/>
  <c r="K27" i="2"/>
  <c r="K28" i="2" s="1"/>
  <c r="H27" i="2"/>
  <c r="H28" i="2" s="1"/>
  <c r="K26" i="2"/>
  <c r="H26" i="2"/>
  <c r="K24" i="2"/>
  <c r="H24" i="2"/>
  <c r="I23" i="2"/>
  <c r="K23" i="2"/>
  <c r="H23" i="2"/>
  <c r="K22" i="2"/>
  <c r="H22" i="2"/>
  <c r="K21" i="2"/>
  <c r="H21" i="2"/>
  <c r="K20" i="2"/>
  <c r="H20" i="2"/>
  <c r="K18" i="2"/>
  <c r="K19" i="2" s="1"/>
  <c r="H18" i="2"/>
  <c r="H19" i="2" s="1"/>
  <c r="K17" i="2"/>
  <c r="H17" i="2"/>
  <c r="J11" i="2"/>
  <c r="I11" i="2"/>
  <c r="V102" i="1"/>
  <c r="V85" i="1"/>
  <c r="V67" i="1"/>
  <c r="W21" i="1"/>
  <c r="U21" i="1"/>
  <c r="J17" i="12"/>
  <c r="J18" i="8"/>
  <c r="C24" i="4"/>
  <c r="G24" i="4"/>
  <c r="H15" i="4"/>
  <c r="D15" i="4"/>
  <c r="G23" i="6"/>
  <c r="C24" i="6"/>
  <c r="G24" i="6"/>
  <c r="G15" i="6"/>
  <c r="G23" i="11"/>
  <c r="J17" i="11"/>
  <c r="D15" i="6"/>
  <c r="D28" i="6"/>
  <c r="D15" i="3"/>
  <c r="J15" i="3"/>
  <c r="K15" i="3"/>
  <c r="D29" i="11"/>
  <c r="G29" i="11"/>
  <c r="H29" i="11"/>
  <c r="F28" i="7"/>
  <c r="H28" i="7"/>
  <c r="H15" i="7"/>
  <c r="J15" i="7"/>
  <c r="K15" i="7"/>
  <c r="J15" i="6" l="1"/>
  <c r="K15" i="6" s="1"/>
  <c r="J15" i="4"/>
  <c r="K15" i="4" s="1"/>
  <c r="J13" i="4"/>
  <c r="J30" i="18"/>
  <c r="K30" i="18" s="1"/>
  <c r="J28" i="14"/>
  <c r="K28" i="14" s="1"/>
  <c r="J28" i="18"/>
  <c r="K28" i="18" s="1"/>
  <c r="J29" i="4"/>
  <c r="K29" i="4" s="1"/>
  <c r="J30" i="5"/>
  <c r="K30" i="5" s="1"/>
  <c r="J28" i="9"/>
  <c r="K28" i="9" s="1"/>
  <c r="J28" i="19"/>
  <c r="K28" i="19" s="1"/>
  <c r="J29" i="20"/>
  <c r="K29" i="20" s="1"/>
  <c r="J28" i="20"/>
  <c r="K28" i="20" s="1"/>
  <c r="J28" i="5"/>
  <c r="K28" i="5" s="1"/>
  <c r="J29" i="6"/>
  <c r="K29" i="6" s="1"/>
  <c r="J28" i="13"/>
  <c r="K28" i="13" s="1"/>
  <c r="J30" i="17"/>
  <c r="K30" i="17" s="1"/>
  <c r="J28" i="3"/>
  <c r="K28" i="3" s="1"/>
  <c r="J29" i="10"/>
  <c r="K29" i="10" s="1"/>
  <c r="J28" i="12"/>
  <c r="K28" i="12" s="1"/>
  <c r="J29" i="18"/>
  <c r="K29" i="18" s="1"/>
  <c r="J29" i="9"/>
  <c r="K29" i="9" s="1"/>
  <c r="L40" i="2"/>
  <c r="M40" i="2" s="1"/>
  <c r="J29" i="11"/>
  <c r="K29" i="11" s="1"/>
  <c r="J29" i="3"/>
  <c r="K29" i="3" s="1"/>
  <c r="J28" i="10"/>
  <c r="K28" i="10" s="1"/>
  <c r="J30" i="6"/>
  <c r="K30" i="6" s="1"/>
  <c r="J28" i="17"/>
  <c r="K28" i="17" s="1"/>
  <c r="J29" i="17"/>
  <c r="K29" i="17" s="1"/>
  <c r="J29" i="5"/>
  <c r="K29" i="5" s="1"/>
  <c r="J28" i="7"/>
  <c r="K28" i="7" s="1"/>
  <c r="J28" i="11"/>
  <c r="K28" i="11" s="1"/>
  <c r="J29" i="19"/>
  <c r="K29" i="19" s="1"/>
  <c r="J25" i="20"/>
  <c r="K25" i="20" s="1"/>
  <c r="J19" i="10"/>
  <c r="K19" i="10" s="1"/>
  <c r="J30" i="3"/>
  <c r="K30" i="3" s="1"/>
  <c r="J28" i="8"/>
  <c r="K28" i="8" s="1"/>
  <c r="J30" i="4"/>
  <c r="K30" i="4" s="1"/>
  <c r="J24" i="10"/>
  <c r="K24" i="10" s="1"/>
  <c r="J29" i="12"/>
  <c r="K29" i="12" s="1"/>
  <c r="J28" i="6"/>
  <c r="K28" i="6" s="1"/>
  <c r="J27" i="15"/>
  <c r="K27" i="15" s="1"/>
  <c r="J28" i="4"/>
  <c r="K28" i="4" s="1"/>
  <c r="J24" i="3"/>
  <c r="K24" i="3" s="1"/>
  <c r="J24" i="7"/>
  <c r="K24" i="7" s="1"/>
  <c r="J18" i="3"/>
  <c r="K18" i="3" s="1"/>
  <c r="L32" i="2"/>
  <c r="M32" i="2" s="1"/>
  <c r="J18" i="6"/>
  <c r="K18" i="6" s="1"/>
  <c r="J17" i="4"/>
  <c r="K17" i="4" s="1"/>
  <c r="L79" i="2"/>
  <c r="M79" i="2" s="1"/>
  <c r="D14" i="13"/>
  <c r="D18" i="13" s="1"/>
  <c r="D22" i="13" s="1"/>
  <c r="D31" i="13" s="1"/>
  <c r="D32" i="13" s="1"/>
  <c r="D33" i="13" s="1"/>
  <c r="D35" i="13" s="1"/>
  <c r="J25" i="6"/>
  <c r="K25" i="6" s="1"/>
  <c r="D14" i="9"/>
  <c r="D18" i="9" s="1"/>
  <c r="D22" i="9" s="1"/>
  <c r="D31" i="9" s="1"/>
  <c r="L23" i="2"/>
  <c r="M23" i="2" s="1"/>
  <c r="J25" i="19"/>
  <c r="K25" i="19" s="1"/>
  <c r="J18" i="4"/>
  <c r="K18" i="4" s="1"/>
  <c r="J26" i="8"/>
  <c r="K26" i="8" s="1"/>
  <c r="D14" i="12"/>
  <c r="D18" i="12" s="1"/>
  <c r="D22" i="12" s="1"/>
  <c r="D31" i="12" s="1"/>
  <c r="D32" i="12" s="1"/>
  <c r="D33" i="12" s="1"/>
  <c r="D35" i="12" s="1"/>
  <c r="J17" i="5"/>
  <c r="K17" i="5" s="1"/>
  <c r="J24" i="6"/>
  <c r="K24" i="6" s="1"/>
  <c r="D14" i="11"/>
  <c r="D18" i="11" s="1"/>
  <c r="D22" i="11" s="1"/>
  <c r="D31" i="11" s="1"/>
  <c r="D32" i="11" s="1"/>
  <c r="D33" i="11" s="1"/>
  <c r="D35" i="11" s="1"/>
  <c r="L42" i="2"/>
  <c r="M42" i="2" s="1"/>
  <c r="J23" i="6"/>
  <c r="K23" i="6" s="1"/>
  <c r="D14" i="20"/>
  <c r="D18" i="20" s="1"/>
  <c r="D22" i="20" s="1"/>
  <c r="D31" i="20" s="1"/>
  <c r="J26" i="10"/>
  <c r="K26" i="10" s="1"/>
  <c r="L62" i="2"/>
  <c r="M62" i="2" s="1"/>
  <c r="L31" i="2"/>
  <c r="M31" i="2" s="1"/>
  <c r="D14" i="8"/>
  <c r="D19" i="8" s="1"/>
  <c r="D22" i="8" s="1"/>
  <c r="D30" i="8" s="1"/>
  <c r="J24" i="11"/>
  <c r="K24" i="11" s="1"/>
  <c r="L51" i="2"/>
  <c r="M51" i="2" s="1"/>
  <c r="N51" i="2" s="1"/>
  <c r="O51" i="2" s="1"/>
  <c r="P51" i="2" s="1"/>
  <c r="Q51" i="2" s="1"/>
  <c r="R51" i="2" s="1"/>
  <c r="S51" i="2" s="1"/>
  <c r="T51" i="2" s="1"/>
  <c r="U51" i="2" s="1"/>
  <c r="V51" i="2" s="1"/>
  <c r="W51" i="2" s="1"/>
  <c r="X51" i="2" s="1"/>
  <c r="Y51" i="2" s="1"/>
  <c r="Z51" i="2" s="1"/>
  <c r="AA51" i="2" s="1"/>
  <c r="AB51" i="2" s="1"/>
  <c r="J19" i="14"/>
  <c r="K19" i="14" s="1"/>
  <c r="J26" i="20"/>
  <c r="K26" i="20" s="1"/>
  <c r="J18" i="5"/>
  <c r="K18" i="5" s="1"/>
  <c r="J24" i="20"/>
  <c r="K24" i="20" s="1"/>
  <c r="J19" i="12"/>
  <c r="K19" i="12" s="1"/>
  <c r="J17" i="17"/>
  <c r="K17" i="17" s="1"/>
  <c r="J26" i="11"/>
  <c r="K26" i="11" s="1"/>
  <c r="J19" i="11"/>
  <c r="K19" i="11" s="1"/>
  <c r="L33" i="2"/>
  <c r="M33" i="2" s="1"/>
  <c r="J25" i="17"/>
  <c r="K25" i="17" s="1"/>
  <c r="J24" i="18"/>
  <c r="K24" i="18" s="1"/>
  <c r="J23" i="8"/>
  <c r="K23" i="8" s="1"/>
  <c r="J19" i="20"/>
  <c r="K19" i="20" s="1"/>
  <c r="J25" i="9"/>
  <c r="K25" i="9" s="1"/>
  <c r="D14" i="4"/>
  <c r="D19" i="4" s="1"/>
  <c r="D22" i="4" s="1"/>
  <c r="D32" i="4" s="1"/>
  <c r="L24" i="2"/>
  <c r="M24" i="2" s="1"/>
  <c r="L60" i="2"/>
  <c r="M60" i="2" s="1"/>
  <c r="J23" i="7"/>
  <c r="K23" i="7" s="1"/>
  <c r="J26" i="14"/>
  <c r="K26" i="14" s="1"/>
  <c r="J19" i="19"/>
  <c r="K19" i="19" s="1"/>
  <c r="J25" i="7"/>
  <c r="K25" i="7" s="1"/>
  <c r="L81" i="2"/>
  <c r="M81" i="2" s="1"/>
  <c r="L61" i="2"/>
  <c r="M61" i="2" s="1"/>
  <c r="D14" i="5"/>
  <c r="D19" i="5" s="1"/>
  <c r="D22" i="5" s="1"/>
  <c r="D32" i="5" s="1"/>
  <c r="D14" i="15"/>
  <c r="D18" i="15" s="1"/>
  <c r="D21" i="15" s="1"/>
  <c r="D30" i="15" s="1"/>
  <c r="J26" i="13"/>
  <c r="K26" i="13" s="1"/>
  <c r="L70" i="2"/>
  <c r="M70" i="2" s="1"/>
  <c r="J25" i="11"/>
  <c r="K25" i="11" s="1"/>
  <c r="J24" i="17"/>
  <c r="K24" i="17" s="1"/>
  <c r="J19" i="9"/>
  <c r="K19" i="9" s="1"/>
  <c r="D14" i="18"/>
  <c r="D19" i="18" s="1"/>
  <c r="D22" i="18" s="1"/>
  <c r="D32" i="18" s="1"/>
  <c r="D33" i="18" s="1"/>
  <c r="D34" i="18" s="1"/>
  <c r="K11" i="18"/>
  <c r="D14" i="7"/>
  <c r="D19" i="7" s="1"/>
  <c r="D22" i="7" s="1"/>
  <c r="D30" i="7" s="1"/>
  <c r="D14" i="19"/>
  <c r="D18" i="19" s="1"/>
  <c r="D22" i="19" s="1"/>
  <c r="D31" i="19" s="1"/>
  <c r="D14" i="14"/>
  <c r="D18" i="14" s="1"/>
  <c r="D22" i="14" s="1"/>
  <c r="D31" i="14" s="1"/>
  <c r="J26" i="19"/>
  <c r="K26" i="19" s="1"/>
  <c r="J26" i="7"/>
  <c r="K26" i="7" s="1"/>
  <c r="J26" i="5"/>
  <c r="K26" i="5" s="1"/>
  <c r="J26" i="12"/>
  <c r="K26" i="12" s="1"/>
  <c r="K11" i="5"/>
  <c r="K11" i="6"/>
  <c r="D14" i="10"/>
  <c r="D18" i="10" s="1"/>
  <c r="D22" i="10" s="1"/>
  <c r="D31" i="10" s="1"/>
  <c r="L52" i="2"/>
  <c r="M52" i="2" s="1"/>
  <c r="D14" i="6"/>
  <c r="D19" i="6" s="1"/>
  <c r="D22" i="6" s="1"/>
  <c r="D32" i="6" s="1"/>
  <c r="J19" i="13"/>
  <c r="K19" i="13" s="1"/>
  <c r="J23" i="17"/>
  <c r="K23" i="17" s="1"/>
  <c r="D14" i="3"/>
  <c r="D19" i="3" s="1"/>
  <c r="D22" i="3" s="1"/>
  <c r="D32" i="3" s="1"/>
  <c r="D33" i="3" s="1"/>
  <c r="D34" i="3" s="1"/>
  <c r="J26" i="6"/>
  <c r="K26" i="6" s="1"/>
  <c r="J26" i="9"/>
  <c r="K26" i="9" s="1"/>
  <c r="J25" i="15"/>
  <c r="K25" i="15" s="1"/>
  <c r="J25" i="5"/>
  <c r="K25" i="5" s="1"/>
  <c r="J24" i="14"/>
  <c r="K24" i="14" s="1"/>
  <c r="J23" i="14"/>
  <c r="K23" i="14" s="1"/>
  <c r="J17" i="3"/>
  <c r="K17" i="3" s="1"/>
  <c r="J25" i="10"/>
  <c r="K25" i="10" s="1"/>
  <c r="J23" i="4"/>
  <c r="K23" i="4" s="1"/>
  <c r="J24" i="4"/>
  <c r="K24" i="4" s="1"/>
  <c r="J23" i="13"/>
  <c r="K23" i="13" s="1"/>
  <c r="J22" i="15"/>
  <c r="K22" i="15" s="1"/>
  <c r="J24" i="9"/>
  <c r="K24" i="9" s="1"/>
  <c r="J24" i="19"/>
  <c r="K24" i="19" s="1"/>
  <c r="D14" i="17"/>
  <c r="D19" i="17" s="1"/>
  <c r="D22" i="17" s="1"/>
  <c r="D32" i="17" s="1"/>
  <c r="J24" i="5"/>
  <c r="K24" i="5" s="1"/>
  <c r="L71" i="2"/>
  <c r="M71" i="2" s="1"/>
  <c r="J24" i="13"/>
  <c r="K24" i="13" s="1"/>
  <c r="J18" i="18"/>
  <c r="K18" i="18" s="1"/>
  <c r="J25" i="8"/>
  <c r="K25" i="8" s="1"/>
  <c r="J24" i="12"/>
  <c r="K24" i="12" s="1"/>
  <c r="J18" i="17"/>
  <c r="K18" i="17" s="1"/>
  <c r="J17" i="18"/>
  <c r="K17" i="18" s="1"/>
  <c r="J17" i="6"/>
  <c r="K17" i="6" s="1"/>
  <c r="K16" i="4"/>
  <c r="I80" i="2"/>
  <c r="L80" i="2" s="1"/>
  <c r="M80" i="2" s="1"/>
  <c r="F23" i="15"/>
  <c r="H23" i="15" s="1"/>
  <c r="J23" i="15" s="1"/>
  <c r="K23" i="15" s="1"/>
  <c r="F23" i="11"/>
  <c r="H23" i="11" s="1"/>
  <c r="J23" i="11" s="1"/>
  <c r="K23" i="11" s="1"/>
  <c r="F23" i="19"/>
  <c r="H23" i="19" s="1"/>
  <c r="J23" i="19" s="1"/>
  <c r="K23" i="19" s="1"/>
  <c r="F23" i="12"/>
  <c r="H23" i="12" s="1"/>
  <c r="J23" i="12" s="1"/>
  <c r="K23" i="12" s="1"/>
  <c r="F25" i="13"/>
  <c r="H25" i="13" s="1"/>
  <c r="J25" i="13" s="1"/>
  <c r="K25" i="13" s="1"/>
  <c r="F25" i="14"/>
  <c r="H25" i="14" s="1"/>
  <c r="J25" i="14" s="1"/>
  <c r="K25" i="14" s="1"/>
  <c r="I72" i="2"/>
  <c r="L72" i="2" s="1"/>
  <c r="M72" i="2" s="1"/>
  <c r="F24" i="15"/>
  <c r="H24" i="15" s="1"/>
  <c r="J24" i="15" s="1"/>
  <c r="K24" i="15" s="1"/>
  <c r="I22" i="2"/>
  <c r="L22" i="2" s="1"/>
  <c r="M22" i="2" s="1"/>
  <c r="F23" i="3"/>
  <c r="H23" i="3" s="1"/>
  <c r="J23" i="3" s="1"/>
  <c r="K23" i="3" s="1"/>
  <c r="H23" i="18"/>
  <c r="J23" i="18" s="1"/>
  <c r="K23" i="18" s="1"/>
  <c r="F25" i="3"/>
  <c r="H25" i="3" s="1"/>
  <c r="J25" i="3" s="1"/>
  <c r="K25" i="3" s="1"/>
  <c r="H25" i="4"/>
  <c r="J25" i="4" s="1"/>
  <c r="K25" i="4" s="1"/>
  <c r="H25" i="18"/>
  <c r="J25" i="18" s="1"/>
  <c r="K25" i="18" s="1"/>
  <c r="F25" i="12"/>
  <c r="H25" i="12" s="1"/>
  <c r="J25" i="12" s="1"/>
  <c r="K25" i="12" s="1"/>
  <c r="F23" i="10"/>
  <c r="H23" i="10" s="1"/>
  <c r="J23" i="10" s="1"/>
  <c r="K23" i="10" s="1"/>
  <c r="F23" i="9"/>
  <c r="H23" i="9" s="1"/>
  <c r="J23" i="9" s="1"/>
  <c r="K23" i="9" s="1"/>
  <c r="F23" i="20"/>
  <c r="H23" i="20" s="1"/>
  <c r="J23" i="20" s="1"/>
  <c r="K23" i="20" s="1"/>
  <c r="I50" i="2"/>
  <c r="L50" i="2" s="1"/>
  <c r="M50" i="2" s="1"/>
  <c r="N50" i="2" s="1"/>
  <c r="O50" i="2" s="1"/>
  <c r="P50" i="2" s="1"/>
  <c r="Q50" i="2" s="1"/>
  <c r="R50" i="2" s="1"/>
  <c r="S50" i="2" s="1"/>
  <c r="T50" i="2" s="1"/>
  <c r="U50" i="2" s="1"/>
  <c r="V50" i="2" s="1"/>
  <c r="W50" i="2" s="1"/>
  <c r="X50" i="2" s="1"/>
  <c r="Y50" i="2" s="1"/>
  <c r="Z50" i="2" s="1"/>
  <c r="AA50" i="2" s="1"/>
  <c r="AB50" i="2" s="1"/>
  <c r="I41" i="2"/>
  <c r="L41" i="2" s="1"/>
  <c r="M41" i="2" s="1"/>
  <c r="H24" i="8"/>
  <c r="J24" i="8" s="1"/>
  <c r="K24" i="8" s="1"/>
  <c r="F23" i="5"/>
  <c r="H23" i="5" s="1"/>
  <c r="J23" i="5" s="1"/>
  <c r="K23" i="5" s="1"/>
  <c r="F16" i="14" l="1"/>
  <c r="H16" i="14" s="1"/>
  <c r="J16" i="14" s="1"/>
  <c r="K16" i="14" s="1"/>
  <c r="F16" i="13"/>
  <c r="H16" i="13" s="1"/>
  <c r="J16" i="13" s="1"/>
  <c r="K16" i="13" s="1"/>
  <c r="F16" i="11"/>
  <c r="H16" i="11" s="1"/>
  <c r="J16" i="11" s="1"/>
  <c r="K16" i="11" s="1"/>
  <c r="F16" i="19"/>
  <c r="H16" i="19" s="1"/>
  <c r="J16" i="19" s="1"/>
  <c r="K16" i="19" s="1"/>
  <c r="F16" i="12"/>
  <c r="H16" i="12" s="1"/>
  <c r="J16" i="12" s="1"/>
  <c r="K16" i="12" s="1"/>
  <c r="F16" i="20"/>
  <c r="H16" i="20" s="1"/>
  <c r="J16" i="20" s="1"/>
  <c r="K16" i="20" s="1"/>
  <c r="F16" i="10"/>
  <c r="H16" i="10" s="1"/>
  <c r="J16" i="10" s="1"/>
  <c r="K16" i="10" s="1"/>
  <c r="F16" i="9"/>
  <c r="H16" i="9" s="1"/>
  <c r="J16" i="9" s="1"/>
  <c r="K16" i="9" s="1"/>
  <c r="D32" i="10"/>
  <c r="D33" i="10" s="1"/>
  <c r="D35" i="10" s="1"/>
  <c r="D33" i="6"/>
  <c r="D34" i="6" s="1"/>
  <c r="D33" i="5"/>
  <c r="D34" i="5" s="1"/>
  <c r="D32" i="14"/>
  <c r="D33" i="14" s="1"/>
  <c r="D35" i="14" s="1"/>
  <c r="D32" i="9"/>
  <c r="D33" i="9" s="1"/>
  <c r="D35" i="9" s="1"/>
  <c r="D32" i="19"/>
  <c r="D33" i="19" s="1"/>
  <c r="D35" i="19" s="1"/>
  <c r="D32" i="20"/>
  <c r="D33" i="20" s="1"/>
  <c r="D35" i="20" s="1"/>
  <c r="D31" i="15"/>
  <c r="D32" i="15" s="1"/>
  <c r="D34" i="15" s="1"/>
  <c r="D31" i="8"/>
  <c r="D32" i="8" s="1"/>
  <c r="D31" i="7"/>
  <c r="D32" i="7" s="1"/>
  <c r="D35" i="3"/>
  <c r="D36" i="3" s="1"/>
  <c r="D35" i="18"/>
  <c r="D36" i="18" s="1"/>
  <c r="D33" i="4"/>
  <c r="D34" i="4" s="1"/>
  <c r="D33" i="17"/>
  <c r="D34" i="17" s="1"/>
  <c r="D35" i="5" l="1"/>
  <c r="D36" i="5" s="1"/>
  <c r="D33" i="7"/>
  <c r="D34" i="7" s="1"/>
  <c r="D35" i="6"/>
  <c r="D36" i="6" s="1"/>
  <c r="D33" i="8"/>
  <c r="D34" i="8" s="1"/>
  <c r="D35" i="17"/>
  <c r="D36" i="17" s="1"/>
  <c r="D35" i="4"/>
  <c r="D36" i="4" s="1"/>
  <c r="F16" i="15" l="1"/>
  <c r="H16" i="15" s="1"/>
  <c r="J16" i="15" s="1"/>
  <c r="K16" i="15" s="1"/>
  <c r="H17" i="8"/>
  <c r="J17" i="8" s="1"/>
  <c r="K17" i="8" s="1"/>
  <c r="F17" i="7"/>
  <c r="H17" i="7" s="1"/>
  <c r="J17" i="7" s="1"/>
  <c r="K17" i="7" s="1"/>
  <c r="F115" i="1" l="1"/>
  <c r="F13" i="15" s="1"/>
  <c r="H13" i="15" s="1"/>
  <c r="J13" i="15" s="1"/>
  <c r="F109" i="1"/>
  <c r="F12" i="15" s="1"/>
  <c r="H12" i="15" s="1"/>
  <c r="J12" i="15" s="1"/>
  <c r="F47" i="1"/>
  <c r="F41" i="1"/>
  <c r="F99" i="1"/>
  <c r="F92" i="1"/>
  <c r="F82" i="1"/>
  <c r="F74" i="1"/>
  <c r="F64" i="1"/>
  <c r="F56" i="1"/>
  <c r="F32" i="1"/>
  <c r="F26" i="1"/>
  <c r="F12" i="1"/>
  <c r="F114" i="1"/>
  <c r="F11" i="15" s="1"/>
  <c r="H11" i="15" s="1"/>
  <c r="J11" i="15" s="1"/>
  <c r="F46" i="1"/>
  <c r="F98" i="1"/>
  <c r="F81" i="1"/>
  <c r="F63" i="1"/>
  <c r="F31" i="1"/>
  <c r="F11" i="1"/>
  <c r="F110" i="1"/>
  <c r="F91" i="1"/>
  <c r="F24" i="1"/>
  <c r="F27" i="1"/>
  <c r="F40" i="1"/>
  <c r="F13" i="1"/>
  <c r="F9" i="14" l="1"/>
  <c r="H9" i="14" s="1"/>
  <c r="F9" i="13"/>
  <c r="H9" i="13" s="1"/>
  <c r="I64" i="2"/>
  <c r="L64" i="2" s="1"/>
  <c r="M64" i="2" s="1"/>
  <c r="F11" i="9"/>
  <c r="H11" i="9" s="1"/>
  <c r="J11" i="9" s="1"/>
  <c r="F11" i="20"/>
  <c r="H11" i="20" s="1"/>
  <c r="J11" i="20" s="1"/>
  <c r="F11" i="10"/>
  <c r="H11" i="10" s="1"/>
  <c r="J11" i="10" s="1"/>
  <c r="F12" i="9"/>
  <c r="H12" i="9" s="1"/>
  <c r="J12" i="9" s="1"/>
  <c r="F12" i="20"/>
  <c r="H12" i="20" s="1"/>
  <c r="J12" i="20" s="1"/>
  <c r="F12" i="10"/>
  <c r="H12" i="10" s="1"/>
  <c r="J12" i="10" s="1"/>
  <c r="F10" i="15"/>
  <c r="H10" i="15" s="1"/>
  <c r="J10" i="15" s="1"/>
  <c r="K10" i="15" s="1"/>
  <c r="I75" i="2"/>
  <c r="L75" i="2" s="1"/>
  <c r="M75" i="2" s="1"/>
  <c r="I76" i="2"/>
  <c r="L76" i="2" s="1"/>
  <c r="M76" i="2" s="1"/>
  <c r="F11" i="11"/>
  <c r="H11" i="11" s="1"/>
  <c r="J11" i="11" s="1"/>
  <c r="F11" i="19"/>
  <c r="H11" i="19" s="1"/>
  <c r="J11" i="19" s="1"/>
  <c r="F11" i="12"/>
  <c r="H11" i="12" s="1"/>
  <c r="J11" i="12" s="1"/>
  <c r="F13" i="20"/>
  <c r="H13" i="20" s="1"/>
  <c r="J13" i="20" s="1"/>
  <c r="F13" i="10"/>
  <c r="H13" i="10" s="1"/>
  <c r="J13" i="10" s="1"/>
  <c r="F13" i="9"/>
  <c r="H13" i="9" s="1"/>
  <c r="J13" i="9" s="1"/>
  <c r="F10" i="17"/>
  <c r="H10" i="17" s="1"/>
  <c r="J10" i="17" s="1"/>
  <c r="K10" i="17" s="1"/>
  <c r="F10" i="3"/>
  <c r="H10" i="3" s="1"/>
  <c r="J10" i="3" s="1"/>
  <c r="K10" i="3" s="1"/>
  <c r="F10" i="4"/>
  <c r="H10" i="4" s="1"/>
  <c r="J10" i="4" s="1"/>
  <c r="K10" i="4" s="1"/>
  <c r="I18" i="2"/>
  <c r="L18" i="2" s="1"/>
  <c r="M18" i="2" s="1"/>
  <c r="F10" i="18"/>
  <c r="H10" i="18" s="1"/>
  <c r="J10" i="18" s="1"/>
  <c r="K10" i="18" s="1"/>
  <c r="I19" i="2"/>
  <c r="L19" i="2" s="1"/>
  <c r="M19" i="2" s="1"/>
  <c r="F11" i="13"/>
  <c r="H11" i="13" s="1"/>
  <c r="J11" i="13" s="1"/>
  <c r="F11" i="14"/>
  <c r="H11" i="14" s="1"/>
  <c r="J11" i="14" s="1"/>
  <c r="F12" i="11"/>
  <c r="H12" i="11" s="1"/>
  <c r="J12" i="11" s="1"/>
  <c r="F12" i="12"/>
  <c r="H12" i="12" s="1"/>
  <c r="J12" i="12" s="1"/>
  <c r="F12" i="19"/>
  <c r="H12" i="19" s="1"/>
  <c r="J12" i="19" s="1"/>
  <c r="F11" i="8"/>
  <c r="H11" i="8" s="1"/>
  <c r="J11" i="8" s="1"/>
  <c r="F11" i="7"/>
  <c r="H11" i="7" s="1"/>
  <c r="J11" i="7" s="1"/>
  <c r="F9" i="8"/>
  <c r="H9" i="8" s="1"/>
  <c r="F9" i="7"/>
  <c r="H9" i="7" s="1"/>
  <c r="I35" i="2"/>
  <c r="L35" i="2" s="1"/>
  <c r="M35" i="2" s="1"/>
  <c r="F10" i="6"/>
  <c r="H10" i="6" s="1"/>
  <c r="J10" i="6" s="1"/>
  <c r="K10" i="6" s="1"/>
  <c r="F10" i="5"/>
  <c r="H10" i="5" s="1"/>
  <c r="J10" i="5" s="1"/>
  <c r="K10" i="5" s="1"/>
  <c r="I27" i="2"/>
  <c r="L27" i="2" s="1"/>
  <c r="M27" i="2" s="1"/>
  <c r="I28" i="2"/>
  <c r="L28" i="2" s="1"/>
  <c r="M28" i="2" s="1"/>
  <c r="F12" i="4"/>
  <c r="H12" i="4" s="1"/>
  <c r="J12" i="4" s="1"/>
  <c r="F12" i="18"/>
  <c r="H12" i="18" s="1"/>
  <c r="J12" i="18" s="1"/>
  <c r="F12" i="17"/>
  <c r="H12" i="17" s="1"/>
  <c r="J12" i="17" s="1"/>
  <c r="F12" i="3"/>
  <c r="H12" i="3" s="1"/>
  <c r="J12" i="3" s="1"/>
  <c r="F13" i="14"/>
  <c r="H13" i="14" s="1"/>
  <c r="J13" i="14" s="1"/>
  <c r="F13" i="13"/>
  <c r="H13" i="13" s="1"/>
  <c r="J13" i="13" s="1"/>
  <c r="F13" i="11"/>
  <c r="H13" i="11" s="1"/>
  <c r="J13" i="11" s="1"/>
  <c r="F13" i="12"/>
  <c r="H13" i="12" s="1"/>
  <c r="J13" i="12" s="1"/>
  <c r="F13" i="19"/>
  <c r="H13" i="19" s="1"/>
  <c r="J13" i="19" s="1"/>
  <c r="F12" i="13"/>
  <c r="H12" i="13" s="1"/>
  <c r="J12" i="13" s="1"/>
  <c r="F12" i="14"/>
  <c r="H12" i="14" s="1"/>
  <c r="J12" i="14" s="1"/>
  <c r="F11" i="4"/>
  <c r="H11" i="4" s="1"/>
  <c r="J11" i="4" s="1"/>
  <c r="F11" i="18"/>
  <c r="H11" i="18" s="1"/>
  <c r="J11" i="18" s="1"/>
  <c r="F11" i="17"/>
  <c r="H11" i="17" s="1"/>
  <c r="J11" i="17" s="1"/>
  <c r="F11" i="3"/>
  <c r="H11" i="3" s="1"/>
  <c r="J11" i="3" s="1"/>
  <c r="K11" i="3" s="1"/>
  <c r="F12" i="5"/>
  <c r="H12" i="5" s="1"/>
  <c r="J12" i="5" s="1"/>
  <c r="F12" i="6"/>
  <c r="H12" i="6" s="1"/>
  <c r="J12" i="6" s="1"/>
  <c r="F12" i="8"/>
  <c r="H12" i="8" s="1"/>
  <c r="J12" i="8" s="1"/>
  <c r="F12" i="7"/>
  <c r="H12" i="7" s="1"/>
  <c r="J12" i="7" s="1"/>
  <c r="F9" i="6"/>
  <c r="H9" i="6" s="1"/>
  <c r="I26" i="2"/>
  <c r="L26" i="2" s="1"/>
  <c r="M26" i="2" s="1"/>
  <c r="F9" i="5"/>
  <c r="H9" i="5" s="1"/>
  <c r="F11" i="6"/>
  <c r="H11" i="6" s="1"/>
  <c r="J11" i="6" s="1"/>
  <c r="F11" i="5"/>
  <c r="H11" i="5" s="1"/>
  <c r="J11" i="5" s="1"/>
  <c r="F13" i="6"/>
  <c r="H13" i="6" s="1"/>
  <c r="J13" i="6" s="1"/>
  <c r="F13" i="5"/>
  <c r="H13" i="5" s="1"/>
  <c r="J13" i="5" s="1"/>
  <c r="F13" i="8"/>
  <c r="H13" i="8" s="1"/>
  <c r="J13" i="8" s="1"/>
  <c r="F13" i="7"/>
  <c r="H13" i="7" s="1"/>
  <c r="J13" i="7" s="1"/>
  <c r="F75" i="1"/>
  <c r="F93" i="1"/>
  <c r="F42" i="1"/>
  <c r="F108" i="1"/>
  <c r="F57" i="1"/>
  <c r="F73" i="1"/>
  <c r="F9" i="1"/>
  <c r="F55" i="1"/>
  <c r="I74" i="2" l="1"/>
  <c r="L74" i="2" s="1"/>
  <c r="M74" i="2" s="1"/>
  <c r="F9" i="15"/>
  <c r="H9" i="15" s="1"/>
  <c r="F10" i="19"/>
  <c r="H10" i="19" s="1"/>
  <c r="J10" i="19" s="1"/>
  <c r="K10" i="19" s="1"/>
  <c r="I57" i="2"/>
  <c r="L57" i="2" s="1"/>
  <c r="M57" i="2" s="1"/>
  <c r="F10" i="11"/>
  <c r="H10" i="11" s="1"/>
  <c r="J10" i="11" s="1"/>
  <c r="K10" i="11" s="1"/>
  <c r="F10" i="12"/>
  <c r="H10" i="12" s="1"/>
  <c r="J10" i="12" s="1"/>
  <c r="K10" i="12" s="1"/>
  <c r="I55" i="2"/>
  <c r="L55" i="2" s="1"/>
  <c r="M55" i="2" s="1"/>
  <c r="I56" i="2"/>
  <c r="L56" i="2" s="1"/>
  <c r="M56" i="2" s="1"/>
  <c r="F10" i="8"/>
  <c r="H10" i="8" s="1"/>
  <c r="J10" i="8" s="1"/>
  <c r="K10" i="8" s="1"/>
  <c r="F10" i="7"/>
  <c r="H10" i="7" s="1"/>
  <c r="J10" i="7" s="1"/>
  <c r="K10" i="7" s="1"/>
  <c r="I37" i="2"/>
  <c r="L37" i="2" s="1"/>
  <c r="M37" i="2" s="1"/>
  <c r="I36" i="2"/>
  <c r="L36" i="2" s="1"/>
  <c r="M36" i="2" s="1"/>
  <c r="F9" i="10"/>
  <c r="H9" i="10" s="1"/>
  <c r="I44" i="2"/>
  <c r="L44" i="2" s="1"/>
  <c r="M44" i="2" s="1"/>
  <c r="N44" i="2" s="1"/>
  <c r="O44" i="2" s="1"/>
  <c r="P44" i="2" s="1"/>
  <c r="Q44" i="2" s="1"/>
  <c r="R44" i="2" s="1"/>
  <c r="S44" i="2" s="1"/>
  <c r="T44" i="2" s="1"/>
  <c r="U44" i="2" s="1"/>
  <c r="V44" i="2" s="1"/>
  <c r="W44" i="2" s="1"/>
  <c r="X44" i="2" s="1"/>
  <c r="Y44" i="2" s="1"/>
  <c r="Z44" i="2" s="1"/>
  <c r="AA44" i="2" s="1"/>
  <c r="AB44" i="2" s="1"/>
  <c r="F9" i="20"/>
  <c r="H9" i="20" s="1"/>
  <c r="F9" i="9"/>
  <c r="H9" i="9" s="1"/>
  <c r="J9" i="6"/>
  <c r="K9" i="6" s="1"/>
  <c r="H14" i="6"/>
  <c r="J9" i="7"/>
  <c r="K9" i="7" s="1"/>
  <c r="J9" i="13"/>
  <c r="K9" i="13" s="1"/>
  <c r="F10" i="10"/>
  <c r="H10" i="10" s="1"/>
  <c r="J10" i="10" s="1"/>
  <c r="K10" i="10" s="1"/>
  <c r="I47" i="2"/>
  <c r="L47" i="2" s="1"/>
  <c r="M47" i="2" s="1"/>
  <c r="N47" i="2" s="1"/>
  <c r="O47" i="2" s="1"/>
  <c r="P47" i="2" s="1"/>
  <c r="Q47" i="2" s="1"/>
  <c r="R47" i="2" s="1"/>
  <c r="S47" i="2" s="1"/>
  <c r="T47" i="2" s="1"/>
  <c r="U47" i="2" s="1"/>
  <c r="V47" i="2" s="1"/>
  <c r="W47" i="2" s="1"/>
  <c r="X47" i="2" s="1"/>
  <c r="Y47" i="2" s="1"/>
  <c r="Z47" i="2" s="1"/>
  <c r="AA47" i="2" s="1"/>
  <c r="AB47" i="2" s="1"/>
  <c r="I46" i="2"/>
  <c r="L46" i="2" s="1"/>
  <c r="M46" i="2" s="1"/>
  <c r="N46" i="2" s="1"/>
  <c r="O46" i="2" s="1"/>
  <c r="P46" i="2" s="1"/>
  <c r="Q46" i="2" s="1"/>
  <c r="R46" i="2" s="1"/>
  <c r="S46" i="2" s="1"/>
  <c r="T46" i="2" s="1"/>
  <c r="U46" i="2" s="1"/>
  <c r="V46" i="2" s="1"/>
  <c r="W46" i="2" s="1"/>
  <c r="X46" i="2" s="1"/>
  <c r="Y46" i="2" s="1"/>
  <c r="Z46" i="2" s="1"/>
  <c r="AA46" i="2" s="1"/>
  <c r="AB46" i="2" s="1"/>
  <c r="F10" i="9"/>
  <c r="H10" i="9" s="1"/>
  <c r="J10" i="9" s="1"/>
  <c r="K10" i="9" s="1"/>
  <c r="I45" i="2"/>
  <c r="L45" i="2" s="1"/>
  <c r="M45" i="2" s="1"/>
  <c r="N45" i="2" s="1"/>
  <c r="O45" i="2" s="1"/>
  <c r="P45" i="2" s="1"/>
  <c r="Q45" i="2" s="1"/>
  <c r="R45" i="2" s="1"/>
  <c r="S45" i="2" s="1"/>
  <c r="T45" i="2" s="1"/>
  <c r="U45" i="2" s="1"/>
  <c r="V45" i="2" s="1"/>
  <c r="W45" i="2" s="1"/>
  <c r="X45" i="2" s="1"/>
  <c r="Y45" i="2" s="1"/>
  <c r="Z45" i="2" s="1"/>
  <c r="AA45" i="2" s="1"/>
  <c r="AB45" i="2" s="1"/>
  <c r="F10" i="20"/>
  <c r="H10" i="20" s="1"/>
  <c r="J10" i="20" s="1"/>
  <c r="K10" i="20" s="1"/>
  <c r="J9" i="5"/>
  <c r="K9" i="5" s="1"/>
  <c r="H14" i="5"/>
  <c r="I67" i="2"/>
  <c r="L67" i="2" s="1"/>
  <c r="M67" i="2" s="1"/>
  <c r="I65" i="2"/>
  <c r="L65" i="2" s="1"/>
  <c r="M65" i="2" s="1"/>
  <c r="F10" i="13"/>
  <c r="H10" i="13" s="1"/>
  <c r="J10" i="13" s="1"/>
  <c r="K10" i="13" s="1"/>
  <c r="F10" i="14"/>
  <c r="H10" i="14" s="1"/>
  <c r="J10" i="14" s="1"/>
  <c r="K10" i="14" s="1"/>
  <c r="I66" i="2"/>
  <c r="L66" i="2" s="1"/>
  <c r="M66" i="2" s="1"/>
  <c r="F9" i="17"/>
  <c r="H9" i="17" s="1"/>
  <c r="F9" i="4"/>
  <c r="H9" i="4" s="1"/>
  <c r="I17" i="2"/>
  <c r="L17" i="2" s="1"/>
  <c r="M17" i="2" s="1"/>
  <c r="F9" i="18"/>
  <c r="H9" i="18" s="1"/>
  <c r="F9" i="3"/>
  <c r="H9" i="3" s="1"/>
  <c r="F9" i="11"/>
  <c r="H9" i="11" s="1"/>
  <c r="F9" i="12"/>
  <c r="H9" i="12" s="1"/>
  <c r="I54" i="2"/>
  <c r="L54" i="2" s="1"/>
  <c r="M54" i="2" s="1"/>
  <c r="F9" i="19"/>
  <c r="H9" i="19" s="1"/>
  <c r="J9" i="8"/>
  <c r="K9" i="8" s="1"/>
  <c r="J9" i="14"/>
  <c r="K9" i="14" s="1"/>
  <c r="F29" i="1"/>
  <c r="H14" i="14" l="1"/>
  <c r="J14" i="14" s="1"/>
  <c r="K14" i="14" s="1"/>
  <c r="H14" i="8"/>
  <c r="J14" i="8" s="1"/>
  <c r="K14" i="8" s="1"/>
  <c r="H14" i="13"/>
  <c r="J14" i="13" s="1"/>
  <c r="K14" i="13" s="1"/>
  <c r="H14" i="7"/>
  <c r="J14" i="7" s="1"/>
  <c r="K14" i="7" s="1"/>
  <c r="J9" i="19"/>
  <c r="K9" i="19" s="1"/>
  <c r="H14" i="19"/>
  <c r="J9" i="17"/>
  <c r="K9" i="17" s="1"/>
  <c r="H14" i="17"/>
  <c r="J9" i="10"/>
  <c r="K9" i="10" s="1"/>
  <c r="H14" i="10"/>
  <c r="J14" i="5"/>
  <c r="K14" i="5" s="1"/>
  <c r="J14" i="6"/>
  <c r="K14" i="6" s="1"/>
  <c r="J9" i="15"/>
  <c r="K9" i="15" s="1"/>
  <c r="H14" i="15"/>
  <c r="J9" i="20"/>
  <c r="K9" i="20" s="1"/>
  <c r="H14" i="20"/>
  <c r="J9" i="12"/>
  <c r="K9" i="12" s="1"/>
  <c r="H14" i="12"/>
  <c r="J9" i="11"/>
  <c r="K9" i="11" s="1"/>
  <c r="H14" i="11"/>
  <c r="J9" i="3"/>
  <c r="K9" i="3" s="1"/>
  <c r="H14" i="3"/>
  <c r="J9" i="4"/>
  <c r="K9" i="4" s="1"/>
  <c r="H14" i="4"/>
  <c r="J9" i="18"/>
  <c r="K9" i="18" s="1"/>
  <c r="H14" i="18"/>
  <c r="J9" i="9"/>
  <c r="K9" i="9" s="1"/>
  <c r="H14" i="9"/>
  <c r="F95" i="1"/>
  <c r="F96" i="1"/>
  <c r="F79" i="1"/>
  <c r="F60" i="1"/>
  <c r="F44" i="1"/>
  <c r="F112" i="1"/>
  <c r="F78" i="1"/>
  <c r="J14" i="15" l="1"/>
  <c r="K14" i="15" s="1"/>
  <c r="J14" i="11"/>
  <c r="K14" i="11" s="1"/>
  <c r="J14" i="17"/>
  <c r="K14" i="17" s="1"/>
  <c r="J14" i="18"/>
  <c r="K14" i="18" s="1"/>
  <c r="J14" i="4"/>
  <c r="K14" i="4" s="1"/>
  <c r="J14" i="12"/>
  <c r="K14" i="12" s="1"/>
  <c r="J14" i="19"/>
  <c r="K14" i="19" s="1"/>
  <c r="J14" i="9"/>
  <c r="K14" i="9" s="1"/>
  <c r="J14" i="3"/>
  <c r="K14" i="3" s="1"/>
  <c r="J14" i="20"/>
  <c r="K14" i="20" s="1"/>
  <c r="J14" i="10"/>
  <c r="K14" i="10" s="1"/>
  <c r="F61" i="1"/>
  <c r="F76" i="1"/>
  <c r="F15" i="19" l="1"/>
  <c r="H15" i="19" s="1"/>
  <c r="F15" i="1"/>
  <c r="F58" i="1"/>
  <c r="F15" i="20" l="1"/>
  <c r="H15" i="20" s="1"/>
  <c r="J15" i="19"/>
  <c r="H18" i="19"/>
  <c r="F28" i="1"/>
  <c r="F43" i="1"/>
  <c r="F111" i="1"/>
  <c r="F15" i="15" s="1"/>
  <c r="H15" i="15" s="1"/>
  <c r="F16" i="8" l="1"/>
  <c r="H16" i="8" s="1"/>
  <c r="F16" i="7"/>
  <c r="H16" i="7" s="1"/>
  <c r="F16" i="6"/>
  <c r="H16" i="6" s="1"/>
  <c r="F16" i="5"/>
  <c r="H16" i="5" s="1"/>
  <c r="J15" i="15"/>
  <c r="H18" i="15"/>
  <c r="J18" i="19"/>
  <c r="K18" i="19" s="1"/>
  <c r="J15" i="20"/>
  <c r="H18" i="20"/>
  <c r="F59" i="1"/>
  <c r="F94" i="1"/>
  <c r="F14" i="1"/>
  <c r="F77" i="1"/>
  <c r="F15" i="10" l="1"/>
  <c r="H15" i="10" s="1"/>
  <c r="F15" i="9"/>
  <c r="H15" i="9" s="1"/>
  <c r="J18" i="15"/>
  <c r="K18" i="15" s="1"/>
  <c r="F15" i="14"/>
  <c r="H15" i="14" s="1"/>
  <c r="F15" i="13"/>
  <c r="H15" i="13" s="1"/>
  <c r="F15" i="11"/>
  <c r="H15" i="11" s="1"/>
  <c r="F15" i="12"/>
  <c r="H15" i="12" s="1"/>
  <c r="J16" i="5"/>
  <c r="H19" i="5"/>
  <c r="J16" i="6"/>
  <c r="H19" i="6"/>
  <c r="F16" i="18"/>
  <c r="H16" i="18" s="1"/>
  <c r="F16" i="4"/>
  <c r="H16" i="4" s="1"/>
  <c r="F16" i="17"/>
  <c r="H16" i="17" s="1"/>
  <c r="F16" i="3"/>
  <c r="H16" i="3" s="1"/>
  <c r="J18" i="20"/>
  <c r="K18" i="20" s="1"/>
  <c r="J16" i="7"/>
  <c r="H19" i="7"/>
  <c r="J16" i="8"/>
  <c r="K16" i="8" s="1"/>
  <c r="H19" i="8"/>
  <c r="J15" i="11" l="1"/>
  <c r="H18" i="11"/>
  <c r="J19" i="7"/>
  <c r="K19" i="7" s="1"/>
  <c r="J19" i="6"/>
  <c r="K19" i="6" s="1"/>
  <c r="J15" i="13"/>
  <c r="H18" i="13"/>
  <c r="J15" i="14"/>
  <c r="H18" i="14"/>
  <c r="J19" i="5"/>
  <c r="K19" i="5" s="1"/>
  <c r="J16" i="4"/>
  <c r="H19" i="4"/>
  <c r="J15" i="12"/>
  <c r="H18" i="12"/>
  <c r="J15" i="9"/>
  <c r="H18" i="9"/>
  <c r="J16" i="18"/>
  <c r="H19" i="18"/>
  <c r="J16" i="3"/>
  <c r="K16" i="3" s="1"/>
  <c r="H19" i="3"/>
  <c r="J19" i="8"/>
  <c r="K19" i="8" s="1"/>
  <c r="J16" i="17"/>
  <c r="H19" i="17"/>
  <c r="J15" i="10"/>
  <c r="H18" i="10"/>
  <c r="J18" i="12" l="1"/>
  <c r="K18" i="12" s="1"/>
  <c r="J19" i="3"/>
  <c r="K19" i="3" s="1"/>
  <c r="J19" i="18"/>
  <c r="K19" i="18" s="1"/>
  <c r="J18" i="10"/>
  <c r="K18" i="10" s="1"/>
  <c r="J18" i="9"/>
  <c r="K18" i="9" s="1"/>
  <c r="J18" i="14"/>
  <c r="K18" i="14" s="1"/>
  <c r="J18" i="11"/>
  <c r="K18" i="11" s="1"/>
  <c r="J18" i="13"/>
  <c r="K18" i="13" s="1"/>
  <c r="J19" i="4"/>
  <c r="K19" i="4" s="1"/>
  <c r="J19" i="17"/>
  <c r="K19" i="17" s="1"/>
  <c r="F116" i="1" l="1"/>
  <c r="F17" i="1"/>
  <c r="F33" i="1"/>
  <c r="F65" i="1"/>
  <c r="F83" i="1"/>
  <c r="F48" i="1"/>
  <c r="F100" i="1"/>
  <c r="F18" i="1"/>
  <c r="F101" i="1"/>
  <c r="F49" i="1"/>
  <c r="F66" i="1"/>
  <c r="F117" i="1"/>
  <c r="F34" i="1"/>
  <c r="F84" i="1"/>
  <c r="F20" i="8" l="1"/>
  <c r="H20" i="8" s="1"/>
  <c r="F20" i="7"/>
  <c r="H20" i="7" s="1"/>
  <c r="I38" i="2"/>
  <c r="L38" i="2" s="1"/>
  <c r="M38" i="2" s="1"/>
  <c r="F21" i="8"/>
  <c r="H21" i="8" s="1"/>
  <c r="J21" i="8" s="1"/>
  <c r="K21" i="8" s="1"/>
  <c r="I39" i="2"/>
  <c r="L39" i="2" s="1"/>
  <c r="M39" i="2" s="1"/>
  <c r="F21" i="7"/>
  <c r="H21" i="7" s="1"/>
  <c r="J21" i="7" s="1"/>
  <c r="K21" i="7" s="1"/>
  <c r="I69" i="2"/>
  <c r="L69" i="2" s="1"/>
  <c r="M69" i="2" s="1"/>
  <c r="F21" i="13"/>
  <c r="H21" i="13" s="1"/>
  <c r="J21" i="13" s="1"/>
  <c r="K21" i="13" s="1"/>
  <c r="F21" i="14"/>
  <c r="H21" i="14" s="1"/>
  <c r="J21" i="14" s="1"/>
  <c r="K21" i="14" s="1"/>
  <c r="F20" i="17"/>
  <c r="H20" i="17" s="1"/>
  <c r="I20" i="2"/>
  <c r="L20" i="2" s="1"/>
  <c r="M20" i="2" s="1"/>
  <c r="F20" i="4"/>
  <c r="H20" i="4" s="1"/>
  <c r="F20" i="18"/>
  <c r="H20" i="18" s="1"/>
  <c r="F20" i="3"/>
  <c r="H20" i="3" s="1"/>
  <c r="V21" i="1"/>
  <c r="F20" i="15"/>
  <c r="H20" i="15" s="1"/>
  <c r="J20" i="15" s="1"/>
  <c r="K20" i="15" s="1"/>
  <c r="I78" i="2"/>
  <c r="L78" i="2" s="1"/>
  <c r="M78" i="2" s="1"/>
  <c r="F20" i="12"/>
  <c r="H20" i="12" s="1"/>
  <c r="F20" i="19"/>
  <c r="H20" i="19" s="1"/>
  <c r="I58" i="2"/>
  <c r="L58" i="2" s="1"/>
  <c r="M58" i="2" s="1"/>
  <c r="F20" i="11"/>
  <c r="H20" i="11" s="1"/>
  <c r="U85" i="1"/>
  <c r="F20" i="6"/>
  <c r="H20" i="6" s="1"/>
  <c r="I29" i="2"/>
  <c r="L29" i="2" s="1"/>
  <c r="M29" i="2" s="1"/>
  <c r="F20" i="5"/>
  <c r="H20" i="5" s="1"/>
  <c r="F21" i="17"/>
  <c r="H21" i="17" s="1"/>
  <c r="J21" i="17" s="1"/>
  <c r="K21" i="17" s="1"/>
  <c r="I21" i="2"/>
  <c r="L21" i="2" s="1"/>
  <c r="M21" i="2" s="1"/>
  <c r="F21" i="4"/>
  <c r="H21" i="4" s="1"/>
  <c r="J21" i="4" s="1"/>
  <c r="K21" i="4" s="1"/>
  <c r="F21" i="3"/>
  <c r="H21" i="3" s="1"/>
  <c r="J21" i="3" s="1"/>
  <c r="K21" i="3" s="1"/>
  <c r="F21" i="18"/>
  <c r="H21" i="18" s="1"/>
  <c r="J21" i="18" s="1"/>
  <c r="K21" i="18" s="1"/>
  <c r="F20" i="13"/>
  <c r="H20" i="13" s="1"/>
  <c r="F20" i="14"/>
  <c r="H20" i="14" s="1"/>
  <c r="I68" i="2"/>
  <c r="L68" i="2" s="1"/>
  <c r="M68" i="2" s="1"/>
  <c r="U102" i="1"/>
  <c r="I49" i="2"/>
  <c r="L49" i="2" s="1"/>
  <c r="M49" i="2" s="1"/>
  <c r="N49" i="2" s="1"/>
  <c r="O49" i="2" s="1"/>
  <c r="P49" i="2" s="1"/>
  <c r="Q49" i="2" s="1"/>
  <c r="R49" i="2" s="1"/>
  <c r="S49" i="2" s="1"/>
  <c r="T49" i="2" s="1"/>
  <c r="U49" i="2" s="1"/>
  <c r="V49" i="2" s="1"/>
  <c r="W49" i="2" s="1"/>
  <c r="X49" i="2" s="1"/>
  <c r="Y49" i="2" s="1"/>
  <c r="Z49" i="2" s="1"/>
  <c r="AA49" i="2" s="1"/>
  <c r="AB49" i="2" s="1"/>
  <c r="F21" i="20"/>
  <c r="H21" i="20" s="1"/>
  <c r="J21" i="20" s="1"/>
  <c r="K21" i="20" s="1"/>
  <c r="F21" i="9"/>
  <c r="H21" i="9" s="1"/>
  <c r="J21" i="9" s="1"/>
  <c r="K21" i="9" s="1"/>
  <c r="F21" i="10"/>
  <c r="H21" i="10" s="1"/>
  <c r="J21" i="10" s="1"/>
  <c r="K21" i="10" s="1"/>
  <c r="F20" i="10"/>
  <c r="H20" i="10" s="1"/>
  <c r="F20" i="20"/>
  <c r="H20" i="20" s="1"/>
  <c r="F20" i="9"/>
  <c r="H20" i="9" s="1"/>
  <c r="I48" i="2"/>
  <c r="L48" i="2" s="1"/>
  <c r="M48" i="2" s="1"/>
  <c r="N48" i="2" s="1"/>
  <c r="O48" i="2" s="1"/>
  <c r="P48" i="2" s="1"/>
  <c r="Q48" i="2" s="1"/>
  <c r="R48" i="2" s="1"/>
  <c r="S48" i="2" s="1"/>
  <c r="T48" i="2" s="1"/>
  <c r="U48" i="2" s="1"/>
  <c r="V48" i="2" s="1"/>
  <c r="W48" i="2" s="1"/>
  <c r="X48" i="2" s="1"/>
  <c r="Y48" i="2" s="1"/>
  <c r="Z48" i="2" s="1"/>
  <c r="AA48" i="2" s="1"/>
  <c r="AB48" i="2" s="1"/>
  <c r="U67" i="1"/>
  <c r="F21" i="11"/>
  <c r="H21" i="11" s="1"/>
  <c r="J21" i="11" s="1"/>
  <c r="K21" i="11" s="1"/>
  <c r="F21" i="12"/>
  <c r="H21" i="12" s="1"/>
  <c r="J21" i="12" s="1"/>
  <c r="K21" i="12" s="1"/>
  <c r="F21" i="19"/>
  <c r="H21" i="19" s="1"/>
  <c r="J21" i="19" s="1"/>
  <c r="K21" i="19" s="1"/>
  <c r="I59" i="2"/>
  <c r="L59" i="2" s="1"/>
  <c r="M59" i="2" s="1"/>
  <c r="F21" i="6"/>
  <c r="H21" i="6" s="1"/>
  <c r="J21" i="6" s="1"/>
  <c r="K21" i="6" s="1"/>
  <c r="F21" i="5"/>
  <c r="H21" i="5" s="1"/>
  <c r="J21" i="5" s="1"/>
  <c r="K21" i="5" s="1"/>
  <c r="I30" i="2"/>
  <c r="L30" i="2" s="1"/>
  <c r="M30" i="2" s="1"/>
  <c r="F19" i="15"/>
  <c r="H19" i="15" s="1"/>
  <c r="I77" i="2"/>
  <c r="L77" i="2" s="1"/>
  <c r="M77" i="2" s="1"/>
  <c r="J20" i="6" l="1"/>
  <c r="K20" i="6" s="1"/>
  <c r="H22" i="6"/>
  <c r="J20" i="11"/>
  <c r="K20" i="11" s="1"/>
  <c r="H22" i="11"/>
  <c r="J20" i="18"/>
  <c r="K20" i="18" s="1"/>
  <c r="H22" i="18"/>
  <c r="J20" i="14"/>
  <c r="K20" i="14" s="1"/>
  <c r="H22" i="14"/>
  <c r="J20" i="10"/>
  <c r="K20" i="10" s="1"/>
  <c r="H22" i="10"/>
  <c r="J20" i="3"/>
  <c r="K20" i="3" s="1"/>
  <c r="H22" i="3"/>
  <c r="J20" i="4"/>
  <c r="K20" i="4" s="1"/>
  <c r="H22" i="4"/>
  <c r="J19" i="15"/>
  <c r="K19" i="15" s="1"/>
  <c r="H21" i="15"/>
  <c r="J20" i="19"/>
  <c r="K20" i="19" s="1"/>
  <c r="H22" i="19"/>
  <c r="J20" i="20"/>
  <c r="K20" i="20" s="1"/>
  <c r="H22" i="20"/>
  <c r="J20" i="13"/>
  <c r="K20" i="13" s="1"/>
  <c r="H22" i="13"/>
  <c r="J20" i="12"/>
  <c r="K20" i="12" s="1"/>
  <c r="H22" i="12"/>
  <c r="J20" i="17"/>
  <c r="K20" i="17" s="1"/>
  <c r="H22" i="17"/>
  <c r="J20" i="7"/>
  <c r="K20" i="7" s="1"/>
  <c r="H22" i="7"/>
  <c r="J20" i="9"/>
  <c r="K20" i="9" s="1"/>
  <c r="H22" i="9"/>
  <c r="J20" i="5"/>
  <c r="K20" i="5" s="1"/>
  <c r="H22" i="5"/>
  <c r="J20" i="8"/>
  <c r="K20" i="8" s="1"/>
  <c r="H22" i="8"/>
  <c r="H30" i="15" l="1"/>
  <c r="J21" i="15"/>
  <c r="K21" i="15" s="1"/>
  <c r="H31" i="9"/>
  <c r="J22" i="9"/>
  <c r="K22" i="9" s="1"/>
  <c r="H32" i="5"/>
  <c r="J22" i="5"/>
  <c r="K22" i="5" s="1"/>
  <c r="H31" i="13"/>
  <c r="J22" i="13"/>
  <c r="K22" i="13" s="1"/>
  <c r="J22" i="7"/>
  <c r="K22" i="7" s="1"/>
  <c r="H30" i="7"/>
  <c r="J22" i="11"/>
  <c r="K22" i="11" s="1"/>
  <c r="H31" i="11"/>
  <c r="H31" i="12"/>
  <c r="J22" i="12"/>
  <c r="K22" i="12" s="1"/>
  <c r="H32" i="18"/>
  <c r="J22" i="18"/>
  <c r="K22" i="18" s="1"/>
  <c r="H32" i="3"/>
  <c r="J22" i="3"/>
  <c r="K22" i="3" s="1"/>
  <c r="J22" i="8"/>
  <c r="K22" i="8" s="1"/>
  <c r="H30" i="8"/>
  <c r="J22" i="17"/>
  <c r="K22" i="17" s="1"/>
  <c r="H32" i="17"/>
  <c r="J22" i="19"/>
  <c r="K22" i="19" s="1"/>
  <c r="H31" i="19"/>
  <c r="H31" i="10"/>
  <c r="J22" i="10"/>
  <c r="K22" i="10" s="1"/>
  <c r="J22" i="6"/>
  <c r="K22" i="6" s="1"/>
  <c r="H32" i="6"/>
  <c r="H31" i="14"/>
  <c r="J22" i="14"/>
  <c r="K22" i="14" s="1"/>
  <c r="H32" i="4"/>
  <c r="J22" i="4"/>
  <c r="K22" i="4" s="1"/>
  <c r="H31" i="20"/>
  <c r="J22" i="20"/>
  <c r="K22" i="20" s="1"/>
  <c r="J32" i="4" l="1"/>
  <c r="K32" i="4" s="1"/>
  <c r="H33" i="4"/>
  <c r="J33" i="4" s="1"/>
  <c r="K33" i="4" s="1"/>
  <c r="J31" i="14"/>
  <c r="K31" i="14" s="1"/>
  <c r="H32" i="14"/>
  <c r="J32" i="14" s="1"/>
  <c r="K32" i="14" s="1"/>
  <c r="H32" i="12"/>
  <c r="J32" i="12" s="1"/>
  <c r="K32" i="12" s="1"/>
  <c r="J31" i="12"/>
  <c r="K31" i="12" s="1"/>
  <c r="J32" i="5"/>
  <c r="K32" i="5" s="1"/>
  <c r="H33" i="5"/>
  <c r="J33" i="5" s="1"/>
  <c r="K33" i="5" s="1"/>
  <c r="H32" i="13"/>
  <c r="J32" i="13" s="1"/>
  <c r="K32" i="13" s="1"/>
  <c r="J31" i="13"/>
  <c r="K31" i="13" s="1"/>
  <c r="J31" i="9"/>
  <c r="K31" i="9" s="1"/>
  <c r="H32" i="9"/>
  <c r="J32" i="9" s="1"/>
  <c r="K32" i="9" s="1"/>
  <c r="H33" i="18"/>
  <c r="J33" i="18" s="1"/>
  <c r="K33" i="18" s="1"/>
  <c r="J32" i="18"/>
  <c r="K32" i="18" s="1"/>
  <c r="H32" i="11"/>
  <c r="J32" i="11" s="1"/>
  <c r="K32" i="11" s="1"/>
  <c r="J31" i="11"/>
  <c r="K31" i="11" s="1"/>
  <c r="H31" i="7"/>
  <c r="J31" i="7" s="1"/>
  <c r="K31" i="7" s="1"/>
  <c r="J30" i="7"/>
  <c r="K30" i="7" s="1"/>
  <c r="J31" i="19"/>
  <c r="K31" i="19" s="1"/>
  <c r="H32" i="19"/>
  <c r="J32" i="19" s="1"/>
  <c r="K32" i="19" s="1"/>
  <c r="J32" i="17"/>
  <c r="K32" i="17" s="1"/>
  <c r="H33" i="17"/>
  <c r="J33" i="17" s="1"/>
  <c r="K33" i="17" s="1"/>
  <c r="H33" i="6"/>
  <c r="J33" i="6" s="1"/>
  <c r="K33" i="6" s="1"/>
  <c r="J32" i="6"/>
  <c r="K32" i="6" s="1"/>
  <c r="H34" i="6"/>
  <c r="H31" i="8"/>
  <c r="J31" i="8" s="1"/>
  <c r="K31" i="8" s="1"/>
  <c r="J30" i="8"/>
  <c r="K30" i="8" s="1"/>
  <c r="H32" i="20"/>
  <c r="J32" i="20" s="1"/>
  <c r="K32" i="20" s="1"/>
  <c r="J31" i="20"/>
  <c r="K31" i="20" s="1"/>
  <c r="H32" i="10"/>
  <c r="J32" i="10" s="1"/>
  <c r="K32" i="10" s="1"/>
  <c r="J31" i="10"/>
  <c r="K31" i="10" s="1"/>
  <c r="H33" i="10"/>
  <c r="J32" i="3"/>
  <c r="K32" i="3" s="1"/>
  <c r="H33" i="3"/>
  <c r="J33" i="3" s="1"/>
  <c r="K33" i="3" s="1"/>
  <c r="J30" i="15"/>
  <c r="K30" i="15" s="1"/>
  <c r="H31" i="15"/>
  <c r="J31" i="15" s="1"/>
  <c r="K31" i="15" s="1"/>
  <c r="H32" i="15" l="1"/>
  <c r="J32" i="15" s="1"/>
  <c r="K32" i="15" s="1"/>
  <c r="H33" i="11"/>
  <c r="J33" i="11" s="1"/>
  <c r="K33" i="11" s="1"/>
  <c r="H33" i="13"/>
  <c r="J33" i="13" s="1"/>
  <c r="K33" i="13" s="1"/>
  <c r="H33" i="14"/>
  <c r="H35" i="14" s="1"/>
  <c r="J35" i="14" s="1"/>
  <c r="H34" i="3"/>
  <c r="H36" i="3" s="1"/>
  <c r="J36" i="3" s="1"/>
  <c r="H32" i="8"/>
  <c r="H34" i="8" s="1"/>
  <c r="J34" i="8" s="1"/>
  <c r="K34" i="8" s="1"/>
  <c r="H33" i="19"/>
  <c r="J33" i="19" s="1"/>
  <c r="K33" i="19" s="1"/>
  <c r="H34" i="5"/>
  <c r="J34" i="5" s="1"/>
  <c r="K34" i="5" s="1"/>
  <c r="H34" i="4"/>
  <c r="H36" i="4" s="1"/>
  <c r="J36" i="4" s="1"/>
  <c r="K36" i="4" s="1"/>
  <c r="H33" i="9"/>
  <c r="H35" i="9" s="1"/>
  <c r="J35" i="9" s="1"/>
  <c r="H34" i="17"/>
  <c r="H36" i="17" s="1"/>
  <c r="J36" i="17" s="1"/>
  <c r="K36" i="17" s="1"/>
  <c r="H34" i="18"/>
  <c r="H36" i="18" s="1"/>
  <c r="J36" i="18" s="1"/>
  <c r="K36" i="18" s="1"/>
  <c r="H32" i="7"/>
  <c r="H34" i="7" s="1"/>
  <c r="J34" i="7" s="1"/>
  <c r="J34" i="18"/>
  <c r="K34" i="18" s="1"/>
  <c r="J34" i="3"/>
  <c r="K34" i="3" s="1"/>
  <c r="H35" i="13"/>
  <c r="J35" i="13" s="1"/>
  <c r="H35" i="10"/>
  <c r="J35" i="10" s="1"/>
  <c r="J33" i="10"/>
  <c r="K33" i="10" s="1"/>
  <c r="H36" i="6"/>
  <c r="J36" i="6" s="1"/>
  <c r="K36" i="6" s="1"/>
  <c r="J34" i="6"/>
  <c r="K34" i="6" s="1"/>
  <c r="H33" i="20"/>
  <c r="J33" i="14"/>
  <c r="K33" i="14" s="1"/>
  <c r="H33" i="12"/>
  <c r="J33" i="9" l="1"/>
  <c r="K33" i="9" s="1"/>
  <c r="H35" i="11"/>
  <c r="J35" i="11" s="1"/>
  <c r="K35" i="11" s="1"/>
  <c r="D20" i="16" s="1"/>
  <c r="J32" i="8"/>
  <c r="K32" i="8" s="1"/>
  <c r="H36" i="5"/>
  <c r="J36" i="5" s="1"/>
  <c r="K36" i="5" s="1"/>
  <c r="D10" i="16" s="1"/>
  <c r="J34" i="4"/>
  <c r="K34" i="4" s="1"/>
  <c r="H35" i="19"/>
  <c r="J35" i="19" s="1"/>
  <c r="K35" i="19" s="1"/>
  <c r="H34" i="15"/>
  <c r="J34" i="15" s="1"/>
  <c r="C28" i="16" s="1"/>
  <c r="J32" i="7"/>
  <c r="K32" i="7" s="1"/>
  <c r="J34" i="17"/>
  <c r="K34" i="17" s="1"/>
  <c r="J33" i="12"/>
  <c r="K33" i="12" s="1"/>
  <c r="H35" i="12"/>
  <c r="J35" i="12" s="1"/>
  <c r="C17" i="16"/>
  <c r="K35" i="10"/>
  <c r="D17" i="16" s="1"/>
  <c r="K34" i="7"/>
  <c r="D13" i="16" s="1"/>
  <c r="C13" i="16"/>
  <c r="C20" i="16"/>
  <c r="K35" i="9"/>
  <c r="D16" i="16" s="1"/>
  <c r="C16" i="16"/>
  <c r="K36" i="3"/>
  <c r="D7" i="16" s="1"/>
  <c r="C7" i="16"/>
  <c r="K35" i="14"/>
  <c r="D25" i="16" s="1"/>
  <c r="C25" i="16"/>
  <c r="H35" i="20"/>
  <c r="J35" i="20" s="1"/>
  <c r="K35" i="20" s="1"/>
  <c r="J33" i="20"/>
  <c r="K33" i="20" s="1"/>
  <c r="C24" i="16"/>
  <c r="K35" i="13"/>
  <c r="D24" i="16" s="1"/>
  <c r="K34" i="15" l="1"/>
  <c r="D28" i="16" s="1"/>
  <c r="C10" i="16"/>
  <c r="C21" i="16"/>
  <c r="K35" i="12"/>
  <c r="D21" i="16" s="1"/>
</calcChain>
</file>

<file path=xl/comments1.xml><?xml version="1.0" encoding="utf-8"?>
<comments xmlns="http://schemas.openxmlformats.org/spreadsheetml/2006/main">
  <authors>
    <author>Belinda Dhaliwal</author>
  </authors>
  <commentList>
    <comment ref="A16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</t>
        </r>
      </text>
    </comment>
  </commentList>
</comments>
</file>

<file path=xl/comments10.xml><?xml version="1.0" encoding="utf-8"?>
<comments xmlns="http://schemas.openxmlformats.org/spreadsheetml/2006/main">
  <authors>
    <author>Belinda Dhaliwal</author>
  </authors>
  <commentList>
    <comment ref="A15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 (Fixed for Residential)</t>
        </r>
      </text>
    </comment>
  </commentList>
</comments>
</file>

<file path=xl/comments11.xml><?xml version="1.0" encoding="utf-8"?>
<comments xmlns="http://schemas.openxmlformats.org/spreadsheetml/2006/main">
  <authors>
    <author>Belinda Dhaliwal</author>
  </authors>
  <commentList>
    <comment ref="A15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 (Fixed for Residential)</t>
        </r>
      </text>
    </comment>
  </commentList>
</comments>
</file>

<file path=xl/comments12.xml><?xml version="1.0" encoding="utf-8"?>
<comments xmlns="http://schemas.openxmlformats.org/spreadsheetml/2006/main">
  <authors>
    <author>Belinda Dhaliwal</author>
  </authors>
  <commentList>
    <comment ref="A15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 (Fixed for Residential)</t>
        </r>
      </text>
    </comment>
  </commentList>
</comments>
</file>

<file path=xl/comments13.xml><?xml version="1.0" encoding="utf-8"?>
<comments xmlns="http://schemas.openxmlformats.org/spreadsheetml/2006/main">
  <authors>
    <author>Belinda Dhaliwal</author>
  </authors>
  <commentList>
    <comment ref="A15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 (Fixed for Residential)</t>
        </r>
      </text>
    </comment>
  </commentList>
</comments>
</file>

<file path=xl/comments14.xml><?xml version="1.0" encoding="utf-8"?>
<comments xmlns="http://schemas.openxmlformats.org/spreadsheetml/2006/main">
  <authors>
    <author>Belinda Dhaliwal</author>
  </authors>
  <commentList>
    <comment ref="A15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 (Fixed for Residential)</t>
        </r>
      </text>
    </comment>
  </commentList>
</comments>
</file>

<file path=xl/comments15.xml><?xml version="1.0" encoding="utf-8"?>
<comments xmlns="http://schemas.openxmlformats.org/spreadsheetml/2006/main">
  <authors>
    <author>Belinda Dhaliwal</author>
  </authors>
  <commentList>
    <comment ref="A15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</t>
        </r>
      </text>
    </comment>
  </commentList>
</comments>
</file>

<file path=xl/comments16.xml><?xml version="1.0" encoding="utf-8"?>
<comments xmlns="http://schemas.openxmlformats.org/spreadsheetml/2006/main">
  <authors>
    <author>Belinda Dhaliwal</author>
  </authors>
  <commentList>
    <comment ref="A15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</t>
        </r>
      </text>
    </comment>
  </commentList>
</comments>
</file>

<file path=xl/comments17.xml><?xml version="1.0" encoding="utf-8"?>
<comments xmlns="http://schemas.openxmlformats.org/spreadsheetml/2006/main">
  <authors>
    <author>Belinda Dhaliwal</author>
  </authors>
  <commentList>
    <comment ref="A15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</t>
        </r>
      </text>
    </comment>
  </commentList>
</comments>
</file>

<file path=xl/comments2.xml><?xml version="1.0" encoding="utf-8"?>
<comments xmlns="http://schemas.openxmlformats.org/spreadsheetml/2006/main">
  <authors>
    <author>Belinda Dhaliwal</author>
  </authors>
  <commentList>
    <comment ref="A16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 (Fixed for Residential)</t>
        </r>
      </text>
    </comment>
  </commentList>
</comments>
</file>

<file path=xl/comments3.xml><?xml version="1.0" encoding="utf-8"?>
<comments xmlns="http://schemas.openxmlformats.org/spreadsheetml/2006/main">
  <authors>
    <author>Belinda Dhaliwal</author>
  </authors>
  <commentList>
    <comment ref="A16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 (Fixed for Residential)</t>
        </r>
      </text>
    </comment>
  </commentList>
</comments>
</file>

<file path=xl/comments4.xml><?xml version="1.0" encoding="utf-8"?>
<comments xmlns="http://schemas.openxmlformats.org/spreadsheetml/2006/main">
  <authors>
    <author>Belinda Dhaliwal</author>
  </authors>
  <commentList>
    <comment ref="A16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 (Fixed for Residential)</t>
        </r>
      </text>
    </comment>
  </commentList>
</comments>
</file>

<file path=xl/comments5.xml><?xml version="1.0" encoding="utf-8"?>
<comments xmlns="http://schemas.openxmlformats.org/spreadsheetml/2006/main">
  <authors>
    <author>Belinda Dhaliwal</author>
  </authors>
  <commentList>
    <comment ref="A16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 (Fixed for Residential)</t>
        </r>
      </text>
    </comment>
  </commentList>
</comments>
</file>

<file path=xl/comments6.xml><?xml version="1.0" encoding="utf-8"?>
<comments xmlns="http://schemas.openxmlformats.org/spreadsheetml/2006/main">
  <authors>
    <author>Belinda Dhaliwal</author>
  </authors>
  <commentList>
    <comment ref="A16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 (Fixed for Residential)</t>
        </r>
      </text>
    </comment>
  </commentList>
</comments>
</file>

<file path=xl/comments7.xml><?xml version="1.0" encoding="utf-8"?>
<comments xmlns="http://schemas.openxmlformats.org/spreadsheetml/2006/main">
  <authors>
    <author>Belinda Dhaliwal</author>
  </authors>
  <commentList>
    <comment ref="A16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 (Fixed for Residential)</t>
        </r>
      </text>
    </comment>
  </commentList>
</comments>
</file>

<file path=xl/comments8.xml><?xml version="1.0" encoding="utf-8"?>
<comments xmlns="http://schemas.openxmlformats.org/spreadsheetml/2006/main">
  <authors>
    <author>Belinda Dhaliwal</author>
  </authors>
  <commentList>
    <comment ref="A16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 (Fixed for Residential)</t>
        </r>
      </text>
    </comment>
  </commentList>
</comments>
</file>

<file path=xl/comments9.xml><?xml version="1.0" encoding="utf-8"?>
<comments xmlns="http://schemas.openxmlformats.org/spreadsheetml/2006/main">
  <authors>
    <author>Belinda Dhaliwal</author>
  </authors>
  <commentList>
    <comment ref="A15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Disposition of Deferral &amp; Variance Accounts
Disposition of Global Adjustment Account (if applicable)
Rate Rider for ICM (variable portion)
Rate Rider for Tax Change (Fixed for Residential)</t>
        </r>
      </text>
    </comment>
  </commentList>
</comments>
</file>

<file path=xl/sharedStrings.xml><?xml version="1.0" encoding="utf-8"?>
<sst xmlns="http://schemas.openxmlformats.org/spreadsheetml/2006/main" count="1534" uniqueCount="315">
  <si>
    <t>Enersource Hydro Mississauga Inc.</t>
  </si>
  <si>
    <t>BILLING</t>
  </si>
  <si>
    <t>January 1, 2015
Rate
EB-2014-0068</t>
  </si>
  <si>
    <t>Distribution Codes</t>
  </si>
  <si>
    <t>Proposed GL Object Codes</t>
  </si>
  <si>
    <t>Comments</t>
  </si>
  <si>
    <t>USoA Code Cat 21</t>
  </si>
  <si>
    <t>USoA Code Cat 22</t>
  </si>
  <si>
    <t>Proposed</t>
  </si>
  <si>
    <t>Board 
Approved</t>
  </si>
  <si>
    <t>Customer Class</t>
  </si>
  <si>
    <t>Bill Factor</t>
  </si>
  <si>
    <t>Item Description</t>
  </si>
  <si>
    <t>Unit</t>
  </si>
  <si>
    <t>Rate
$</t>
  </si>
  <si>
    <t>Invoice Line Item</t>
  </si>
  <si>
    <r>
      <t xml:space="preserve">RESIDENTIAL Regular </t>
    </r>
    <r>
      <rPr>
        <u/>
        <sz val="10.199999999999999"/>
        <rFont val="Arial"/>
        <family val="2"/>
      </rPr>
      <t>RES100</t>
    </r>
  </si>
  <si>
    <t>CC11</t>
  </si>
  <si>
    <t>Monthly Service Charge</t>
  </si>
  <si>
    <t>per month</t>
  </si>
  <si>
    <t>Delivery (non loss adjusted)</t>
  </si>
  <si>
    <t>monthly</t>
  </si>
  <si>
    <t>Effective until October 31, 2018</t>
  </si>
  <si>
    <t>RS11</t>
  </si>
  <si>
    <t>Smart Metering Entity Charge</t>
  </si>
  <si>
    <t>DS11</t>
  </si>
  <si>
    <t>Distribution Volumetric Rate</t>
  </si>
  <si>
    <t>per kWh</t>
  </si>
  <si>
    <t>**commonly known as the Distribution Charge</t>
  </si>
  <si>
    <t>DVR</t>
  </si>
  <si>
    <t>DVR Non RPP</t>
  </si>
  <si>
    <t>DS11B</t>
  </si>
  <si>
    <t>RFRES1</t>
  </si>
  <si>
    <t>10.411060.RFRES1</t>
  </si>
  <si>
    <t>New Code</t>
  </si>
  <si>
    <t>GADRES</t>
  </si>
  <si>
    <t>10.400261.REFRES</t>
  </si>
  <si>
    <t>Existing Code</t>
  </si>
  <si>
    <t>DS11G</t>
  </si>
  <si>
    <t>RECRES</t>
  </si>
  <si>
    <t>10.400261.RECRES</t>
  </si>
  <si>
    <t>DS11F</t>
  </si>
  <si>
    <t>Low Voltage Service Rate</t>
  </si>
  <si>
    <t>LVRES</t>
  </si>
  <si>
    <t>10.400270.LVRES</t>
  </si>
  <si>
    <t>TN11</t>
  </si>
  <si>
    <t>Retail Trans. - Network*</t>
  </si>
  <si>
    <t>TC11</t>
  </si>
  <si>
    <t>Retail Trans. - Connection*</t>
  </si>
  <si>
    <t>WMS01</t>
  </si>
  <si>
    <t>Wholesale Market Service</t>
  </si>
  <si>
    <t>Regulatory (loss adjusted)</t>
  </si>
  <si>
    <t>Rural Rate Protection (include as part of Wholesale Market Service)</t>
  </si>
  <si>
    <t>RPP01</t>
  </si>
  <si>
    <t>RPP - Admin Charge</t>
  </si>
  <si>
    <t>DRC01</t>
  </si>
  <si>
    <t>Debt Retirement Charge</t>
  </si>
  <si>
    <t>DRC (non loss adjusted)</t>
  </si>
  <si>
    <r>
      <t>GENERAL SERVICE Less than 50 kW</t>
    </r>
    <r>
      <rPr>
        <u/>
        <sz val="10.199999999999999"/>
        <rFont val="Arial"/>
        <family val="2"/>
      </rPr>
      <t xml:space="preserve"> GS200</t>
    </r>
  </si>
  <si>
    <t>CC21</t>
  </si>
  <si>
    <t>RS21</t>
  </si>
  <si>
    <t>DS21</t>
  </si>
  <si>
    <t>DS21B</t>
  </si>
  <si>
    <t>RFGS501</t>
  </si>
  <si>
    <t>10.411503.RFGS501</t>
  </si>
  <si>
    <t>GADGL50</t>
  </si>
  <si>
    <t>10.400263.REFGS50</t>
  </si>
  <si>
    <t>DS21G</t>
  </si>
  <si>
    <t>RECGS50</t>
  </si>
  <si>
    <t>10.400263.RECGS50</t>
  </si>
  <si>
    <t>DS21F</t>
  </si>
  <si>
    <t>LVGS50</t>
  </si>
  <si>
    <t>10.400270.LVGS50</t>
  </si>
  <si>
    <t>TN21</t>
  </si>
  <si>
    <t>Retail Trans. - Network</t>
  </si>
  <si>
    <t>TC21</t>
  </si>
  <si>
    <t>Retail Trans. - Connection</t>
  </si>
  <si>
    <t>Do we not have separate bill factors for each rate class because the rates are the same</t>
  </si>
  <si>
    <t>USL (SMALL COMMERCIAL NO LONGER EXISTS EFFECTIVE FEB 1 2013)</t>
  </si>
  <si>
    <t>CC14U</t>
  </si>
  <si>
    <t>Monthly Service Charge (per connection)</t>
  </si>
  <si>
    <t>DS14</t>
  </si>
  <si>
    <t>DS14B</t>
  </si>
  <si>
    <t>RFSC1</t>
  </si>
  <si>
    <t>10.411210.RFSC1</t>
  </si>
  <si>
    <t>GADSMCOM</t>
  </si>
  <si>
    <t>10.400262.REFSC</t>
  </si>
  <si>
    <t>Description GA SMCOM; did we not create a new one for this</t>
  </si>
  <si>
    <t>DS14G</t>
  </si>
  <si>
    <t>RECSC</t>
  </si>
  <si>
    <t>10.400262.RECSC</t>
  </si>
  <si>
    <t>DS14F</t>
  </si>
  <si>
    <t>LVSC</t>
  </si>
  <si>
    <t>10.400270.LVSC</t>
  </si>
  <si>
    <t>TN14</t>
  </si>
  <si>
    <t>Description SMCOM; did we not create a new one for this</t>
  </si>
  <si>
    <t>TC14</t>
  </si>
  <si>
    <t>CC31</t>
  </si>
  <si>
    <t>DS31</t>
  </si>
  <si>
    <t>per kW</t>
  </si>
  <si>
    <t>DVR Non RPP Interval</t>
  </si>
  <si>
    <t>DVR Non RPP Non Interval</t>
  </si>
  <si>
    <t>DS31B</t>
  </si>
  <si>
    <t>RFGS0501</t>
  </si>
  <si>
    <t>10.411509.RFGS0501</t>
  </si>
  <si>
    <t>DS31D</t>
  </si>
  <si>
    <t>RFGS0503</t>
  </si>
  <si>
    <t>10.411509.RFGS0503</t>
  </si>
  <si>
    <t>LRAGS050</t>
  </si>
  <si>
    <t>10.411509.LRAGS050</t>
  </si>
  <si>
    <t>GADG50MST &amp; GADG50NMST</t>
  </si>
  <si>
    <t>10.400264.REFMIST &amp; 10.400264.REFNMIST</t>
  </si>
  <si>
    <t>DS31H</t>
  </si>
  <si>
    <t>RECMIST3  &amp;   RECNMIST3</t>
  </si>
  <si>
    <t>10.400264.RECMIST &amp; 10.400264.RECNMIST</t>
  </si>
  <si>
    <t>DS31HI</t>
  </si>
  <si>
    <t>DS31G</t>
  </si>
  <si>
    <t>LVGS050</t>
  </si>
  <si>
    <t>10.400270.LVGS050</t>
  </si>
  <si>
    <t>TN31</t>
  </si>
  <si>
    <t>TC31</t>
  </si>
  <si>
    <t>TA01</t>
  </si>
  <si>
    <t>Transformer Allowance</t>
  </si>
  <si>
    <t>GS400</t>
  </si>
  <si>
    <t>CC41</t>
  </si>
  <si>
    <t>DS41-I</t>
  </si>
  <si>
    <t>DS41B</t>
  </si>
  <si>
    <t>RFGS5001</t>
  </si>
  <si>
    <t>10.411744.RFGS5001</t>
  </si>
  <si>
    <t>DS41D</t>
  </si>
  <si>
    <t>RFGS5003</t>
  </si>
  <si>
    <t>10.411744.RFGS5003</t>
  </si>
  <si>
    <t>GADG500MST &amp; GADG500NMST</t>
  </si>
  <si>
    <t>10.400265.REFMIST &amp; 10.400265.REFNMIST</t>
  </si>
  <si>
    <t>DS41H</t>
  </si>
  <si>
    <t>RECMIST4/RECNMIST4</t>
  </si>
  <si>
    <t>10.400265.RECMIST &amp; 10.400265.RECNMIST</t>
  </si>
  <si>
    <t>DS41HI</t>
  </si>
  <si>
    <t>DS41G</t>
  </si>
  <si>
    <t>LVGS500</t>
  </si>
  <si>
    <t>10.400270.LVGS500</t>
  </si>
  <si>
    <t>TN41</t>
  </si>
  <si>
    <t xml:space="preserve">Retail Trans. - Network* </t>
  </si>
  <si>
    <t>TC41</t>
  </si>
  <si>
    <t xml:space="preserve">Retail Trans. - Connection* </t>
  </si>
  <si>
    <t>GENERAL SERVICE Large Use (&gt; 5000 kW)</t>
  </si>
  <si>
    <t>GS500</t>
  </si>
  <si>
    <t>CC51</t>
  </si>
  <si>
    <t>DS51</t>
  </si>
  <si>
    <t>DS51B</t>
  </si>
  <si>
    <t>RFLU1</t>
  </si>
  <si>
    <t>10.412010.RFLU1</t>
  </si>
  <si>
    <t>GADLU</t>
  </si>
  <si>
    <t>10.400266.REFACT</t>
  </si>
  <si>
    <t>DS51H</t>
  </si>
  <si>
    <t>RECACT</t>
  </si>
  <si>
    <t xml:space="preserve">10.400266.RECACT </t>
  </si>
  <si>
    <t>DS51G</t>
  </si>
  <si>
    <t>LVLU</t>
  </si>
  <si>
    <t>10.400270.LVLU</t>
  </si>
  <si>
    <t>TN51</t>
  </si>
  <si>
    <t>TC51</t>
  </si>
  <si>
    <t>STREET LIGHTING</t>
  </si>
  <si>
    <t>CC61</t>
  </si>
  <si>
    <t>Monthly Service Charge (per light)</t>
  </si>
  <si>
    <t>DS61</t>
  </si>
  <si>
    <t>DS61B</t>
  </si>
  <si>
    <t>DS61H</t>
  </si>
  <si>
    <t>DS61G</t>
  </si>
  <si>
    <t>TN61</t>
  </si>
  <si>
    <t>TC61</t>
  </si>
  <si>
    <t>*Identical rates for Interval metered Customers</t>
  </si>
  <si>
    <t>Abbreviations:</t>
  </si>
  <si>
    <t>Dist Vol Rate - Distribution Volumetric Rate</t>
  </si>
  <si>
    <t>ED-2003-0017 (RP-2005-0020, EB-2005-0360)</t>
  </si>
  <si>
    <t>August 2, 2005</t>
  </si>
  <si>
    <t xml:space="preserve"> </t>
  </si>
  <si>
    <t>RATES SCHEDULE</t>
  </si>
  <si>
    <t xml:space="preserve">
July 1_2013 Rates</t>
  </si>
  <si>
    <t xml:space="preserve">
May 1_2012 Rates</t>
  </si>
  <si>
    <t>Change</t>
  </si>
  <si>
    <t>Check=0</t>
  </si>
  <si>
    <t>New Dist. Rate/RR</t>
  </si>
  <si>
    <t>Old Dist. Rate/RR</t>
  </si>
  <si>
    <t>Dist RR Adjusted</t>
  </si>
  <si>
    <t>DVA Rate Rider Effective Feb 1, 2012</t>
  </si>
  <si>
    <t>GA Rate Rider Effective Feb 1, 2012</t>
  </si>
  <si>
    <t>Rate Rider Expiration Jan 31, 2012</t>
  </si>
  <si>
    <t>(a)</t>
  </si>
  <si>
    <t>(b)</t>
  </si>
  <si>
    <t>(c) = (a) - (b)</t>
  </si>
  <si>
    <t>GA Rate Non-RPP (Check)</t>
  </si>
  <si>
    <t>Notes</t>
  </si>
  <si>
    <t>Rate Change
$</t>
  </si>
  <si>
    <t>Rate Change
%</t>
  </si>
  <si>
    <t>RESIDENTIAL Regular</t>
  </si>
  <si>
    <t>Distribution Volumetric Rate Non RPP</t>
  </si>
  <si>
    <t>Rural Rate Protection</t>
  </si>
  <si>
    <t>GENERAL SERVICE Less than 50 kW</t>
  </si>
  <si>
    <t xml:space="preserve">USL (SMALL COMMERCIAL NO LONGER EXISTS EFFECTIVE JAN 1 2013) </t>
  </si>
  <si>
    <t>Service Charge for Unmetered Scattered Load account (per connection)</t>
  </si>
  <si>
    <t>Monthly Service Charge - Unmetered</t>
  </si>
  <si>
    <t xml:space="preserve">GENERAL SERVICE Other &gt; 50 kW (specify) .50 kW - 499 kW </t>
  </si>
  <si>
    <t>Distribution Volumetric Rate Non RPP (Interval)</t>
  </si>
  <si>
    <t>Distribution Volumetric Rate Non RPP (Non-Interval)</t>
  </si>
  <si>
    <t xml:space="preserve">GENERAL SERVICE Other &gt; 50 kW (specify) .500 kW - 4999 kW </t>
  </si>
  <si>
    <t xml:space="preserve">GENERAL SERVICE Large Use (&gt; 5000 kW) </t>
  </si>
  <si>
    <t>Distribution Volumetric Rate Non RPP (Class A)</t>
  </si>
  <si>
    <t>Distribution Volumetric Rate Non RPP (Class B)</t>
  </si>
  <si>
    <t xml:space="preserve"> STREET LIGHTING </t>
  </si>
  <si>
    <t>MICROFIT</t>
  </si>
  <si>
    <t>Solar PV Energy Credit</t>
  </si>
  <si>
    <t>Note 1: Monthly Distribution Volumetric rate includes rate riders with varying expiry dates. Also please note different volumetric rates are in effect for RPP vs Non RPP customers.</t>
  </si>
  <si>
    <t>Note 2: The increase in the distribution volumetric rate is due to the expiry of rate riders (primarily refunds to customers)</t>
  </si>
  <si>
    <t>Note 3: The base monthly service charge and distribution volumetric rate excluding all rate riders is 1.45%</t>
  </si>
  <si>
    <t>Rate Class</t>
  </si>
  <si>
    <t>Residential RPP</t>
  </si>
  <si>
    <t>Loss Factor</t>
  </si>
  <si>
    <t>Consumption</t>
  </si>
  <si>
    <t xml:space="preserve"> kWh</t>
  </si>
  <si>
    <t>If Billed on a kW basis:</t>
  </si>
  <si>
    <t>Demand</t>
  </si>
  <si>
    <t>kW</t>
  </si>
  <si>
    <t>Current Board-Approved</t>
  </si>
  <si>
    <t>Impact</t>
  </si>
  <si>
    <t>Rate</t>
  </si>
  <si>
    <t>Volume</t>
  </si>
  <si>
    <t>Charge</t>
  </si>
  <si>
    <t>$ Change</t>
  </si>
  <si>
    <t>% Change</t>
  </si>
  <si>
    <t>($)</t>
  </si>
  <si>
    <t>Sub-Total A (excluding pass through)</t>
  </si>
  <si>
    <t>Line Losses on Cost of Power</t>
  </si>
  <si>
    <t>Low Voltage Service Charge</t>
  </si>
  <si>
    <t>Smart Meter Entity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</si>
  <si>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</si>
  <si>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</si>
  <si>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</si>
  <si>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</si>
  <si>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</si>
  <si>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</si>
  <si>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</si>
  <si>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</si>
  <si>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</si>
  <si>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</si>
  <si>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</si>
  <si>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</si>
  <si>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</si>
  <si>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</si>
  <si>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</si>
  <si>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</si>
  <si>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Residential Non-RPP</t>
  </si>
  <si>
    <t>kWh</t>
  </si>
  <si>
    <t>GENERAL SERVICE LESS THAN 50 KW</t>
  </si>
  <si>
    <t>GENERAL SERVICE LESS THAN 50 KW Non-RPP</t>
  </si>
  <si>
    <t>Unmetered Scattered Load- RPP</t>
  </si>
  <si>
    <t>Energy</t>
  </si>
  <si>
    <t>Unmetered Scattered Load- Non RPP</t>
  </si>
  <si>
    <t>General Service 50-499kW Non-RPP (Interval)</t>
  </si>
  <si>
    <t>General Service 50-499kW Non-RPP (Non-Interval)</t>
  </si>
  <si>
    <t>General Service 500-4999kW Non-RPP (Interval)</t>
  </si>
  <si>
    <t>General Service 500-4999kW Non-RPP (Non-Interval)</t>
  </si>
  <si>
    <t>Large Use- Class A</t>
  </si>
  <si>
    <t>Large Use- Class B</t>
  </si>
  <si>
    <t>Street Light Non RPP</t>
  </si>
  <si>
    <t>Enersource Hydro Mississauga</t>
  </si>
  <si>
    <t>Summary of Bill Impacts - TOTAL BILL IMPACT</t>
  </si>
  <si>
    <t>$ Impact</t>
  </si>
  <si>
    <t>% Impact</t>
  </si>
  <si>
    <t xml:space="preserve">Residential </t>
  </si>
  <si>
    <t xml:space="preserve">RPP </t>
  </si>
  <si>
    <t>Average residential customer consuming 800kWh per month</t>
  </si>
  <si>
    <t>Non-RPP</t>
  </si>
  <si>
    <t>General Service &lt;50 kW</t>
  </si>
  <si>
    <t>Average GA&lt;50 customer consuming 2000kWh per month</t>
  </si>
  <si>
    <t>Umetered Scattered Load</t>
  </si>
  <si>
    <t>Average USL customer consuming 300kWh per month</t>
  </si>
  <si>
    <t>General Service 50-499 kW</t>
  </si>
  <si>
    <t>Average GS 50-499 customer consuming 230kW per month</t>
  </si>
  <si>
    <t>General Service 500-4999 kW</t>
  </si>
  <si>
    <t>Average GS 500-4999 customer consuming 2250kW per month</t>
  </si>
  <si>
    <t>Large Use</t>
  </si>
  <si>
    <t>Average large use customer consuming 5000kW per month</t>
  </si>
  <si>
    <t>Street Lighting</t>
  </si>
  <si>
    <t>Average Street Light customer consuming 0.1kW per month</t>
  </si>
  <si>
    <t>Non-RPP Interval</t>
  </si>
  <si>
    <t>Non-RPP Non Interval</t>
  </si>
  <si>
    <t>Class A</t>
  </si>
  <si>
    <t>Class B</t>
  </si>
  <si>
    <t>RPP TOU</t>
  </si>
  <si>
    <t xml:space="preserve">January 1, 2016
Rate
</t>
  </si>
  <si>
    <t>Schedule of Distribution Rates and Charges Including Rate Riders January 1, 2016</t>
  </si>
  <si>
    <t>Assume a 1.45% increase for monthly service charge and distribution volumetric rates</t>
  </si>
  <si>
    <t>January 1, 2015 vs January 1, 2016</t>
  </si>
  <si>
    <t xml:space="preserve">Notes:
1. Enersource filed its 2016 IRM application with the OEB on August xx (Case No. EB-2015-0068)
</t>
  </si>
  <si>
    <t>Total Variable Rate Riders</t>
  </si>
  <si>
    <t>Dist Vol Rate - DVA (2014) until Dec 31, 2016</t>
  </si>
  <si>
    <t>Dist Vol Rate - DVA (2014) until Dec 31, 2016 (Applicable only for Non-WMP)</t>
  </si>
  <si>
    <t>ICM Rate Rider - effective until Dec 31, 2016 (Fixed)</t>
  </si>
  <si>
    <t>GA Dist Vol Rate - Non RPP (2014) until Dec 31, 2016</t>
  </si>
  <si>
    <t>ICM Rate Rider - effective until Dec 31, 2016 (Volumetric)</t>
  </si>
  <si>
    <t>Dist Vol Rate - DVA (2014)  until Dec 31, 2016</t>
  </si>
  <si>
    <t>GA Dist Vol Rate - Non RPP (201x) until Dec 31, 2016 (Non Interval Metered)</t>
  </si>
  <si>
    <t>GA Dist Vol Rate - Non RPP (201x) until Dec 31, 2016 (Interval Metered)</t>
  </si>
  <si>
    <t>GA Dist Vol Rate - Non RPP (201x) until Dec 31, 2016 (Class A Customers)</t>
  </si>
  <si>
    <t>GA Dist Vol Rate - Non RPP (201x) until Dec 31, 2016 (Class B Customers)</t>
  </si>
  <si>
    <t>Rate Rider for Application of Tax Change (2015) – effective until Dec 31, 2016</t>
  </si>
  <si>
    <t xml:space="preserve">Ontario Electricity Support Program (OESP) </t>
  </si>
  <si>
    <t>Rate Rider for Application of Tax Change</t>
  </si>
  <si>
    <t>ICM Rate Rider (Fixed)</t>
  </si>
  <si>
    <t>ICM Rate Rider (Variable)</t>
  </si>
  <si>
    <t>Total Deferral/Variance Account Rate Riders</t>
  </si>
  <si>
    <r>
      <t xml:space="preserve">GENERAL SERVICE Other &gt; 50 kW (specify) 50 kW - 499 Kw </t>
    </r>
    <r>
      <rPr>
        <u/>
        <sz val="10.199999999999999"/>
        <rFont val="Arial"/>
        <family val="2"/>
      </rPr>
      <t>GS300</t>
    </r>
  </si>
  <si>
    <t>GENERAL SERVICE Other &gt; 50 kW (specify) 500 kW - 4999 kW</t>
  </si>
  <si>
    <t>DVA - Deferral and Variance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</si>
</sst>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&quot;$&quot;#,##0.0000"/>
    <numFmt numFmtId="166" formatCode="#,##0.00_ ;\-#,##0.00\ "/>
    <numFmt numFmtId="167" formatCode="#,##0.0000_);\(#,##0.0000\)"/>
    <numFmt numFmtId="168" formatCode="0.0000"/>
    <numFmt numFmtId="169" formatCode="0.000"/>
    <numFmt numFmtId="170" formatCode="#,##0.000000;\-#,##0.000000"/>
    <numFmt numFmtId="171" formatCode="#,##0.00000;\-#,##0.00000"/>
    <numFmt numFmtId="172" formatCode="_-&quot;$&quot;* #,##0.0000_-;\-&quot;$&quot;* #,##0.0000_-;_-&quot;$&quot;* &quot;-&quot;??_-;_-@_-"/>
    <numFmt numFmtId="173" formatCode="_(* #,##0.00_);_(* \(#,##0.00\);_(* &quot;-&quot;??_);_(@_)"/>
    <numFmt numFmtId="174" formatCode="#,##0.0000;\-#,##0.0000"/>
    <numFmt numFmtId="175" formatCode="#,##0.0000"/>
    <numFmt numFmtId="176" formatCode="_(* #,##0.0000_);_(* \(#,##0.0000\);_(* &quot;-&quot;??_);_(@_)"/>
    <numFmt numFmtId="177" formatCode="_-* #,##0.0_-;\-* #,##0.0_-;_-* &quot;-&quot;??_-;_-@_-"/>
    <numFmt numFmtId="178" formatCode="#,##0.000_);\(#,##0.000\)"/>
    <numFmt numFmtId="179" formatCode="_-* #,##0.0000_-;\-* #,##0.0000_-;_-* &quot;-&quot;??_-;_-@_-"/>
    <numFmt numFmtId="180" formatCode="_-* #,##0_-;\-* #,##0_-;_-* &quot;-&quot;??_-;_-@_-"/>
    <numFmt numFmtId="181" formatCode="_(* #,##0.0_);_(* \(#,##0.0\);_(* &quot;-&quot;??_);_(@_)"/>
    <numFmt numFmtId="182" formatCode="#,##0.0"/>
    <numFmt numFmtId="183" formatCode="mm/dd/yyyy"/>
    <numFmt numFmtId="184" formatCode="0\-0"/>
    <numFmt numFmtId="185" formatCode="_(* #,##0_);_(* \(#,##0\);_(* &quot;-&quot;_);_(@_)"/>
    <numFmt numFmtId="186" formatCode="_-&quot;$&quot;* #,##0_-;\-&quot;$&quot;* #,##0_-;_-&quot;$&quot;* &quot;-&quot;??_-;_-@_-"/>
    <numFmt numFmtId="187" formatCode="&quot;True&quot;;&quot;True&quot;;&quot;False&quot;"/>
    <numFmt numFmtId="188" formatCode="_(&quot;$&quot;* #,##0.00_);_(&quot;$&quot;* \(#,##0.00\);_(&quot;$&quot;* &quot;-&quot;??_);_(@_)"/>
    <numFmt numFmtId="189" formatCode="&quot;$&quot;#,##0_);\(&quot;$&quot;#,##0\)"/>
    <numFmt numFmtId="190" formatCode="0.0%"/>
    <numFmt numFmtId="191" formatCode="_(&quot;$&quot;* #,##0_);_(&quot;$&quot;* \(#,##0\);_(&quot;$&quot;* &quot;-&quot;??_);_(@_)"/>
    <numFmt numFmtId="192" formatCode="_(* #,##0_);_(* \(#,##0\);_(* &quot;-&quot;??_);_(@_)"/>
    <numFmt numFmtId="193" formatCode="&quot;$&quot;#,##0\ ;\(&quot;$&quot;#,##0\)"/>
    <numFmt numFmtId="194" formatCode="&quot;$&quot;#,##0.00_);[Red]\(&quot;$&quot;#,##0.00\)"/>
    <numFmt numFmtId="195" formatCode="&quot;$&quot;#,##0_);[Red]\(&quot;$&quot;#,##0\)"/>
    <numFmt numFmtId="196" formatCode="0.000%"/>
    <numFmt numFmtId="197" formatCode="&quot;£ &quot;#,##0.00;[Red]\-&quot;£ &quot;#,##0.00"/>
    <numFmt numFmtId="198" formatCode="_([$€-2]* #,##0.00_);_([$€-2]* \(#,##0.00\);_([$€-2]* &quot;-&quot;??_)"/>
    <numFmt numFmtId="199" formatCode="##\-#"/>
    <numFmt numFmtId="200" formatCode="#,##0.00000_ ;\-#,##0.00000\ "/>
    <numFmt numFmtId="201" formatCode="#,##0.000;\-#,##0.000"/>
  </numFmts>
  <fonts count="10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u/>
      <sz val="12"/>
      <name val="Arial"/>
      <family val="2"/>
    </font>
    <font>
      <u/>
      <sz val="10.199999999999999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i/>
      <sz val="16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u val="singleAccounting"/>
      <sz val="10"/>
      <name val="Arial"/>
      <family val="2"/>
    </font>
    <font>
      <b/>
      <u val="singleAccounting"/>
      <sz val="12"/>
      <name val="Arial"/>
      <family val="2"/>
    </font>
    <font>
      <b/>
      <i/>
      <sz val="2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i/>
      <sz val="14"/>
      <name val="Arial"/>
      <family val="2"/>
    </font>
    <font>
      <b/>
      <i/>
      <vertAlign val="superscript"/>
      <sz val="10"/>
      <name val="Arial"/>
      <family val="2"/>
    </font>
    <font>
      <sz val="11"/>
      <name val="Calibri"/>
      <family val="2"/>
      <scheme val="minor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sz val="10"/>
      <color indexed="9"/>
      <name val="Arial"/>
      <family val="2"/>
    </font>
    <font>
      <sz val="10"/>
      <color indexed="9"/>
      <name val="Tahoma"/>
      <family val="2"/>
    </font>
    <font>
      <sz val="10"/>
      <color indexed="20"/>
      <name val="Arial"/>
      <family val="2"/>
    </font>
    <font>
      <sz val="10"/>
      <color indexed="20"/>
      <name val="Tahoma"/>
      <family val="2"/>
    </font>
    <font>
      <b/>
      <sz val="10"/>
      <color indexed="52"/>
      <name val="Arial"/>
      <family val="2"/>
    </font>
    <font>
      <b/>
      <sz val="10"/>
      <color indexed="52"/>
      <name val="Tahoma"/>
      <family val="2"/>
    </font>
    <font>
      <b/>
      <sz val="10"/>
      <color indexed="9"/>
      <name val="Arial"/>
      <family val="2"/>
    </font>
    <font>
      <b/>
      <sz val="10"/>
      <color indexed="9"/>
      <name val="Tahoma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color indexed="24"/>
      <name val="Courier New"/>
      <family val="3"/>
    </font>
    <font>
      <sz val="10"/>
      <name val="MS Sans Serif"/>
      <family val="2"/>
    </font>
    <font>
      <sz val="10"/>
      <name val="Tahoma"/>
      <family val="2"/>
    </font>
    <font>
      <i/>
      <sz val="10"/>
      <color indexed="23"/>
      <name val="Arial"/>
      <family val="2"/>
    </font>
    <font>
      <i/>
      <sz val="10"/>
      <color indexed="23"/>
      <name val="Tahoma"/>
      <family val="2"/>
    </font>
    <font>
      <sz val="10"/>
      <color indexed="17"/>
      <name val="Arial"/>
      <family val="2"/>
    </font>
    <font>
      <sz val="10"/>
      <color indexed="17"/>
      <name val="Tahoma"/>
      <family val="2"/>
    </font>
    <font>
      <sz val="8"/>
      <name val="Arial"/>
      <family val="2"/>
    </font>
    <font>
      <b/>
      <sz val="16"/>
      <name val="Times New Roman"/>
      <family val="1"/>
    </font>
    <font>
      <b/>
      <sz val="18"/>
      <name val="Arial"/>
      <family val="2"/>
    </font>
    <font>
      <b/>
      <sz val="15"/>
      <color indexed="56"/>
      <name val="Arial"/>
      <family val="2"/>
    </font>
    <font>
      <b/>
      <sz val="12"/>
      <color indexed="24"/>
      <name val="Times New Roman"/>
      <family val="1"/>
    </font>
    <font>
      <b/>
      <sz val="13"/>
      <color indexed="56"/>
      <name val="Arial"/>
      <family val="2"/>
    </font>
    <font>
      <sz val="10"/>
      <color indexed="24"/>
      <name val="Times New Roman"/>
      <family val="1"/>
    </font>
    <font>
      <b/>
      <sz val="11"/>
      <color indexed="56"/>
      <name val="Arial"/>
      <family val="2"/>
    </font>
    <font>
      <b/>
      <sz val="11"/>
      <color indexed="56"/>
      <name val="Tahoma"/>
      <family val="2"/>
    </font>
    <font>
      <u/>
      <sz val="10"/>
      <color indexed="8"/>
      <name val="Arial"/>
      <family val="2"/>
    </font>
    <font>
      <sz val="10"/>
      <color indexed="62"/>
      <name val="Arial"/>
      <family val="2"/>
    </font>
    <font>
      <sz val="10"/>
      <color indexed="62"/>
      <name val="Tahoma"/>
      <family val="2"/>
    </font>
    <font>
      <sz val="10"/>
      <color indexed="52"/>
      <name val="Arial"/>
      <family val="2"/>
    </font>
    <font>
      <sz val="10"/>
      <color indexed="52"/>
      <name val="Tahoma"/>
      <family val="2"/>
    </font>
    <font>
      <sz val="10"/>
      <color indexed="60"/>
      <name val="Arial"/>
      <family val="2"/>
    </font>
    <font>
      <sz val="10"/>
      <color indexed="60"/>
      <name val="Tahoma"/>
      <family val="2"/>
    </font>
    <font>
      <b/>
      <sz val="10"/>
      <name val="Helv"/>
    </font>
    <font>
      <sz val="11"/>
      <color indexed="8"/>
      <name val="Calibri"/>
      <family val="2"/>
      <scheme val="minor"/>
    </font>
    <font>
      <b/>
      <sz val="10"/>
      <color indexed="63"/>
      <name val="Arial"/>
      <family val="2"/>
    </font>
    <font>
      <b/>
      <sz val="10"/>
      <color indexed="63"/>
      <name val="Tahoma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0"/>
      <name val="Tahoma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</borders>
  <cellStyleXfs count="57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0" fillId="0" borderId="0"/>
    <xf numFmtId="43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17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81" fontId="20" fillId="0" borderId="0"/>
    <xf numFmtId="181" fontId="20" fillId="0" borderId="0"/>
    <xf numFmtId="181" fontId="20" fillId="0" borderId="0"/>
    <xf numFmtId="182" fontId="20" fillId="0" borderId="0"/>
    <xf numFmtId="182" fontId="20" fillId="0" borderId="0"/>
    <xf numFmtId="182" fontId="20" fillId="0" borderId="0"/>
    <xf numFmtId="181" fontId="20" fillId="0" borderId="0"/>
    <xf numFmtId="181" fontId="20" fillId="0" borderId="0"/>
    <xf numFmtId="181" fontId="20" fillId="0" borderId="0"/>
    <xf numFmtId="181" fontId="20" fillId="0" borderId="0"/>
    <xf numFmtId="181" fontId="20" fillId="0" borderId="0"/>
    <xf numFmtId="181" fontId="20" fillId="0" borderId="0"/>
    <xf numFmtId="181" fontId="20" fillId="0" borderId="0"/>
    <xf numFmtId="181" fontId="20" fillId="0" borderId="0"/>
    <xf numFmtId="181" fontId="20" fillId="0" borderId="0"/>
    <xf numFmtId="181" fontId="20" fillId="0" borderId="0"/>
    <xf numFmtId="181" fontId="20" fillId="0" borderId="0"/>
    <xf numFmtId="181" fontId="20" fillId="0" borderId="0"/>
    <xf numFmtId="181" fontId="20" fillId="0" borderId="0"/>
    <xf numFmtId="183" fontId="20" fillId="0" borderId="0"/>
    <xf numFmtId="183" fontId="20" fillId="0" borderId="0"/>
    <xf numFmtId="183" fontId="20" fillId="0" borderId="0"/>
    <xf numFmtId="184" fontId="20" fillId="0" borderId="0"/>
    <xf numFmtId="184" fontId="20" fillId="0" borderId="0"/>
    <xf numFmtId="184" fontId="20" fillId="0" borderId="0"/>
    <xf numFmtId="183" fontId="20" fillId="0" borderId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1" fillId="10" borderId="0" applyNumberFormat="0" applyBorder="0" applyAlignment="0" applyProtection="0"/>
    <xf numFmtId="0" fontId="53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1" fillId="14" borderId="0" applyNumberFormat="0" applyBorder="0" applyAlignment="0" applyProtection="0"/>
    <xf numFmtId="0" fontId="53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1" fillId="18" borderId="0" applyNumberFormat="0" applyBorder="0" applyAlignment="0" applyProtection="0"/>
    <xf numFmtId="0" fontId="53" fillId="45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1" fillId="22" borderId="0" applyNumberFormat="0" applyBorder="0" applyAlignment="0" applyProtection="0"/>
    <xf numFmtId="0" fontId="53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7" borderId="0" applyNumberFormat="0" applyBorder="0" applyAlignment="0" applyProtection="0"/>
    <xf numFmtId="0" fontId="1" fillId="26" borderId="0" applyNumberFormat="0" applyBorder="0" applyAlignment="0" applyProtection="0"/>
    <xf numFmtId="0" fontId="53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8" borderId="0" applyNumberFormat="0" applyBorder="0" applyAlignment="0" applyProtection="0"/>
    <xf numFmtId="0" fontId="1" fillId="30" borderId="0" applyNumberFormat="0" applyBorder="0" applyAlignment="0" applyProtection="0"/>
    <xf numFmtId="0" fontId="53" fillId="48" borderId="0" applyNumberFormat="0" applyBorder="0" applyAlignment="0" applyProtection="0"/>
    <xf numFmtId="0" fontId="52" fillId="49" borderId="0" applyNumberFormat="0" applyBorder="0" applyAlignment="0" applyProtection="0"/>
    <xf numFmtId="0" fontId="52" fillId="49" borderId="0" applyNumberFormat="0" applyBorder="0" applyAlignment="0" applyProtection="0"/>
    <xf numFmtId="0" fontId="1" fillId="11" borderId="0" applyNumberFormat="0" applyBorder="0" applyAlignment="0" applyProtection="0"/>
    <xf numFmtId="0" fontId="53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0" borderId="0" applyNumberFormat="0" applyBorder="0" applyAlignment="0" applyProtection="0"/>
    <xf numFmtId="0" fontId="1" fillId="15" borderId="0" applyNumberFormat="0" applyBorder="0" applyAlignment="0" applyProtection="0"/>
    <xf numFmtId="0" fontId="53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1" fillId="19" borderId="0" applyNumberFormat="0" applyBorder="0" applyAlignment="0" applyProtection="0"/>
    <xf numFmtId="0" fontId="53" fillId="51" borderId="0" applyNumberFormat="0" applyBorder="0" applyAlignment="0" applyProtection="0"/>
    <xf numFmtId="0" fontId="52" fillId="46" borderId="0" applyNumberFormat="0" applyBorder="0" applyAlignment="0" applyProtection="0"/>
    <xf numFmtId="0" fontId="52" fillId="46" borderId="0" applyNumberFormat="0" applyBorder="0" applyAlignment="0" applyProtection="0"/>
    <xf numFmtId="0" fontId="1" fillId="23" borderId="0" applyNumberFormat="0" applyBorder="0" applyAlignment="0" applyProtection="0"/>
    <xf numFmtId="0" fontId="53" fillId="46" borderId="0" applyNumberFormat="0" applyBorder="0" applyAlignment="0" applyProtection="0"/>
    <xf numFmtId="0" fontId="52" fillId="49" borderId="0" applyNumberFormat="0" applyBorder="0" applyAlignment="0" applyProtection="0"/>
    <xf numFmtId="0" fontId="52" fillId="49" borderId="0" applyNumberFormat="0" applyBorder="0" applyAlignment="0" applyProtection="0"/>
    <xf numFmtId="0" fontId="1" fillId="27" borderId="0" applyNumberFormat="0" applyBorder="0" applyAlignment="0" applyProtection="0"/>
    <xf numFmtId="0" fontId="53" fillId="49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1" fillId="31" borderId="0" applyNumberFormat="0" applyBorder="0" applyAlignment="0" applyProtection="0"/>
    <xf numFmtId="0" fontId="53" fillId="52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17" fillId="12" borderId="0" applyNumberFormat="0" applyBorder="0" applyAlignment="0" applyProtection="0"/>
    <xf numFmtId="0" fontId="55" fillId="53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17" fillId="16" borderId="0" applyNumberFormat="0" applyBorder="0" applyAlignment="0" applyProtection="0"/>
    <xf numFmtId="0" fontId="55" fillId="50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17" fillId="20" borderId="0" applyNumberFormat="0" applyBorder="0" applyAlignment="0" applyProtection="0"/>
    <xf numFmtId="0" fontId="55" fillId="51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17" fillId="24" borderId="0" applyNumberFormat="0" applyBorder="0" applyAlignment="0" applyProtection="0"/>
    <xf numFmtId="0" fontId="55" fillId="54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17" fillId="28" borderId="0" applyNumberFormat="0" applyBorder="0" applyAlignment="0" applyProtection="0"/>
    <xf numFmtId="0" fontId="55" fillId="55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17" fillId="32" borderId="0" applyNumberFormat="0" applyBorder="0" applyAlignment="0" applyProtection="0"/>
    <xf numFmtId="0" fontId="55" fillId="56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17" fillId="9" borderId="0" applyNumberFormat="0" applyBorder="0" applyAlignment="0" applyProtection="0"/>
    <xf numFmtId="0" fontId="55" fillId="57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17" fillId="13" borderId="0" applyNumberFormat="0" applyBorder="0" applyAlignment="0" applyProtection="0"/>
    <xf numFmtId="0" fontId="55" fillId="58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17" fillId="17" borderId="0" applyNumberFormat="0" applyBorder="0" applyAlignment="0" applyProtection="0"/>
    <xf numFmtId="0" fontId="55" fillId="59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17" fillId="21" borderId="0" applyNumberFormat="0" applyBorder="0" applyAlignment="0" applyProtection="0"/>
    <xf numFmtId="0" fontId="55" fillId="54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17" fillId="25" borderId="0" applyNumberFormat="0" applyBorder="0" applyAlignment="0" applyProtection="0"/>
    <xf numFmtId="0" fontId="55" fillId="55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17" fillId="29" borderId="0" applyNumberFormat="0" applyBorder="0" applyAlignment="0" applyProtection="0"/>
    <xf numFmtId="0" fontId="55" fillId="60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7" fillId="3" borderId="0" applyNumberFormat="0" applyBorder="0" applyAlignment="0" applyProtection="0"/>
    <xf numFmtId="0" fontId="57" fillId="44" borderId="0" applyNumberFormat="0" applyBorder="0" applyAlignment="0" applyProtection="0"/>
    <xf numFmtId="0" fontId="58" fillId="61" borderId="57" applyNumberFormat="0" applyAlignment="0" applyProtection="0"/>
    <xf numFmtId="0" fontId="58" fillId="61" borderId="57" applyNumberFormat="0" applyAlignment="0" applyProtection="0"/>
    <xf numFmtId="0" fontId="58" fillId="61" borderId="57" applyNumberFormat="0" applyAlignment="0" applyProtection="0"/>
    <xf numFmtId="0" fontId="11" fillId="6" borderId="4" applyNumberFormat="0" applyAlignment="0" applyProtection="0"/>
    <xf numFmtId="0" fontId="59" fillId="61" borderId="57" applyNumberFormat="0" applyAlignment="0" applyProtection="0"/>
    <xf numFmtId="0" fontId="59" fillId="61" borderId="57" applyNumberFormat="0" applyAlignment="0" applyProtection="0"/>
    <xf numFmtId="0" fontId="60" fillId="62" borderId="58" applyNumberFormat="0" applyAlignment="0" applyProtection="0"/>
    <xf numFmtId="0" fontId="60" fillId="62" borderId="58" applyNumberFormat="0" applyAlignment="0" applyProtection="0"/>
    <xf numFmtId="0" fontId="13" fillId="7" borderId="7" applyNumberFormat="0" applyAlignment="0" applyProtection="0"/>
    <xf numFmtId="0" fontId="61" fillId="62" borderId="58" applyNumberFormat="0" applyAlignment="0" applyProtection="0"/>
    <xf numFmtId="185" fontId="20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6" fontId="63" fillId="0" borderId="0" applyFont="0" applyFill="0" applyBorder="0" applyAlignment="0" applyProtection="0"/>
    <xf numFmtId="43" fontId="20" fillId="0" borderId="0" applyFont="0" applyFill="0" applyBorder="0" applyAlignment="0" applyProtection="0"/>
    <xf numFmtId="187" fontId="6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63" fillId="0" borderId="0" applyFont="0" applyFill="0" applyBorder="0" applyAlignment="0" applyProtection="0"/>
    <xf numFmtId="167" fontId="62" fillId="0" borderId="0" applyFont="0" applyFill="0" applyBorder="0" applyAlignment="0" applyProtection="0"/>
    <xf numFmtId="185" fontId="20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62" fillId="0" borderId="0" applyFont="0" applyFill="0" applyBorder="0" applyAlignment="0" applyProtection="0"/>
    <xf numFmtId="185" fontId="20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62" fillId="0" borderId="0" applyFont="0" applyFill="0" applyBorder="0" applyAlignment="0" applyProtection="0"/>
    <xf numFmtId="173" fontId="63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2" fontId="63" fillId="0" borderId="0" applyFont="0" applyFill="0" applyBorder="0" applyAlignment="0" applyProtection="0"/>
    <xf numFmtId="173" fontId="20" fillId="0" borderId="0" applyFont="0" applyFill="0" applyBorder="0" applyAlignment="0" applyProtection="0"/>
    <xf numFmtId="5" fontId="62" fillId="0" borderId="0" applyFont="0" applyFill="0" applyBorder="0" applyAlignment="0" applyProtection="0"/>
    <xf numFmtId="173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5" fontId="62" fillId="0" borderId="0" applyFont="0" applyFill="0" applyBorder="0" applyAlignment="0" applyProtection="0"/>
    <xf numFmtId="5" fontId="62" fillId="0" borderId="0" applyFont="0" applyFill="0" applyBorder="0" applyAlignment="0" applyProtection="0"/>
    <xf numFmtId="173" fontId="20" fillId="0" borderId="0" applyFont="0" applyFill="0" applyBorder="0" applyAlignment="0" applyProtection="0"/>
    <xf numFmtId="5" fontId="62" fillId="0" borderId="0" applyFont="0" applyFill="0" applyBorder="0" applyAlignment="0" applyProtection="0"/>
    <xf numFmtId="5" fontId="62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62" fillId="0" borderId="0" applyFont="0" applyFill="0" applyBorder="0" applyAlignment="0" applyProtection="0"/>
    <xf numFmtId="5" fontId="62" fillId="0" borderId="0" applyFont="0" applyFill="0" applyBorder="0" applyAlignment="0" applyProtection="0"/>
    <xf numFmtId="5" fontId="62" fillId="0" borderId="0" applyFont="0" applyFill="0" applyBorder="0" applyAlignment="0" applyProtection="0"/>
    <xf numFmtId="5" fontId="62" fillId="0" borderId="0" applyFont="0" applyFill="0" applyBorder="0" applyAlignment="0" applyProtection="0"/>
    <xf numFmtId="191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92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62" fillId="0" borderId="0" applyFont="0" applyFill="0" applyBorder="0" applyAlignment="0" applyProtection="0"/>
    <xf numFmtId="190" fontId="20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62" fillId="0" borderId="0" applyFont="0" applyFill="0" applyBorder="0" applyAlignment="0" applyProtection="0"/>
    <xf numFmtId="191" fontId="62" fillId="0" borderId="0" applyFont="0" applyFill="0" applyBorder="0" applyAlignment="0" applyProtection="0"/>
    <xf numFmtId="191" fontId="6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62" fillId="0" borderId="0" applyFont="0" applyFill="0" applyBorder="0" applyAlignment="0" applyProtection="0"/>
    <xf numFmtId="185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64" fillId="0" borderId="0" applyFont="0" applyFill="0" applyBorder="0" applyAlignment="0" applyProtection="0"/>
    <xf numFmtId="44" fontId="20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20" fillId="0" borderId="0" applyFont="0" applyFill="0" applyBorder="0" applyAlignment="0" applyProtection="0"/>
    <xf numFmtId="194" fontId="65" fillId="0" borderId="0" applyFont="0" applyFill="0" applyBorder="0" applyAlignment="0" applyProtection="0"/>
    <xf numFmtId="188" fontId="20" fillId="0" borderId="0" applyFont="0" applyFill="0" applyBorder="0" applyAlignment="0" applyProtection="0"/>
    <xf numFmtId="194" fontId="65" fillId="0" borderId="0" applyFont="0" applyFill="0" applyBorder="0" applyAlignment="0" applyProtection="0"/>
    <xf numFmtId="195" fontId="63" fillId="0" borderId="0" applyFont="0" applyFill="0" applyBorder="0" applyAlignment="0" applyProtection="0"/>
    <xf numFmtId="188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90" fontId="63" fillId="0" borderId="0" applyFont="0" applyFill="0" applyBorder="0" applyAlignment="0" applyProtection="0"/>
    <xf numFmtId="181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89" fontId="62" fillId="0" borderId="0" applyFont="0" applyFill="0" applyBorder="0" applyAlignment="0" applyProtection="0"/>
    <xf numFmtId="44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9" fontId="62" fillId="0" borderId="0" applyFont="0" applyFill="0" applyBorder="0" applyAlignment="0" applyProtection="0"/>
    <xf numFmtId="189" fontId="62" fillId="0" borderId="0" applyFont="0" applyFill="0" applyBorder="0" applyAlignment="0" applyProtection="0"/>
    <xf numFmtId="18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93" fontId="64" fillId="0" borderId="0" applyFont="0" applyFill="0" applyBorder="0" applyAlignment="0" applyProtection="0"/>
    <xf numFmtId="4" fontId="66" fillId="0" borderId="0"/>
    <xf numFmtId="14" fontId="20" fillId="0" borderId="0" applyFont="0" applyFill="0" applyBorder="0" applyAlignment="0" applyProtection="0"/>
    <xf numFmtId="14" fontId="20" fillId="0" borderId="0" applyFont="0" applyFill="0" applyBorder="0" applyAlignment="0" applyProtection="0"/>
    <xf numFmtId="14" fontId="20" fillId="0" borderId="0" applyFont="0" applyFill="0" applyBorder="0" applyAlignment="0" applyProtection="0"/>
    <xf numFmtId="0" fontId="64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64" fillId="0" borderId="0" applyFont="0" applyFill="0" applyBorder="0" applyAlignment="0" applyProtection="0"/>
    <xf numFmtId="0" fontId="69" fillId="45" borderId="0" applyNumberFormat="0" applyBorder="0" applyAlignment="0" applyProtection="0"/>
    <xf numFmtId="0" fontId="69" fillId="45" borderId="0" applyNumberFormat="0" applyBorder="0" applyAlignment="0" applyProtection="0"/>
    <xf numFmtId="0" fontId="6" fillId="2" borderId="0" applyNumberFormat="0" applyBorder="0" applyAlignment="0" applyProtection="0"/>
    <xf numFmtId="0" fontId="70" fillId="45" borderId="0" applyNumberFormat="0" applyBorder="0" applyAlignment="0" applyProtection="0"/>
    <xf numFmtId="38" fontId="71" fillId="63" borderId="0" applyNumberFormat="0" applyBorder="0" applyAlignment="0" applyProtection="0"/>
    <xf numFmtId="38" fontId="71" fillId="63" borderId="0" applyNumberFormat="0" applyBorder="0" applyAlignment="0" applyProtection="0"/>
    <xf numFmtId="0" fontId="72" fillId="0" borderId="0"/>
    <xf numFmtId="0" fontId="23" fillId="0" borderId="16" applyNumberFormat="0" applyAlignment="0" applyProtection="0">
      <alignment horizontal="left" vertical="center"/>
    </xf>
    <xf numFmtId="0" fontId="23" fillId="0" borderId="24">
      <alignment horizontal="left" vertical="center"/>
    </xf>
    <xf numFmtId="0" fontId="23" fillId="0" borderId="24">
      <alignment horizontal="left" vertical="center"/>
    </xf>
    <xf numFmtId="0" fontId="23" fillId="0" borderId="24">
      <alignment horizontal="left" vertical="center"/>
    </xf>
    <xf numFmtId="0" fontId="23" fillId="0" borderId="24">
      <alignment horizontal="left" vertical="center"/>
    </xf>
    <xf numFmtId="0" fontId="73" fillId="0" borderId="0" applyNumberFormat="0" applyFont="0" applyFill="0" applyAlignment="0" applyProtection="0"/>
    <xf numFmtId="0" fontId="73" fillId="0" borderId="0" applyNumberFormat="0" applyFont="0" applyFill="0" applyAlignment="0" applyProtection="0"/>
    <xf numFmtId="0" fontId="73" fillId="0" borderId="0" applyNumberFormat="0" applyFont="0" applyFill="0" applyAlignment="0" applyProtection="0"/>
    <xf numFmtId="0" fontId="73" fillId="0" borderId="0" applyNumberFormat="0" applyFont="0" applyFill="0" applyAlignment="0" applyProtection="0"/>
    <xf numFmtId="0" fontId="73" fillId="0" borderId="0" applyNumberFormat="0" applyFont="0" applyFill="0" applyAlignment="0" applyProtection="0"/>
    <xf numFmtId="0" fontId="73" fillId="0" borderId="0" applyNumberFormat="0" applyFont="0" applyFill="0" applyAlignment="0" applyProtection="0"/>
    <xf numFmtId="0" fontId="73" fillId="0" borderId="0" applyNumberFormat="0" applyFont="0" applyFill="0" applyAlignment="0" applyProtection="0"/>
    <xf numFmtId="0" fontId="73" fillId="0" borderId="0" applyNumberFormat="0" applyFont="0" applyFill="0" applyAlignment="0" applyProtection="0"/>
    <xf numFmtId="0" fontId="74" fillId="0" borderId="59" applyNumberFormat="0" applyFill="0" applyAlignment="0" applyProtection="0"/>
    <xf numFmtId="0" fontId="73" fillId="0" borderId="0" applyNumberFormat="0" applyFont="0" applyFill="0" applyAlignment="0" applyProtection="0"/>
    <xf numFmtId="0" fontId="3" fillId="0" borderId="1" applyNumberFormat="0" applyFill="0" applyAlignment="0" applyProtection="0"/>
    <xf numFmtId="0" fontId="75" fillId="0" borderId="0" applyNumberFormat="0" applyFill="0" applyBorder="0" applyAlignment="0" applyProtection="0"/>
    <xf numFmtId="0" fontId="73" fillId="0" borderId="0" applyNumberFormat="0" applyFont="0" applyFill="0" applyAlignment="0" applyProtection="0"/>
    <xf numFmtId="0" fontId="73" fillId="0" borderId="0" applyNumberFormat="0" applyFont="0" applyFill="0" applyAlignment="0" applyProtection="0"/>
    <xf numFmtId="0" fontId="73" fillId="0" borderId="0" applyNumberFormat="0" applyFont="0" applyFill="0" applyAlignment="0" applyProtection="0"/>
    <xf numFmtId="0" fontId="73" fillId="0" borderId="0" applyNumberFormat="0" applyFont="0" applyFill="0" applyAlignment="0" applyProtection="0"/>
    <xf numFmtId="0" fontId="73" fillId="0" borderId="0" applyNumberFormat="0" applyFont="0" applyFill="0" applyAlignment="0" applyProtection="0"/>
    <xf numFmtId="0" fontId="7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76" fillId="0" borderId="60" applyNumberFormat="0" applyFill="0" applyAlignment="0" applyProtection="0"/>
    <xf numFmtId="0" fontId="23" fillId="0" borderId="0" applyNumberFormat="0" applyFont="0" applyFill="0" applyAlignment="0" applyProtection="0"/>
    <xf numFmtId="0" fontId="4" fillId="0" borderId="2" applyNumberForma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77" fillId="0" borderId="0" applyNumberFormat="0" applyFill="0" applyBorder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78" fillId="0" borderId="61" applyNumberFormat="0" applyFill="0" applyAlignment="0" applyProtection="0"/>
    <xf numFmtId="0" fontId="78" fillId="0" borderId="61" applyNumberFormat="0" applyFill="0" applyAlignment="0" applyProtection="0"/>
    <xf numFmtId="0" fontId="5" fillId="0" borderId="3" applyNumberFormat="0" applyFill="0" applyAlignment="0" applyProtection="0"/>
    <xf numFmtId="0" fontId="79" fillId="0" borderId="61" applyNumberFormat="0" applyFill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10" fontId="71" fillId="64" borderId="23" applyNumberFormat="0" applyBorder="0" applyAlignment="0" applyProtection="0"/>
    <xf numFmtId="10" fontId="71" fillId="64" borderId="23" applyNumberFormat="0" applyBorder="0" applyAlignment="0" applyProtection="0"/>
    <xf numFmtId="10" fontId="71" fillId="64" borderId="23" applyNumberFormat="0" applyBorder="0" applyAlignment="0" applyProtection="0"/>
    <xf numFmtId="10" fontId="71" fillId="64" borderId="23" applyNumberFormat="0" applyBorder="0" applyAlignment="0" applyProtection="0"/>
    <xf numFmtId="0" fontId="81" fillId="48" borderId="57" applyNumberFormat="0" applyAlignment="0" applyProtection="0"/>
    <xf numFmtId="0" fontId="81" fillId="48" borderId="57" applyNumberFormat="0" applyAlignment="0" applyProtection="0"/>
    <xf numFmtId="0" fontId="81" fillId="48" borderId="57" applyNumberFormat="0" applyAlignment="0" applyProtection="0"/>
    <xf numFmtId="0" fontId="9" fillId="5" borderId="4" applyNumberFormat="0" applyAlignment="0" applyProtection="0"/>
    <xf numFmtId="0" fontId="82" fillId="48" borderId="57" applyNumberFormat="0" applyAlignment="0" applyProtection="0"/>
    <xf numFmtId="0" fontId="82" fillId="48" borderId="57" applyNumberFormat="0" applyAlignment="0" applyProtection="0"/>
    <xf numFmtId="0" fontId="81" fillId="48" borderId="57" applyNumberFormat="0" applyAlignment="0" applyProtection="0"/>
    <xf numFmtId="0" fontId="83" fillId="0" borderId="62" applyNumberFormat="0" applyFill="0" applyAlignment="0" applyProtection="0"/>
    <xf numFmtId="0" fontId="83" fillId="0" borderId="62" applyNumberFormat="0" applyFill="0" applyAlignment="0" applyProtection="0"/>
    <xf numFmtId="0" fontId="12" fillId="0" borderId="6" applyNumberFormat="0" applyFill="0" applyAlignment="0" applyProtection="0"/>
    <xf numFmtId="0" fontId="84" fillId="0" borderId="62" applyNumberFormat="0" applyFill="0" applyAlignment="0" applyProtection="0"/>
    <xf numFmtId="199" fontId="20" fillId="0" borderId="0"/>
    <xf numFmtId="199" fontId="20" fillId="0" borderId="0"/>
    <xf numFmtId="199" fontId="20" fillId="0" borderId="0"/>
    <xf numFmtId="192" fontId="20" fillId="0" borderId="0"/>
    <xf numFmtId="192" fontId="20" fillId="0" borderId="0"/>
    <xf numFmtId="192" fontId="20" fillId="0" borderId="0"/>
    <xf numFmtId="199" fontId="20" fillId="0" borderId="0"/>
    <xf numFmtId="199" fontId="20" fillId="0" borderId="0"/>
    <xf numFmtId="199" fontId="20" fillId="0" borderId="0"/>
    <xf numFmtId="199" fontId="20" fillId="0" borderId="0"/>
    <xf numFmtId="199" fontId="20" fillId="0" borderId="0"/>
    <xf numFmtId="199" fontId="20" fillId="0" borderId="0"/>
    <xf numFmtId="199" fontId="20" fillId="0" borderId="0"/>
    <xf numFmtId="199" fontId="20" fillId="0" borderId="0"/>
    <xf numFmtId="199" fontId="20" fillId="0" borderId="0"/>
    <xf numFmtId="199" fontId="20" fillId="0" borderId="0"/>
    <xf numFmtId="199" fontId="20" fillId="0" borderId="0"/>
    <xf numFmtId="199" fontId="20" fillId="0" borderId="0"/>
    <xf numFmtId="199" fontId="20" fillId="0" borderId="0"/>
    <xf numFmtId="0" fontId="85" fillId="65" borderId="0" applyNumberFormat="0" applyBorder="0" applyAlignment="0" applyProtection="0"/>
    <xf numFmtId="0" fontId="85" fillId="65" borderId="0" applyNumberFormat="0" applyBorder="0" applyAlignment="0" applyProtection="0"/>
    <xf numFmtId="0" fontId="8" fillId="4" borderId="0" applyNumberFormat="0" applyBorder="0" applyAlignment="0" applyProtection="0"/>
    <xf numFmtId="0" fontId="86" fillId="65" borderId="0" applyNumberFormat="0" applyBorder="0" applyAlignment="0" applyProtection="0"/>
    <xf numFmtId="197" fontId="20" fillId="0" borderId="0"/>
    <xf numFmtId="0" fontId="20" fillId="0" borderId="0"/>
    <xf numFmtId="0" fontId="20" fillId="0" borderId="0"/>
    <xf numFmtId="197" fontId="20" fillId="0" borderId="0"/>
    <xf numFmtId="197" fontId="20" fillId="0" borderId="0"/>
    <xf numFmtId="197" fontId="20" fillId="0" borderId="0"/>
    <xf numFmtId="0" fontId="20" fillId="0" borderId="0"/>
    <xf numFmtId="197" fontId="20" fillId="0" borderId="0"/>
    <xf numFmtId="197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87" fillId="0" borderId="0"/>
    <xf numFmtId="0" fontId="87" fillId="0" borderId="0"/>
    <xf numFmtId="0" fontId="63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6" fillId="0" borderId="0"/>
    <xf numFmtId="0" fontId="66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20" fillId="0" borderId="0"/>
    <xf numFmtId="0" fontId="62" fillId="0" borderId="0"/>
    <xf numFmtId="0" fontId="62" fillId="0" borderId="0"/>
    <xf numFmtId="0" fontId="1" fillId="0" borderId="0"/>
    <xf numFmtId="0" fontId="20" fillId="0" borderId="0"/>
    <xf numFmtId="0" fontId="62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88" fillId="0" borderId="0"/>
    <xf numFmtId="0" fontId="20" fillId="0" borderId="0"/>
    <xf numFmtId="0" fontId="1" fillId="0" borderId="0"/>
    <xf numFmtId="0" fontId="20" fillId="0" borderId="0"/>
    <xf numFmtId="0" fontId="63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66" borderId="63" applyNumberFormat="0" applyFont="0" applyAlignment="0" applyProtection="0"/>
    <xf numFmtId="0" fontId="20" fillId="66" borderId="63" applyNumberFormat="0" applyFont="0" applyAlignment="0" applyProtection="0"/>
    <xf numFmtId="0" fontId="20" fillId="66" borderId="63" applyNumberFormat="0" applyFont="0" applyAlignment="0" applyProtection="0"/>
    <xf numFmtId="0" fontId="1" fillId="8" borderId="8" applyNumberFormat="0" applyFont="0" applyAlignment="0" applyProtection="0"/>
    <xf numFmtId="0" fontId="66" fillId="66" borderId="63" applyNumberFormat="0" applyFont="0" applyAlignment="0" applyProtection="0"/>
    <xf numFmtId="0" fontId="89" fillId="61" borderId="64" applyNumberFormat="0" applyAlignment="0" applyProtection="0"/>
    <xf numFmtId="0" fontId="89" fillId="61" borderId="64" applyNumberFormat="0" applyAlignment="0" applyProtection="0"/>
    <xf numFmtId="0" fontId="89" fillId="61" borderId="64" applyNumberFormat="0" applyAlignment="0" applyProtection="0"/>
    <xf numFmtId="0" fontId="10" fillId="6" borderId="5" applyNumberFormat="0" applyAlignment="0" applyProtection="0"/>
    <xf numFmtId="0" fontId="90" fillId="61" borderId="64" applyNumberFormat="0" applyAlignment="0" applyProtection="0"/>
    <xf numFmtId="0" fontId="60" fillId="67" borderId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36" borderId="23" applyNumberFormat="0" applyProtection="0">
      <alignment horizontal="left" vertical="center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0" fillId="0" borderId="65" applyNumberFormat="0" applyFont="0" applyBorder="0" applyAlignment="0" applyProtection="0"/>
    <xf numFmtId="0" fontId="20" fillId="0" borderId="65" applyNumberFormat="0" applyFont="0" applyBorder="0" applyAlignment="0" applyProtection="0"/>
    <xf numFmtId="0" fontId="20" fillId="0" borderId="65" applyNumberFormat="0" applyFont="0" applyBorder="0" applyAlignment="0" applyProtection="0"/>
    <xf numFmtId="0" fontId="20" fillId="0" borderId="65" applyNumberFormat="0" applyFont="0" applyBorder="0" applyAlignment="0" applyProtection="0"/>
    <xf numFmtId="0" fontId="20" fillId="0" borderId="65" applyNumberFormat="0" applyFont="0" applyBorder="0" applyAlignment="0" applyProtection="0"/>
    <xf numFmtId="0" fontId="20" fillId="0" borderId="65" applyNumberFormat="0" applyFont="0" applyBorder="0" applyAlignment="0" applyProtection="0"/>
    <xf numFmtId="0" fontId="20" fillId="0" borderId="65" applyNumberFormat="0" applyFont="0" applyBorder="0" applyAlignment="0" applyProtection="0"/>
    <xf numFmtId="0" fontId="20" fillId="0" borderId="65" applyNumberFormat="0" applyFont="0" applyBorder="0" applyAlignment="0" applyProtection="0"/>
    <xf numFmtId="0" fontId="92" fillId="0" borderId="66" applyNumberFormat="0" applyFill="0" applyAlignment="0" applyProtection="0"/>
    <xf numFmtId="0" fontId="92" fillId="0" borderId="66" applyNumberFormat="0" applyFill="0" applyAlignment="0" applyProtection="0"/>
    <xf numFmtId="0" fontId="20" fillId="0" borderId="65" applyNumberFormat="0" applyFont="0" applyBorder="0" applyAlignment="0" applyProtection="0"/>
    <xf numFmtId="0" fontId="16" fillId="0" borderId="9" applyNumberFormat="0" applyFill="0" applyAlignment="0" applyProtection="0"/>
    <xf numFmtId="0" fontId="64" fillId="0" borderId="67" applyNumberFormat="0" applyFont="0" applyFill="0" applyAlignment="0" applyProtection="0"/>
    <xf numFmtId="0" fontId="20" fillId="0" borderId="65" applyNumberFormat="0" applyFont="0" applyBorder="0" applyAlignment="0" applyProtection="0"/>
    <xf numFmtId="0" fontId="20" fillId="0" borderId="65" applyNumberFormat="0" applyFont="0" applyBorder="0" applyAlignment="0" applyProtection="0"/>
    <xf numFmtId="0" fontId="20" fillId="0" borderId="65" applyNumberFormat="0" applyFont="0" applyBorder="0" applyAlignment="0" applyProtection="0"/>
    <xf numFmtId="0" fontId="20" fillId="0" borderId="65" applyNumberFormat="0" applyFont="0" applyBorder="0" applyAlignment="0" applyProtection="0"/>
    <xf numFmtId="0" fontId="20" fillId="0" borderId="65" applyNumberFormat="0" applyFont="0" applyBorder="0" applyAlignment="0" applyProtection="0"/>
    <xf numFmtId="0" fontId="20" fillId="0" borderId="65" applyNumberFormat="0" applyFont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71">
    <xf numFmtId="0" fontId="0" fillId="0" borderId="0" xfId="0"/>
    <xf numFmtId="0" fontId="19" fillId="0" borderId="0" xfId="3" applyFont="1" applyFill="1" applyBorder="1" applyAlignment="1" applyProtection="1">
      <alignment horizontal="center" vertical="center"/>
    </xf>
    <xf numFmtId="0" fontId="22" fillId="0" borderId="0" xfId="4" applyFont="1" applyFill="1"/>
    <xf numFmtId="0" fontId="23" fillId="0" borderId="0" xfId="4" applyFont="1" applyFill="1"/>
    <xf numFmtId="0" fontId="24" fillId="0" borderId="0" xfId="4" applyFont="1" applyFill="1"/>
    <xf numFmtId="0" fontId="20" fillId="0" borderId="0" xfId="4" applyFont="1" applyFill="1"/>
    <xf numFmtId="0" fontId="20" fillId="33" borderId="0" xfId="4" applyFont="1" applyFill="1" applyAlignment="1">
      <alignment horizontal="center"/>
    </xf>
    <xf numFmtId="0" fontId="20" fillId="0" borderId="0" xfId="4" applyFont="1"/>
    <xf numFmtId="0" fontId="20" fillId="0" borderId="0" xfId="4" applyFont="1" applyFill="1" applyBorder="1" applyProtection="1"/>
    <xf numFmtId="0" fontId="20" fillId="0" borderId="0" xfId="4" applyFont="1" applyFill="1" applyBorder="1" applyAlignment="1">
      <alignment vertical="center"/>
    </xf>
    <xf numFmtId="0" fontId="23" fillId="35" borderId="13" xfId="4" applyFont="1" applyFill="1" applyBorder="1" applyAlignment="1">
      <alignment horizontal="center" vertical="center" wrapText="1"/>
    </xf>
    <xf numFmtId="0" fontId="23" fillId="0" borderId="13" xfId="4" applyFont="1" applyFill="1" applyBorder="1" applyAlignment="1">
      <alignment horizontal="center" vertical="center" wrapText="1"/>
    </xf>
    <xf numFmtId="0" fontId="23" fillId="0" borderId="14" xfId="4" applyFont="1" applyFill="1" applyBorder="1" applyAlignment="1">
      <alignment horizontal="center" vertical="center" wrapText="1"/>
    </xf>
    <xf numFmtId="0" fontId="23" fillId="0" borderId="15" xfId="4" applyFont="1" applyFill="1" applyBorder="1" applyAlignment="1">
      <alignment horizontal="center" vertical="center" wrapText="1"/>
    </xf>
    <xf numFmtId="0" fontId="23" fillId="0" borderId="16" xfId="4" applyFont="1" applyFill="1" applyBorder="1" applyAlignment="1">
      <alignment horizontal="center" vertical="center" wrapText="1"/>
    </xf>
    <xf numFmtId="0" fontId="20" fillId="0" borderId="0" xfId="4" applyFont="1" applyFill="1" applyBorder="1" applyAlignment="1">
      <alignment vertical="center" wrapText="1"/>
    </xf>
    <xf numFmtId="0" fontId="23" fillId="0" borderId="19" xfId="4" applyFont="1" applyFill="1" applyBorder="1" applyAlignment="1">
      <alignment horizontal="center" vertical="center" wrapText="1"/>
    </xf>
    <xf numFmtId="0" fontId="20" fillId="0" borderId="0" xfId="4" applyFont="1" applyAlignment="1">
      <alignment vertical="center" wrapText="1"/>
    </xf>
    <xf numFmtId="0" fontId="24" fillId="0" borderId="20" xfId="4" applyFont="1" applyFill="1" applyBorder="1" applyAlignment="1">
      <alignment vertical="center" wrapText="1"/>
    </xf>
    <xf numFmtId="0" fontId="24" fillId="0" borderId="21" xfId="4" applyFont="1" applyFill="1" applyBorder="1" applyAlignment="1">
      <alignment vertical="center" wrapText="1"/>
    </xf>
    <xf numFmtId="0" fontId="24" fillId="0" borderId="0" xfId="4" applyFont="1" applyFill="1" applyBorder="1" applyAlignment="1">
      <alignment vertical="center" wrapText="1"/>
    </xf>
    <xf numFmtId="0" fontId="20" fillId="0" borderId="22" xfId="4" applyFont="1" applyFill="1" applyBorder="1"/>
    <xf numFmtId="0" fontId="20" fillId="0" borderId="23" xfId="4" applyFont="1" applyFill="1" applyBorder="1"/>
    <xf numFmtId="0" fontId="20" fillId="0" borderId="24" xfId="4" applyFont="1" applyFill="1" applyBorder="1"/>
    <xf numFmtId="0" fontId="24" fillId="0" borderId="25" xfId="4" quotePrefix="1" applyFont="1" applyFill="1" applyBorder="1" applyAlignment="1">
      <alignment horizontal="center"/>
    </xf>
    <xf numFmtId="0" fontId="24" fillId="0" borderId="20" xfId="4" applyFont="1" applyFill="1" applyBorder="1"/>
    <xf numFmtId="0" fontId="24" fillId="0" borderId="21" xfId="4" applyFont="1" applyFill="1" applyBorder="1"/>
    <xf numFmtId="0" fontId="24" fillId="0" borderId="0" xfId="4" applyFont="1" applyFill="1" applyBorder="1"/>
    <xf numFmtId="0" fontId="24" fillId="0" borderId="19" xfId="4" applyFont="1" applyFill="1" applyBorder="1" applyAlignment="1">
      <alignment horizontal="center"/>
    </xf>
    <xf numFmtId="0" fontId="27" fillId="0" borderId="0" xfId="4" applyFont="1" applyFill="1"/>
    <xf numFmtId="3" fontId="27" fillId="0" borderId="0" xfId="4" applyNumberFormat="1" applyFont="1" applyFill="1"/>
    <xf numFmtId="0" fontId="24" fillId="36" borderId="22" xfId="4" applyFont="1" applyFill="1" applyBorder="1" applyAlignment="1">
      <alignment horizontal="center" vertical="center" wrapText="1"/>
    </xf>
    <xf numFmtId="0" fontId="24" fillId="36" borderId="23" xfId="4" applyFont="1" applyFill="1" applyBorder="1" applyAlignment="1">
      <alignment horizontal="center" vertical="center" wrapText="1"/>
    </xf>
    <xf numFmtId="0" fontId="24" fillId="36" borderId="24" xfId="4" applyFont="1" applyFill="1" applyBorder="1" applyAlignment="1">
      <alignment horizontal="center" vertical="center" wrapText="1"/>
    </xf>
    <xf numFmtId="0" fontId="24" fillId="0" borderId="19" xfId="4" applyFont="1" applyFill="1" applyBorder="1" applyAlignment="1">
      <alignment horizontal="center" vertical="center" wrapText="1"/>
    </xf>
    <xf numFmtId="0" fontId="24" fillId="0" borderId="0" xfId="4" applyFont="1"/>
    <xf numFmtId="0" fontId="24" fillId="0" borderId="23" xfId="4" applyFont="1" applyFill="1" applyBorder="1" applyAlignment="1">
      <alignment horizontal="center" vertical="center" wrapText="1"/>
    </xf>
    <xf numFmtId="0" fontId="28" fillId="0" borderId="0" xfId="4" applyFont="1"/>
    <xf numFmtId="0" fontId="20" fillId="0" borderId="0" xfId="4" applyFont="1" applyFill="1" applyBorder="1"/>
    <xf numFmtId="0" fontId="29" fillId="0" borderId="26" xfId="4" applyFont="1" applyFill="1" applyBorder="1" applyAlignment="1">
      <alignment horizontal="left" wrapText="1"/>
    </xf>
    <xf numFmtId="0" fontId="31" fillId="0" borderId="27" xfId="4" applyFont="1" applyFill="1" applyBorder="1" applyAlignment="1">
      <alignment horizontal="left"/>
    </xf>
    <xf numFmtId="0" fontId="20" fillId="0" borderId="28" xfId="4" applyFont="1" applyFill="1" applyBorder="1"/>
    <xf numFmtId="0" fontId="20" fillId="0" borderId="29" xfId="4" applyFont="1" applyFill="1" applyBorder="1"/>
    <xf numFmtId="0" fontId="24" fillId="0" borderId="30" xfId="4" applyFont="1" applyFill="1" applyBorder="1" applyAlignment="1">
      <alignment horizontal="center"/>
    </xf>
    <xf numFmtId="0" fontId="24" fillId="0" borderId="29" xfId="4" applyFont="1" applyFill="1" applyBorder="1"/>
    <xf numFmtId="0" fontId="24" fillId="0" borderId="30" xfId="4" applyFont="1" applyFill="1" applyBorder="1"/>
    <xf numFmtId="0" fontId="24" fillId="0" borderId="28" xfId="4" applyFont="1" applyFill="1" applyBorder="1"/>
    <xf numFmtId="0" fontId="24" fillId="0" borderId="31" xfId="4" applyFont="1" applyFill="1" applyBorder="1"/>
    <xf numFmtId="0" fontId="32" fillId="0" borderId="20" xfId="4" applyFont="1" applyFill="1" applyBorder="1" applyAlignment="1">
      <alignment wrapText="1"/>
    </xf>
    <xf numFmtId="0" fontId="24" fillId="0" borderId="32" xfId="4" applyFont="1" applyFill="1" applyBorder="1"/>
    <xf numFmtId="164" fontId="24" fillId="0" borderId="0" xfId="4" applyNumberFormat="1" applyFont="1" applyFill="1" applyBorder="1"/>
    <xf numFmtId="165" fontId="24" fillId="0" borderId="33" xfId="4" applyNumberFormat="1" applyFont="1" applyFill="1" applyBorder="1" applyAlignment="1">
      <alignment horizontal="center"/>
    </xf>
    <xf numFmtId="39" fontId="24" fillId="0" borderId="21" xfId="4" applyNumberFormat="1" applyFont="1" applyFill="1" applyBorder="1" applyAlignment="1">
      <alignment horizontal="center"/>
    </xf>
    <xf numFmtId="39" fontId="23" fillId="0" borderId="0" xfId="4" applyNumberFormat="1" applyFont="1" applyFill="1" applyBorder="1" applyAlignment="1">
      <alignment horizontal="center"/>
    </xf>
    <xf numFmtId="39" fontId="23" fillId="0" borderId="33" xfId="4" applyNumberFormat="1" applyFont="1" applyFill="1" applyBorder="1" applyAlignment="1">
      <alignment horizontal="center"/>
    </xf>
    <xf numFmtId="39" fontId="23" fillId="0" borderId="21" xfId="4" applyNumberFormat="1" applyFont="1" applyFill="1" applyBorder="1" applyAlignment="1">
      <alignment horizontal="center"/>
    </xf>
    <xf numFmtId="0" fontId="24" fillId="0" borderId="34" xfId="4" applyFont="1" applyFill="1" applyBorder="1"/>
    <xf numFmtId="166" fontId="24" fillId="0" borderId="0" xfId="4" applyNumberFormat="1" applyFont="1" applyFill="1" applyBorder="1"/>
    <xf numFmtId="166" fontId="20" fillId="0" borderId="0" xfId="4" applyNumberFormat="1" applyFont="1" applyFill="1" applyBorder="1"/>
    <xf numFmtId="0" fontId="33" fillId="0" borderId="20" xfId="4" applyFont="1" applyFill="1" applyBorder="1" applyAlignment="1">
      <alignment wrapText="1"/>
    </xf>
    <xf numFmtId="39" fontId="24" fillId="0" borderId="0" xfId="4" applyNumberFormat="1" applyFont="1" applyFill="1" applyBorder="1" applyAlignment="1">
      <alignment horizontal="center"/>
    </xf>
    <xf numFmtId="0" fontId="23" fillId="0" borderId="33" xfId="4" applyFont="1" applyFill="1" applyBorder="1" applyAlignment="1">
      <alignment horizontal="center"/>
    </xf>
    <xf numFmtId="0" fontId="23" fillId="0" borderId="21" xfId="4" quotePrefix="1" applyFont="1" applyFill="1" applyBorder="1" applyAlignment="1">
      <alignment horizontal="center"/>
    </xf>
    <xf numFmtId="2" fontId="20" fillId="0" borderId="0" xfId="4" applyNumberFormat="1" applyFont="1" applyFill="1"/>
    <xf numFmtId="167" fontId="24" fillId="0" borderId="21" xfId="4" applyNumberFormat="1" applyFont="1" applyFill="1" applyBorder="1" applyAlignment="1">
      <alignment horizontal="center"/>
    </xf>
    <xf numFmtId="167" fontId="24" fillId="0" borderId="0" xfId="4" applyNumberFormat="1" applyFont="1" applyFill="1" applyBorder="1" applyAlignment="1">
      <alignment horizontal="center"/>
    </xf>
    <xf numFmtId="167" fontId="24" fillId="0" borderId="33" xfId="4" applyNumberFormat="1" applyFont="1" applyFill="1" applyBorder="1" applyAlignment="1">
      <alignment horizontal="center"/>
    </xf>
    <xf numFmtId="167" fontId="24" fillId="0" borderId="0" xfId="4" applyNumberFormat="1" applyFont="1" applyFill="1" applyBorder="1" applyAlignment="1">
      <alignment horizontal="left"/>
    </xf>
    <xf numFmtId="0" fontId="23" fillId="0" borderId="21" xfId="4" applyFont="1" applyFill="1" applyBorder="1" applyAlignment="1">
      <alignment horizontal="center"/>
    </xf>
    <xf numFmtId="0" fontId="23" fillId="0" borderId="0" xfId="4" applyFont="1" applyFill="1" applyBorder="1" applyAlignment="1">
      <alignment horizontal="center"/>
    </xf>
    <xf numFmtId="0" fontId="23" fillId="0" borderId="34" xfId="4" applyFont="1" applyFill="1" applyBorder="1" applyAlignment="1">
      <alignment horizontal="center"/>
    </xf>
    <xf numFmtId="168" fontId="24" fillId="0" borderId="21" xfId="4" applyNumberFormat="1" applyFont="1" applyFill="1" applyBorder="1" applyAlignment="1">
      <alignment horizontal="center"/>
    </xf>
    <xf numFmtId="168" fontId="24" fillId="0" borderId="0" xfId="4" applyNumberFormat="1" applyFont="1" applyFill="1" applyBorder="1" applyAlignment="1">
      <alignment horizontal="center"/>
    </xf>
    <xf numFmtId="168" fontId="24" fillId="0" borderId="33" xfId="4" applyNumberFormat="1" applyFont="1" applyFill="1" applyBorder="1" applyAlignment="1">
      <alignment horizontal="center"/>
    </xf>
    <xf numFmtId="164" fontId="24" fillId="0" borderId="33" xfId="4" applyNumberFormat="1" applyFont="1" applyFill="1" applyBorder="1"/>
    <xf numFmtId="2" fontId="24" fillId="0" borderId="21" xfId="4" applyNumberFormat="1" applyFont="1" applyFill="1" applyBorder="1" applyAlignment="1">
      <alignment horizontal="center"/>
    </xf>
    <xf numFmtId="2" fontId="24" fillId="0" borderId="0" xfId="4" applyNumberFormat="1" applyFont="1" applyFill="1" applyBorder="1" applyAlignment="1">
      <alignment horizontal="center"/>
    </xf>
    <xf numFmtId="2" fontId="24" fillId="0" borderId="33" xfId="4" applyNumberFormat="1" applyFont="1" applyFill="1" applyBorder="1" applyAlignment="1">
      <alignment horizontal="center"/>
    </xf>
    <xf numFmtId="165" fontId="24" fillId="0" borderId="35" xfId="4" applyNumberFormat="1" applyFont="1" applyFill="1" applyBorder="1" applyAlignment="1">
      <alignment horizontal="center"/>
    </xf>
    <xf numFmtId="169" fontId="24" fillId="0" borderId="21" xfId="4" applyNumberFormat="1" applyFont="1" applyFill="1" applyBorder="1" applyAlignment="1">
      <alignment horizontal="center"/>
    </xf>
    <xf numFmtId="170" fontId="20" fillId="0" borderId="0" xfId="4" applyNumberFormat="1" applyFont="1" applyFill="1"/>
    <xf numFmtId="169" fontId="24" fillId="0" borderId="35" xfId="4" applyNumberFormat="1" applyFont="1" applyFill="1" applyBorder="1" applyAlignment="1">
      <alignment horizontal="center"/>
    </xf>
    <xf numFmtId="169" fontId="24" fillId="0" borderId="25" xfId="4" applyNumberFormat="1" applyFont="1" applyFill="1" applyBorder="1" applyAlignment="1">
      <alignment horizontal="center"/>
    </xf>
    <xf numFmtId="169" fontId="24" fillId="0" borderId="18" xfId="4" applyNumberFormat="1" applyFont="1" applyFill="1" applyBorder="1" applyAlignment="1">
      <alignment horizontal="center"/>
    </xf>
    <xf numFmtId="0" fontId="24" fillId="0" borderId="36" xfId="4" applyFont="1" applyFill="1" applyBorder="1"/>
    <xf numFmtId="39" fontId="24" fillId="0" borderId="33" xfId="4" applyNumberFormat="1" applyFont="1" applyFill="1" applyBorder="1" applyAlignment="1">
      <alignment horizontal="center"/>
    </xf>
    <xf numFmtId="166" fontId="24" fillId="0" borderId="34" xfId="4" applyNumberFormat="1" applyFont="1" applyFill="1" applyBorder="1"/>
    <xf numFmtId="0" fontId="24" fillId="0" borderId="33" xfId="4" applyFont="1" applyFill="1" applyBorder="1"/>
    <xf numFmtId="0" fontId="23" fillId="0" borderId="33" xfId="4" quotePrefix="1" applyFont="1" applyFill="1" applyBorder="1" applyAlignment="1">
      <alignment horizontal="center"/>
    </xf>
    <xf numFmtId="0" fontId="24" fillId="0" borderId="37" xfId="4" applyFont="1" applyFill="1" applyBorder="1"/>
    <xf numFmtId="169" fontId="24" fillId="0" borderId="0" xfId="4" applyNumberFormat="1" applyFont="1" applyFill="1" applyBorder="1" applyAlignment="1">
      <alignment horizontal="center"/>
    </xf>
    <xf numFmtId="169" fontId="24" fillId="0" borderId="33" xfId="4" applyNumberFormat="1" applyFont="1" applyFill="1" applyBorder="1" applyAlignment="1">
      <alignment horizontal="center"/>
    </xf>
    <xf numFmtId="0" fontId="34" fillId="0" borderId="20" xfId="4" applyFont="1" applyFill="1" applyBorder="1" applyAlignment="1">
      <alignment wrapText="1"/>
    </xf>
    <xf numFmtId="164" fontId="24" fillId="0" borderId="0" xfId="4" quotePrefix="1" applyNumberFormat="1" applyFont="1" applyFill="1" applyBorder="1" applyAlignment="1">
      <alignment horizontal="left"/>
    </xf>
    <xf numFmtId="0" fontId="24" fillId="0" borderId="0" xfId="4" applyNumberFormat="1" applyFont="1" applyFill="1" applyBorder="1"/>
    <xf numFmtId="0" fontId="20" fillId="0" borderId="0" xfId="4" applyNumberFormat="1" applyFont="1" applyFill="1" applyBorder="1"/>
    <xf numFmtId="0" fontId="35" fillId="0" borderId="20" xfId="4" applyFont="1" applyFill="1" applyBorder="1" applyAlignment="1">
      <alignment wrapText="1"/>
    </xf>
    <xf numFmtId="164" fontId="24" fillId="0" borderId="35" xfId="4" applyNumberFormat="1" applyFont="1" applyFill="1" applyBorder="1"/>
    <xf numFmtId="39" fontId="24" fillId="0" borderId="35" xfId="4" applyNumberFormat="1" applyFont="1" applyFill="1" applyBorder="1" applyAlignment="1">
      <alignment horizontal="center"/>
    </xf>
    <xf numFmtId="39" fontId="24" fillId="0" borderId="25" xfId="4" applyNumberFormat="1" applyFont="1" applyFill="1" applyBorder="1" applyAlignment="1">
      <alignment horizontal="center"/>
    </xf>
    <xf numFmtId="39" fontId="24" fillId="0" borderId="18" xfId="4" applyNumberFormat="1" applyFont="1" applyFill="1" applyBorder="1" applyAlignment="1">
      <alignment horizontal="center"/>
    </xf>
    <xf numFmtId="0" fontId="24" fillId="0" borderId="21" xfId="4" applyFont="1" applyFill="1" applyBorder="1" applyAlignment="1">
      <alignment horizontal="center"/>
    </xf>
    <xf numFmtId="166" fontId="24" fillId="0" borderId="36" xfId="4" applyNumberFormat="1" applyFont="1" applyFill="1" applyBorder="1"/>
    <xf numFmtId="39" fontId="24" fillId="0" borderId="20" xfId="4" applyNumberFormat="1" applyFont="1" applyFill="1" applyBorder="1" applyAlignment="1">
      <alignment horizontal="center"/>
    </xf>
    <xf numFmtId="166" fontId="24" fillId="0" borderId="21" xfId="4" applyNumberFormat="1" applyFont="1" applyFill="1" applyBorder="1"/>
    <xf numFmtId="167" fontId="24" fillId="0" borderId="20" xfId="4" applyNumberFormat="1" applyFont="1" applyFill="1" applyBorder="1" applyAlignment="1">
      <alignment horizontal="center"/>
    </xf>
    <xf numFmtId="0" fontId="23" fillId="0" borderId="20" xfId="4" applyFont="1" applyFill="1" applyBorder="1" applyAlignment="1">
      <alignment horizontal="center"/>
    </xf>
    <xf numFmtId="0" fontId="20" fillId="0" borderId="34" xfId="4" applyFont="1" applyFill="1" applyBorder="1"/>
    <xf numFmtId="168" fontId="24" fillId="0" borderId="20" xfId="4" applyNumberFormat="1" applyFont="1" applyFill="1" applyBorder="1" applyAlignment="1">
      <alignment horizontal="center"/>
    </xf>
    <xf numFmtId="2" fontId="24" fillId="0" borderId="20" xfId="4" applyNumberFormat="1" applyFont="1" applyFill="1" applyBorder="1" applyAlignment="1">
      <alignment horizontal="center"/>
    </xf>
    <xf numFmtId="0" fontId="33" fillId="0" borderId="38" xfId="4" applyFont="1" applyFill="1" applyBorder="1" applyAlignment="1">
      <alignment wrapText="1"/>
    </xf>
    <xf numFmtId="0" fontId="24" fillId="0" borderId="39" xfId="4" applyFont="1" applyFill="1" applyBorder="1"/>
    <xf numFmtId="165" fontId="24" fillId="0" borderId="40" xfId="4" applyNumberFormat="1" applyFont="1" applyFill="1" applyBorder="1" applyAlignment="1">
      <alignment horizontal="center"/>
    </xf>
    <xf numFmtId="169" fontId="24" fillId="0" borderId="20" xfId="4" applyNumberFormat="1" applyFont="1" applyFill="1" applyBorder="1" applyAlignment="1">
      <alignment horizontal="center"/>
    </xf>
    <xf numFmtId="0" fontId="20" fillId="0" borderId="0" xfId="4" applyFont="1" applyBorder="1"/>
    <xf numFmtId="0" fontId="34" fillId="0" borderId="0" xfId="4" applyFont="1" applyFill="1" applyBorder="1" applyAlignment="1">
      <alignment wrapText="1"/>
    </xf>
    <xf numFmtId="0" fontId="36" fillId="0" borderId="0" xfId="4" applyFont="1"/>
    <xf numFmtId="0" fontId="37" fillId="0" borderId="0" xfId="4" applyFont="1"/>
    <xf numFmtId="43" fontId="20" fillId="0" borderId="0" xfId="5" applyFont="1" applyFill="1"/>
    <xf numFmtId="171" fontId="20" fillId="0" borderId="0" xfId="5" applyNumberFormat="1" applyFont="1" applyFill="1"/>
    <xf numFmtId="0" fontId="24" fillId="0" borderId="0" xfId="4" applyFont="1" applyFill="1" applyBorder="1" applyAlignment="1" applyProtection="1">
      <alignment horizontal="left" indent="14"/>
    </xf>
    <xf numFmtId="0" fontId="20" fillId="0" borderId="0" xfId="4" applyFont="1" applyFill="1" applyBorder="1" applyAlignment="1" applyProtection="1">
      <alignment horizontal="left" indent="3"/>
    </xf>
    <xf numFmtId="0" fontId="25" fillId="0" borderId="0" xfId="4" applyFont="1" applyFill="1" applyBorder="1" applyAlignment="1">
      <alignment horizontal="left" indent="1"/>
    </xf>
    <xf numFmtId="0" fontId="38" fillId="0" borderId="0" xfId="4" quotePrefix="1" applyFont="1" applyFill="1" applyBorder="1" applyAlignment="1">
      <alignment horizontal="left" indent="3"/>
    </xf>
    <xf numFmtId="0" fontId="38" fillId="0" borderId="0" xfId="4" applyFont="1" applyFill="1" applyBorder="1" applyAlignment="1">
      <alignment horizontal="left" indent="3"/>
    </xf>
    <xf numFmtId="0" fontId="20" fillId="0" borderId="0" xfId="4" applyFont="1" applyFill="1" applyBorder="1" applyAlignment="1">
      <alignment horizontal="left"/>
    </xf>
    <xf numFmtId="0" fontId="39" fillId="0" borderId="0" xfId="4" applyFont="1" applyFill="1" applyBorder="1" applyAlignment="1">
      <alignment horizontal="center" vertical="center" wrapText="1"/>
    </xf>
    <xf numFmtId="0" fontId="40" fillId="0" borderId="0" xfId="4" applyFont="1" applyFill="1" applyBorder="1" applyAlignment="1">
      <alignment horizontal="left"/>
    </xf>
    <xf numFmtId="0" fontId="41" fillId="0" borderId="0" xfId="4" applyFont="1" applyFill="1" applyAlignment="1">
      <alignment horizontal="left" vertical="center"/>
    </xf>
    <xf numFmtId="0" fontId="42" fillId="0" borderId="0" xfId="4" applyFont="1" applyFill="1" applyAlignment="1">
      <alignment horizontal="left" vertical="center"/>
    </xf>
    <xf numFmtId="0" fontId="42" fillId="0" borderId="11" xfId="4" applyFont="1" applyFill="1" applyBorder="1" applyAlignment="1">
      <alignment horizontal="left" vertical="center"/>
    </xf>
    <xf numFmtId="0" fontId="41" fillId="0" borderId="12" xfId="4" applyFont="1" applyFill="1" applyBorder="1" applyAlignment="1">
      <alignment horizontal="left" vertical="center"/>
    </xf>
    <xf numFmtId="171" fontId="23" fillId="0" borderId="13" xfId="4" applyNumberFormat="1" applyFont="1" applyFill="1" applyBorder="1" applyAlignment="1">
      <alignment horizontal="center" vertical="center" wrapText="1"/>
    </xf>
    <xf numFmtId="0" fontId="23" fillId="0" borderId="11" xfId="4" applyFont="1" applyFill="1" applyBorder="1" applyAlignment="1">
      <alignment horizontal="center" vertical="center" wrapText="1"/>
    </xf>
    <xf numFmtId="0" fontId="23" fillId="0" borderId="42" xfId="4" applyFont="1" applyFill="1" applyBorder="1" applyAlignment="1">
      <alignment horizontal="center" vertical="center" wrapText="1"/>
    </xf>
    <xf numFmtId="0" fontId="23" fillId="0" borderId="0" xfId="4" applyFont="1" applyFill="1" applyBorder="1" applyAlignment="1">
      <alignment horizontal="center" vertical="center" wrapText="1"/>
    </xf>
    <xf numFmtId="43" fontId="43" fillId="0" borderId="11" xfId="5" applyFont="1" applyFill="1" applyBorder="1" applyAlignment="1">
      <alignment horizontal="center" wrapText="1"/>
    </xf>
    <xf numFmtId="43" fontId="43" fillId="0" borderId="12" xfId="5" applyFont="1" applyFill="1" applyBorder="1" applyAlignment="1">
      <alignment horizontal="center" wrapText="1"/>
    </xf>
    <xf numFmtId="0" fontId="43" fillId="0" borderId="12" xfId="4" applyFont="1" applyFill="1" applyBorder="1" applyAlignment="1">
      <alignment horizontal="center" wrapText="1"/>
    </xf>
    <xf numFmtId="0" fontId="44" fillId="0" borderId="12" xfId="4" applyFont="1" applyFill="1" applyBorder="1" applyAlignment="1">
      <alignment horizontal="center" wrapText="1"/>
    </xf>
    <xf numFmtId="0" fontId="43" fillId="0" borderId="42" xfId="4" applyFont="1" applyFill="1" applyBorder="1" applyAlignment="1">
      <alignment horizontal="center" wrapText="1"/>
    </xf>
    <xf numFmtId="0" fontId="41" fillId="0" borderId="0" xfId="4" applyFont="1" applyFill="1" applyAlignment="1">
      <alignment horizontal="left" vertical="center" wrapText="1"/>
    </xf>
    <xf numFmtId="0" fontId="42" fillId="0" borderId="20" xfId="4" applyFont="1" applyFill="1" applyBorder="1" applyAlignment="1">
      <alignment horizontal="left" vertical="center" wrapText="1"/>
    </xf>
    <xf numFmtId="0" fontId="41" fillId="0" borderId="0" xfId="4" applyFont="1" applyFill="1" applyBorder="1" applyAlignment="1">
      <alignment horizontal="left" vertical="center" wrapText="1"/>
    </xf>
    <xf numFmtId="171" fontId="23" fillId="0" borderId="19" xfId="4" applyNumberFormat="1" applyFont="1" applyFill="1" applyBorder="1" applyAlignment="1">
      <alignment horizontal="center" vertical="center" wrapText="1"/>
    </xf>
    <xf numFmtId="0" fontId="23" fillId="0" borderId="20" xfId="4" applyFont="1" applyFill="1" applyBorder="1" applyAlignment="1">
      <alignment horizontal="center" vertical="center" wrapText="1"/>
    </xf>
    <xf numFmtId="0" fontId="23" fillId="0" borderId="43" xfId="4" applyFont="1" applyFill="1" applyBorder="1" applyAlignment="1">
      <alignment horizontal="center" vertical="center" wrapText="1"/>
    </xf>
    <xf numFmtId="0" fontId="20" fillId="0" borderId="20" xfId="4" applyFont="1" applyFill="1" applyBorder="1" applyAlignment="1">
      <alignment vertical="center" wrapText="1"/>
    </xf>
    <xf numFmtId="0" fontId="20" fillId="0" borderId="43" xfId="4" applyFont="1" applyFill="1" applyBorder="1" applyAlignment="1">
      <alignment vertical="center" wrapText="1"/>
    </xf>
    <xf numFmtId="0" fontId="20" fillId="0" borderId="0" xfId="4" applyFont="1" applyFill="1" applyAlignment="1">
      <alignment vertical="center" wrapText="1"/>
    </xf>
    <xf numFmtId="0" fontId="23" fillId="0" borderId="17" xfId="4" applyFont="1" applyFill="1" applyBorder="1" applyAlignment="1">
      <alignment horizontal="center" wrapText="1"/>
    </xf>
    <xf numFmtId="0" fontId="23" fillId="0" borderId="17" xfId="4" quotePrefix="1" applyFont="1" applyFill="1" applyBorder="1" applyAlignment="1">
      <alignment horizontal="center"/>
    </xf>
    <xf numFmtId="171" fontId="24" fillId="0" borderId="25" xfId="4" applyNumberFormat="1" applyFont="1" applyFill="1" applyBorder="1" applyAlignment="1">
      <alignment horizontal="center"/>
    </xf>
    <xf numFmtId="0" fontId="29" fillId="0" borderId="20" xfId="4" applyFont="1" applyFill="1" applyBorder="1" applyAlignment="1">
      <alignment horizontal="center" wrapText="1"/>
    </xf>
    <xf numFmtId="0" fontId="29" fillId="0" borderId="43" xfId="4" applyFont="1" applyFill="1" applyBorder="1" applyAlignment="1">
      <alignment horizontal="center"/>
    </xf>
    <xf numFmtId="0" fontId="24" fillId="0" borderId="0" xfId="4" applyFont="1" applyFill="1" applyBorder="1" applyAlignment="1">
      <alignment horizontal="center"/>
    </xf>
    <xf numFmtId="43" fontId="20" fillId="0" borderId="20" xfId="5" applyFont="1" applyFill="1" applyBorder="1"/>
    <xf numFmtId="43" fontId="20" fillId="0" borderId="0" xfId="5" applyFont="1" applyFill="1" applyBorder="1"/>
    <xf numFmtId="0" fontId="20" fillId="0" borderId="43" xfId="4" applyFont="1" applyFill="1" applyBorder="1"/>
    <xf numFmtId="0" fontId="24" fillId="0" borderId="22" xfId="4" applyFont="1" applyFill="1" applyBorder="1" applyAlignment="1">
      <alignment horizontal="center"/>
    </xf>
    <xf numFmtId="171" fontId="24" fillId="0" borderId="19" xfId="4" applyNumberFormat="1" applyFont="1" applyFill="1" applyBorder="1" applyAlignment="1">
      <alignment horizontal="center"/>
    </xf>
    <xf numFmtId="0" fontId="24" fillId="0" borderId="20" xfId="4" applyFont="1" applyFill="1" applyBorder="1" applyAlignment="1">
      <alignment horizontal="center"/>
    </xf>
    <xf numFmtId="0" fontId="24" fillId="0" borderId="43" xfId="4" applyFont="1" applyFill="1" applyBorder="1" applyAlignment="1">
      <alignment horizontal="center"/>
    </xf>
    <xf numFmtId="0" fontId="45" fillId="0" borderId="0" xfId="4" applyFont="1" applyFill="1" applyAlignment="1">
      <alignment vertical="center"/>
    </xf>
    <xf numFmtId="0" fontId="24" fillId="0" borderId="22" xfId="4" applyFont="1" applyFill="1" applyBorder="1" applyAlignment="1">
      <alignment horizontal="left" vertical="center" wrapText="1"/>
    </xf>
    <xf numFmtId="0" fontId="24" fillId="0" borderId="24" xfId="4" applyFont="1" applyFill="1" applyBorder="1" applyAlignment="1">
      <alignment horizontal="center" vertical="center" wrapText="1"/>
    </xf>
    <xf numFmtId="0" fontId="46" fillId="0" borderId="23" xfId="4" applyFont="1" applyFill="1" applyBorder="1" applyAlignment="1">
      <alignment vertical="center"/>
    </xf>
    <xf numFmtId="0" fontId="24" fillId="0" borderId="22" xfId="4" applyFont="1" applyFill="1" applyBorder="1" applyAlignment="1">
      <alignment horizontal="center" vertical="center" wrapText="1"/>
    </xf>
    <xf numFmtId="171" fontId="24" fillId="0" borderId="19" xfId="4" applyNumberFormat="1" applyFont="1" applyFill="1" applyBorder="1" applyAlignment="1">
      <alignment horizontal="center" vertical="center" wrapText="1"/>
    </xf>
    <xf numFmtId="0" fontId="24" fillId="0" borderId="20" xfId="4" applyFont="1" applyFill="1" applyBorder="1" applyAlignment="1">
      <alignment horizontal="center" vertical="center" wrapText="1"/>
    </xf>
    <xf numFmtId="0" fontId="24" fillId="0" borderId="43" xfId="4" applyFont="1" applyFill="1" applyBorder="1" applyAlignment="1">
      <alignment horizontal="center" vertical="center" wrapText="1"/>
    </xf>
    <xf numFmtId="0" fontId="24" fillId="0" borderId="0" xfId="4" applyFont="1" applyFill="1" applyBorder="1" applyAlignment="1">
      <alignment horizontal="center" vertical="center" wrapText="1"/>
    </xf>
    <xf numFmtId="43" fontId="20" fillId="0" borderId="17" xfId="5" applyFont="1" applyFill="1" applyBorder="1"/>
    <xf numFmtId="43" fontId="20" fillId="0" borderId="18" xfId="5" applyFont="1" applyFill="1" applyBorder="1"/>
    <xf numFmtId="0" fontId="20" fillId="0" borderId="18" xfId="4" applyFont="1" applyFill="1" applyBorder="1"/>
    <xf numFmtId="0" fontId="24" fillId="0" borderId="18" xfId="4" applyFont="1" applyFill="1" applyBorder="1" applyAlignment="1">
      <alignment horizontal="center" vertical="center" wrapText="1"/>
    </xf>
    <xf numFmtId="0" fontId="20" fillId="0" borderId="44" xfId="4" applyFont="1" applyFill="1" applyBorder="1"/>
    <xf numFmtId="0" fontId="33" fillId="0" borderId="26" xfId="4" applyFont="1" applyFill="1" applyBorder="1" applyAlignment="1">
      <alignment horizontal="left" wrapText="1"/>
    </xf>
    <xf numFmtId="0" fontId="20" fillId="0" borderId="27" xfId="4" applyFont="1" applyFill="1" applyBorder="1"/>
    <xf numFmtId="0" fontId="24" fillId="0" borderId="26" xfId="4" applyFont="1" applyFill="1" applyBorder="1" applyAlignment="1">
      <alignment horizontal="center"/>
    </xf>
    <xf numFmtId="171" fontId="24" fillId="0" borderId="30" xfId="4" applyNumberFormat="1" applyFont="1" applyFill="1" applyBorder="1" applyAlignment="1">
      <alignment horizontal="center"/>
    </xf>
    <xf numFmtId="172" fontId="20" fillId="0" borderId="20" xfId="6" applyNumberFormat="1" applyFont="1" applyFill="1" applyBorder="1"/>
    <xf numFmtId="172" fontId="20" fillId="0" borderId="0" xfId="6" applyNumberFormat="1" applyFont="1" applyFill="1" applyBorder="1"/>
    <xf numFmtId="172" fontId="20" fillId="0" borderId="0" xfId="6" applyNumberFormat="1" applyFont="1" applyFill="1" applyBorder="1" applyAlignment="1">
      <alignment horizontal="center"/>
    </xf>
    <xf numFmtId="172" fontId="20" fillId="0" borderId="43" xfId="6" applyNumberFormat="1" applyFont="1" applyFill="1" applyBorder="1"/>
    <xf numFmtId="0" fontId="20" fillId="0" borderId="32" xfId="4" applyFont="1" applyFill="1" applyBorder="1"/>
    <xf numFmtId="164" fontId="24" fillId="0" borderId="32" xfId="4" applyNumberFormat="1" applyFont="1" applyFill="1" applyBorder="1"/>
    <xf numFmtId="165" fontId="24" fillId="0" borderId="0" xfId="4" applyNumberFormat="1" applyFont="1" applyFill="1" applyBorder="1" applyAlignment="1">
      <alignment horizontal="center"/>
    </xf>
    <xf numFmtId="173" fontId="24" fillId="0" borderId="21" xfId="7" applyNumberFormat="1" applyFont="1" applyFill="1" applyBorder="1" applyAlignment="1">
      <alignment horizontal="center"/>
    </xf>
    <xf numFmtId="10" fontId="24" fillId="0" borderId="21" xfId="8" applyNumberFormat="1" applyFont="1" applyFill="1" applyBorder="1" applyAlignment="1">
      <alignment horizontal="center"/>
    </xf>
    <xf numFmtId="174" fontId="24" fillId="0" borderId="20" xfId="4" applyNumberFormat="1" applyFont="1" applyFill="1" applyBorder="1" applyAlignment="1">
      <alignment horizontal="center"/>
    </xf>
    <xf numFmtId="174" fontId="24" fillId="0" borderId="43" xfId="4" applyNumberFormat="1" applyFont="1" applyFill="1" applyBorder="1" applyAlignment="1">
      <alignment horizontal="center"/>
    </xf>
    <xf numFmtId="174" fontId="24" fillId="0" borderId="0" xfId="4" applyNumberFormat="1" applyFont="1" applyFill="1" applyBorder="1" applyAlignment="1">
      <alignment horizontal="center"/>
    </xf>
    <xf numFmtId="175" fontId="20" fillId="0" borderId="0" xfId="4" applyNumberFormat="1" applyFont="1" applyFill="1"/>
    <xf numFmtId="176" fontId="24" fillId="0" borderId="21" xfId="7" applyNumberFormat="1" applyFont="1" applyFill="1" applyBorder="1" applyAlignment="1">
      <alignment horizontal="center"/>
    </xf>
    <xf numFmtId="164" fontId="24" fillId="37" borderId="0" xfId="4" applyNumberFormat="1" applyFont="1" applyFill="1" applyBorder="1"/>
    <xf numFmtId="174" fontId="20" fillId="0" borderId="43" xfId="4" applyNumberFormat="1" applyFont="1" applyFill="1" applyBorder="1" applyAlignment="1">
      <alignment horizontal="left"/>
    </xf>
    <xf numFmtId="172" fontId="20" fillId="0" borderId="20" xfId="6" applyNumberFormat="1" applyFont="1" applyFill="1" applyBorder="1" applyAlignment="1">
      <alignment horizontal="center"/>
    </xf>
    <xf numFmtId="9" fontId="24" fillId="0" borderId="21" xfId="8" applyFont="1" applyFill="1" applyBorder="1" applyAlignment="1">
      <alignment horizontal="center"/>
    </xf>
    <xf numFmtId="172" fontId="20" fillId="0" borderId="17" xfId="6" applyNumberFormat="1" applyFont="1" applyFill="1" applyBorder="1" applyAlignment="1">
      <alignment horizontal="center"/>
    </xf>
    <xf numFmtId="172" fontId="20" fillId="0" borderId="18" xfId="6" applyNumberFormat="1" applyFont="1" applyFill="1" applyBorder="1" applyAlignment="1">
      <alignment horizontal="center"/>
    </xf>
    <xf numFmtId="172" fontId="20" fillId="0" borderId="18" xfId="6" applyNumberFormat="1" applyFont="1" applyFill="1" applyBorder="1"/>
    <xf numFmtId="172" fontId="20" fillId="0" borderId="44" xfId="6" applyNumberFormat="1" applyFont="1" applyFill="1" applyBorder="1"/>
    <xf numFmtId="176" fontId="24" fillId="0" borderId="30" xfId="7" applyNumberFormat="1" applyFont="1" applyFill="1" applyBorder="1" applyAlignment="1">
      <alignment horizontal="center"/>
    </xf>
    <xf numFmtId="9" fontId="24" fillId="38" borderId="21" xfId="8" applyFont="1" applyFill="1" applyBorder="1" applyAlignment="1">
      <alignment horizontal="center"/>
    </xf>
    <xf numFmtId="177" fontId="24" fillId="0" borderId="20" xfId="5" applyNumberFormat="1" applyFont="1" applyFill="1" applyBorder="1" applyAlignment="1">
      <alignment horizontal="center"/>
    </xf>
    <xf numFmtId="177" fontId="24" fillId="0" borderId="0" xfId="5" applyNumberFormat="1" applyFont="1" applyFill="1" applyBorder="1" applyAlignment="1">
      <alignment horizontal="center"/>
    </xf>
    <xf numFmtId="0" fontId="20" fillId="0" borderId="45" xfId="4" applyFont="1" applyFill="1" applyBorder="1"/>
    <xf numFmtId="0" fontId="20" fillId="0" borderId="39" xfId="4" applyFont="1" applyFill="1" applyBorder="1"/>
    <xf numFmtId="164" fontId="24" fillId="0" borderId="39" xfId="4" applyNumberFormat="1" applyFont="1" applyFill="1" applyBorder="1"/>
    <xf numFmtId="2" fontId="24" fillId="0" borderId="41" xfId="4" applyNumberFormat="1" applyFont="1" applyFill="1" applyBorder="1" applyAlignment="1">
      <alignment horizontal="center"/>
    </xf>
    <xf numFmtId="176" fontId="24" fillId="0" borderId="41" xfId="7" applyNumberFormat="1" applyFont="1" applyFill="1" applyBorder="1" applyAlignment="1">
      <alignment horizontal="center"/>
    </xf>
    <xf numFmtId="9" fontId="24" fillId="0" borderId="41" xfId="8" applyFont="1" applyFill="1" applyBorder="1" applyAlignment="1">
      <alignment horizontal="center"/>
    </xf>
    <xf numFmtId="39" fontId="24" fillId="0" borderId="38" xfId="4" applyNumberFormat="1" applyFont="1" applyFill="1" applyBorder="1" applyAlignment="1">
      <alignment horizontal="center"/>
    </xf>
    <xf numFmtId="39" fontId="24" fillId="0" borderId="10" xfId="4" applyNumberFormat="1" applyFont="1" applyFill="1" applyBorder="1" applyAlignment="1">
      <alignment horizontal="center"/>
    </xf>
    <xf numFmtId="0" fontId="20" fillId="0" borderId="10" xfId="4" applyFont="1" applyFill="1" applyBorder="1"/>
    <xf numFmtId="0" fontId="20" fillId="0" borderId="46" xfId="4" applyFont="1" applyFill="1" applyBorder="1"/>
    <xf numFmtId="0" fontId="33" fillId="0" borderId="11" xfId="4" applyFont="1" applyFill="1" applyBorder="1" applyAlignment="1">
      <alignment horizontal="left" wrapText="1"/>
    </xf>
    <xf numFmtId="0" fontId="31" fillId="0" borderId="47" xfId="4" applyFont="1" applyFill="1" applyBorder="1" applyAlignment="1">
      <alignment horizontal="left"/>
    </xf>
    <xf numFmtId="0" fontId="20" fillId="0" borderId="12" xfId="4" applyFont="1" applyFill="1" applyBorder="1"/>
    <xf numFmtId="0" fontId="20" fillId="0" borderId="47" xfId="4" applyFont="1" applyFill="1" applyBorder="1"/>
    <xf numFmtId="0" fontId="24" fillId="0" borderId="11" xfId="4" applyFont="1" applyFill="1" applyBorder="1" applyAlignment="1">
      <alignment horizontal="center"/>
    </xf>
    <xf numFmtId="176" fontId="24" fillId="0" borderId="13" xfId="7" applyNumberFormat="1" applyFont="1" applyFill="1" applyBorder="1" applyAlignment="1">
      <alignment horizontal="center"/>
    </xf>
    <xf numFmtId="0" fontId="20" fillId="0" borderId="20" xfId="4" applyFont="1" applyFill="1" applyBorder="1"/>
    <xf numFmtId="178" fontId="24" fillId="0" borderId="20" xfId="4" applyNumberFormat="1" applyFont="1" applyFill="1" applyBorder="1" applyAlignment="1">
      <alignment horizontal="center"/>
    </xf>
    <xf numFmtId="43" fontId="20" fillId="0" borderId="43" xfId="5" applyFont="1" applyFill="1" applyBorder="1"/>
    <xf numFmtId="164" fontId="24" fillId="0" borderId="10" xfId="4" quotePrefix="1" applyNumberFormat="1" applyFont="1" applyFill="1" applyBorder="1" applyAlignment="1">
      <alignment horizontal="left"/>
    </xf>
    <xf numFmtId="178" fontId="24" fillId="0" borderId="38" xfId="4" applyNumberFormat="1" applyFont="1" applyFill="1" applyBorder="1" applyAlignment="1">
      <alignment horizontal="center"/>
    </xf>
    <xf numFmtId="0" fontId="32" fillId="0" borderId="14" xfId="4" applyFont="1" applyFill="1" applyBorder="1" applyAlignment="1">
      <alignment horizontal="left" wrapText="1"/>
    </xf>
    <xf numFmtId="0" fontId="48" fillId="0" borderId="48" xfId="4" applyFont="1" applyFill="1" applyBorder="1" applyAlignment="1">
      <alignment horizontal="left"/>
    </xf>
    <xf numFmtId="164" fontId="32" fillId="0" borderId="16" xfId="4" applyNumberFormat="1" applyFont="1" applyFill="1" applyBorder="1" applyAlignment="1">
      <alignment horizontal="left"/>
    </xf>
    <xf numFmtId="164" fontId="32" fillId="0" borderId="48" xfId="4" applyNumberFormat="1" applyFont="1" applyFill="1" applyBorder="1"/>
    <xf numFmtId="165" fontId="32" fillId="0" borderId="16" xfId="4" applyNumberFormat="1" applyFont="1" applyFill="1" applyBorder="1" applyAlignment="1">
      <alignment horizontal="center"/>
    </xf>
    <xf numFmtId="39" fontId="32" fillId="0" borderId="14" xfId="4" applyNumberFormat="1" applyFont="1" applyFill="1" applyBorder="1" applyAlignment="1">
      <alignment horizontal="center"/>
    </xf>
    <xf numFmtId="173" fontId="24" fillId="0" borderId="15" xfId="7" applyNumberFormat="1" applyFont="1" applyFill="1" applyBorder="1" applyAlignment="1">
      <alignment horizontal="center"/>
    </xf>
    <xf numFmtId="43" fontId="20" fillId="0" borderId="38" xfId="5" applyFont="1" applyFill="1" applyBorder="1"/>
    <xf numFmtId="43" fontId="20" fillId="0" borderId="46" xfId="5" applyFont="1" applyFill="1" applyBorder="1"/>
    <xf numFmtId="43" fontId="20" fillId="0" borderId="10" xfId="5" applyFont="1" applyFill="1" applyBorder="1"/>
    <xf numFmtId="0" fontId="39" fillId="0" borderId="0" xfId="4" applyFont="1" applyFill="1"/>
    <xf numFmtId="0" fontId="39" fillId="0" borderId="0" xfId="4" applyFont="1" applyAlignment="1" applyProtection="1">
      <alignment horizontal="right"/>
      <protection locked="0"/>
    </xf>
    <xf numFmtId="0" fontId="39" fillId="39" borderId="0" xfId="4" applyFont="1" applyFill="1" applyAlignment="1" applyProtection="1">
      <alignment vertical="center"/>
      <protection locked="0"/>
    </xf>
    <xf numFmtId="179" fontId="39" fillId="38" borderId="0" xfId="1" applyNumberFormat="1" applyFont="1" applyFill="1" applyBorder="1" applyAlignment="1" applyProtection="1">
      <protection locked="0"/>
    </xf>
    <xf numFmtId="0" fontId="23" fillId="0" borderId="0" xfId="4" applyFont="1" applyAlignment="1" applyProtection="1">
      <alignment horizontal="center"/>
      <protection locked="0"/>
    </xf>
    <xf numFmtId="180" fontId="39" fillId="40" borderId="0" xfId="1" applyNumberFormat="1" applyFont="1" applyFill="1" applyBorder="1" applyAlignment="1" applyProtection="1">
      <protection locked="0"/>
    </xf>
    <xf numFmtId="0" fontId="39" fillId="0" borderId="0" xfId="4" applyFont="1" applyAlignment="1" applyProtection="1">
      <alignment horizontal="center" vertical="center"/>
      <protection locked="0"/>
    </xf>
    <xf numFmtId="0" fontId="20" fillId="0" borderId="0" xfId="4" applyAlignment="1" applyProtection="1">
      <protection locked="0"/>
    </xf>
    <xf numFmtId="0" fontId="39" fillId="0" borderId="0" xfId="4" applyFont="1" applyAlignment="1" applyProtection="1">
      <protection locked="0"/>
    </xf>
    <xf numFmtId="0" fontId="39" fillId="0" borderId="18" xfId="4" applyFont="1" applyBorder="1" applyAlignment="1" applyProtection="1">
      <alignment horizontal="right"/>
      <protection locked="0"/>
    </xf>
    <xf numFmtId="0" fontId="39" fillId="40" borderId="18" xfId="4" applyFont="1" applyFill="1" applyBorder="1" applyAlignment="1" applyProtection="1">
      <protection locked="0"/>
    </xf>
    <xf numFmtId="0" fontId="39" fillId="0" borderId="18" xfId="4" applyFont="1" applyBorder="1" applyAlignment="1" applyProtection="1">
      <alignment horizontal="center" vertical="center"/>
      <protection locked="0"/>
    </xf>
    <xf numFmtId="0" fontId="20" fillId="0" borderId="0" xfId="4" applyFont="1" applyAlignment="1" applyProtection="1"/>
    <xf numFmtId="0" fontId="20" fillId="0" borderId="32" xfId="4" applyFill="1" applyBorder="1" applyAlignment="1" applyProtection="1"/>
    <xf numFmtId="0" fontId="39" fillId="0" borderId="27" xfId="4" applyFont="1" applyBorder="1" applyAlignment="1" applyProtection="1">
      <alignment horizontal="center"/>
    </xf>
    <xf numFmtId="0" fontId="39" fillId="0" borderId="0" xfId="4" applyFont="1" applyBorder="1" applyAlignment="1" applyProtection="1">
      <alignment horizontal="center"/>
    </xf>
    <xf numFmtId="0" fontId="20" fillId="0" borderId="32" xfId="4" applyFont="1" applyFill="1" applyBorder="1" applyAlignment="1" applyProtection="1"/>
    <xf numFmtId="0" fontId="39" fillId="0" borderId="51" xfId="4" applyFont="1" applyBorder="1" applyAlignment="1" applyProtection="1">
      <alignment horizontal="center"/>
    </xf>
    <xf numFmtId="0" fontId="39" fillId="0" borderId="29" xfId="4" applyFont="1" applyBorder="1" applyAlignment="1" applyProtection="1">
      <alignment horizontal="center"/>
    </xf>
    <xf numFmtId="0" fontId="39" fillId="0" borderId="51" xfId="4" applyFont="1" applyFill="1" applyBorder="1" applyAlignment="1" applyProtection="1"/>
    <xf numFmtId="0" fontId="39" fillId="0" borderId="27" xfId="4" applyFont="1" applyFill="1" applyBorder="1" applyAlignment="1" applyProtection="1"/>
    <xf numFmtId="0" fontId="39" fillId="0" borderId="37" xfId="4" quotePrefix="1" applyFont="1" applyBorder="1" applyAlignment="1" applyProtection="1">
      <alignment horizontal="center"/>
    </xf>
    <xf numFmtId="0" fontId="39" fillId="0" borderId="18" xfId="4" quotePrefix="1" applyFont="1" applyBorder="1" applyAlignment="1" applyProtection="1">
      <alignment horizontal="center"/>
    </xf>
    <xf numFmtId="0" fontId="39" fillId="0" borderId="52" xfId="4" quotePrefix="1" applyFont="1" applyBorder="1" applyAlignment="1" applyProtection="1">
      <alignment horizontal="center"/>
    </xf>
    <xf numFmtId="0" fontId="39" fillId="0" borderId="35" xfId="4" quotePrefix="1" applyFont="1" applyBorder="1" applyAlignment="1" applyProtection="1">
      <alignment horizontal="center"/>
    </xf>
    <xf numFmtId="0" fontId="20" fillId="0" borderId="52" xfId="4" applyFont="1" applyBorder="1" applyAlignment="1" applyProtection="1"/>
    <xf numFmtId="0" fontId="20" fillId="0" borderId="37" xfId="4" applyFont="1" applyBorder="1" applyAlignment="1" applyProtection="1"/>
    <xf numFmtId="0" fontId="20" fillId="0" borderId="0" xfId="4" applyFont="1" applyBorder="1" applyAlignment="1" applyProtection="1">
      <alignment vertical="top"/>
    </xf>
    <xf numFmtId="44" fontId="34" fillId="38" borderId="32" xfId="2" applyNumberFormat="1" applyFont="1" applyFill="1" applyBorder="1" applyAlignment="1" applyProtection="1">
      <alignment horizontal="right" vertical="center"/>
      <protection locked="0"/>
    </xf>
    <xf numFmtId="0" fontId="34" fillId="0" borderId="32" xfId="4" applyFont="1" applyFill="1" applyBorder="1" applyAlignment="1" applyProtection="1">
      <alignment horizontal="right" vertical="center"/>
      <protection locked="0"/>
    </xf>
    <xf numFmtId="44" fontId="34" fillId="0" borderId="0" xfId="2" applyFont="1" applyFill="1" applyBorder="1" applyAlignment="1" applyProtection="1">
      <alignment horizontal="right" vertical="center"/>
    </xf>
    <xf numFmtId="44" fontId="34" fillId="38" borderId="53" xfId="2" applyNumberFormat="1" applyFont="1" applyFill="1" applyBorder="1" applyAlignment="1" applyProtection="1">
      <alignment horizontal="right" vertical="center"/>
      <protection locked="0"/>
    </xf>
    <xf numFmtId="0" fontId="34" fillId="0" borderId="53" xfId="4" applyFont="1" applyFill="1" applyBorder="1" applyAlignment="1" applyProtection="1">
      <alignment horizontal="right" vertical="center"/>
      <protection locked="0"/>
    </xf>
    <xf numFmtId="44" fontId="34" fillId="0" borderId="53" xfId="2" applyFont="1" applyBorder="1" applyAlignment="1" applyProtection="1">
      <alignment horizontal="right" vertical="center"/>
    </xf>
    <xf numFmtId="10" fontId="34" fillId="0" borderId="53" xfId="9" applyNumberFormat="1" applyFont="1" applyBorder="1" applyAlignment="1" applyProtection="1">
      <alignment horizontal="right" vertical="center"/>
    </xf>
    <xf numFmtId="172" fontId="34" fillId="38" borderId="32" xfId="2" applyNumberFormat="1" applyFont="1" applyFill="1" applyBorder="1" applyAlignment="1" applyProtection="1">
      <alignment horizontal="right" vertical="center"/>
      <protection locked="0"/>
    </xf>
    <xf numFmtId="180" fontId="34" fillId="0" borderId="32" xfId="4" applyNumberFormat="1" applyFont="1" applyFill="1" applyBorder="1" applyAlignment="1" applyProtection="1">
      <alignment horizontal="right" vertical="center"/>
      <protection locked="0"/>
    </xf>
    <xf numFmtId="172" fontId="34" fillId="38" borderId="53" xfId="2" applyNumberFormat="1" applyFont="1" applyFill="1" applyBorder="1" applyAlignment="1" applyProtection="1">
      <alignment horizontal="right" vertical="center"/>
      <protection locked="0"/>
    </xf>
    <xf numFmtId="180" fontId="34" fillId="0" borderId="53" xfId="4" applyNumberFormat="1" applyFont="1" applyFill="1" applyBorder="1" applyAlignment="1" applyProtection="1">
      <alignment horizontal="right" vertical="center"/>
      <protection locked="0"/>
    </xf>
    <xf numFmtId="172" fontId="34" fillId="38" borderId="37" xfId="2" applyNumberFormat="1" applyFont="1" applyFill="1" applyBorder="1" applyAlignment="1" applyProtection="1">
      <alignment horizontal="right" vertical="center"/>
      <protection locked="0"/>
    </xf>
    <xf numFmtId="180" fontId="34" fillId="0" borderId="37" xfId="4" applyNumberFormat="1" applyFont="1" applyFill="1" applyBorder="1" applyAlignment="1" applyProtection="1">
      <alignment horizontal="right" vertical="center"/>
      <protection locked="0"/>
    </xf>
    <xf numFmtId="44" fontId="34" fillId="0" borderId="18" xfId="2" applyFont="1" applyFill="1" applyBorder="1" applyAlignment="1" applyProtection="1">
      <alignment horizontal="right" vertical="center"/>
    </xf>
    <xf numFmtId="172" fontId="34" fillId="38" borderId="52" xfId="2" applyNumberFormat="1" applyFont="1" applyFill="1" applyBorder="1" applyAlignment="1" applyProtection="1">
      <alignment horizontal="right" vertical="center"/>
      <protection locked="0"/>
    </xf>
    <xf numFmtId="180" fontId="34" fillId="0" borderId="52" xfId="4" applyNumberFormat="1" applyFont="1" applyFill="1" applyBorder="1" applyAlignment="1" applyProtection="1">
      <alignment horizontal="right" vertical="center"/>
      <protection locked="0"/>
    </xf>
    <xf numFmtId="10" fontId="34" fillId="0" borderId="52" xfId="9" applyNumberFormat="1" applyFont="1" applyBorder="1" applyAlignment="1" applyProtection="1">
      <alignment horizontal="right" vertical="center"/>
    </xf>
    <xf numFmtId="0" fontId="39" fillId="41" borderId="35" xfId="4" applyFont="1" applyFill="1" applyBorder="1" applyAlignment="1" applyProtection="1">
      <alignment vertical="top"/>
    </xf>
    <xf numFmtId="172" fontId="34" fillId="41" borderId="37" xfId="2" applyNumberFormat="1" applyFont="1" applyFill="1" applyBorder="1" applyAlignment="1" applyProtection="1">
      <alignment horizontal="right" vertical="center"/>
      <protection locked="0"/>
    </xf>
    <xf numFmtId="0" fontId="34" fillId="41" borderId="37" xfId="4" applyFont="1" applyFill="1" applyBorder="1" applyAlignment="1" applyProtection="1">
      <alignment horizontal="right" vertical="center"/>
      <protection locked="0"/>
    </xf>
    <xf numFmtId="44" fontId="27" fillId="41" borderId="18" xfId="2" applyFont="1" applyFill="1" applyBorder="1" applyAlignment="1" applyProtection="1">
      <alignment horizontal="right" vertical="center"/>
    </xf>
    <xf numFmtId="172" fontId="34" fillId="41" borderId="52" xfId="2" applyNumberFormat="1" applyFont="1" applyFill="1" applyBorder="1" applyAlignment="1" applyProtection="1">
      <alignment horizontal="right" vertical="center"/>
      <protection locked="0"/>
    </xf>
    <xf numFmtId="0" fontId="34" fillId="41" borderId="52" xfId="4" applyFont="1" applyFill="1" applyBorder="1" applyAlignment="1" applyProtection="1">
      <alignment horizontal="right" vertical="center"/>
      <protection locked="0"/>
    </xf>
    <xf numFmtId="44" fontId="27" fillId="41" borderId="52" xfId="2" applyFont="1" applyFill="1" applyBorder="1" applyAlignment="1" applyProtection="1">
      <alignment horizontal="right" vertical="center"/>
    </xf>
    <xf numFmtId="10" fontId="27" fillId="41" borderId="52" xfId="9" applyNumberFormat="1" applyFont="1" applyFill="1" applyBorder="1" applyAlignment="1" applyProtection="1">
      <alignment horizontal="right" vertical="center"/>
    </xf>
    <xf numFmtId="0" fontId="20" fillId="0" borderId="0" xfId="4" applyFont="1" applyFill="1" applyAlignment="1" applyProtection="1">
      <alignment vertical="top"/>
    </xf>
    <xf numFmtId="180" fontId="34" fillId="0" borderId="32" xfId="1" applyNumberFormat="1" applyFont="1" applyFill="1" applyBorder="1" applyAlignment="1" applyProtection="1">
      <alignment horizontal="right" vertical="center"/>
      <protection locked="0"/>
    </xf>
    <xf numFmtId="0" fontId="20" fillId="0" borderId="0" xfId="4" applyFont="1" applyAlignment="1" applyProtection="1">
      <alignment vertical="top"/>
    </xf>
    <xf numFmtId="0" fontId="39" fillId="41" borderId="49" xfId="4" applyFont="1" applyFill="1" applyBorder="1" applyAlignment="1" applyProtection="1">
      <alignment vertical="top"/>
    </xf>
    <xf numFmtId="172" fontId="34" fillId="41" borderId="23" xfId="2" applyNumberFormat="1" applyFont="1" applyFill="1" applyBorder="1" applyAlignment="1" applyProtection="1">
      <alignment horizontal="right" vertical="center"/>
      <protection locked="0"/>
    </xf>
    <xf numFmtId="0" fontId="34" fillId="41" borderId="23" xfId="4" applyFont="1" applyFill="1" applyBorder="1" applyAlignment="1" applyProtection="1">
      <alignment horizontal="right" vertical="center"/>
      <protection locked="0"/>
    </xf>
    <xf numFmtId="44" fontId="27" fillId="41" borderId="24" xfId="2" applyFont="1" applyFill="1" applyBorder="1" applyAlignment="1" applyProtection="1">
      <alignment horizontal="right" vertical="center"/>
    </xf>
    <xf numFmtId="172" fontId="34" fillId="41" borderId="50" xfId="2" applyNumberFormat="1" applyFont="1" applyFill="1" applyBorder="1" applyAlignment="1" applyProtection="1">
      <alignment horizontal="right" vertical="center"/>
      <protection locked="0"/>
    </xf>
    <xf numFmtId="0" fontId="34" fillId="41" borderId="50" xfId="4" applyFont="1" applyFill="1" applyBorder="1" applyAlignment="1" applyProtection="1">
      <alignment horizontal="right" vertical="center"/>
      <protection locked="0"/>
    </xf>
    <xf numFmtId="44" fontId="27" fillId="41" borderId="50" xfId="2" applyFont="1" applyFill="1" applyBorder="1" applyAlignment="1" applyProtection="1">
      <alignment horizontal="right" vertical="center"/>
    </xf>
    <xf numFmtId="10" fontId="27" fillId="41" borderId="50" xfId="9" applyNumberFormat="1" applyFont="1" applyFill="1" applyBorder="1" applyAlignment="1" applyProtection="1">
      <alignment horizontal="right" vertical="center"/>
    </xf>
    <xf numFmtId="0" fontId="20" fillId="0" borderId="0" xfId="4" applyFont="1" applyAlignment="1" applyProtection="1">
      <alignment vertical="center"/>
    </xf>
    <xf numFmtId="180" fontId="34" fillId="38" borderId="32" xfId="1" applyNumberFormat="1" applyFont="1" applyFill="1" applyBorder="1" applyAlignment="1" applyProtection="1">
      <alignment horizontal="right" vertical="center"/>
      <protection locked="0"/>
    </xf>
    <xf numFmtId="180" fontId="34" fillId="38" borderId="53" xfId="1" applyNumberFormat="1" applyFont="1" applyFill="1" applyBorder="1" applyAlignment="1" applyProtection="1">
      <alignment horizontal="right" vertical="center"/>
      <protection locked="0"/>
    </xf>
    <xf numFmtId="0" fontId="20" fillId="0" borderId="18" xfId="4" applyFont="1" applyBorder="1" applyAlignment="1" applyProtection="1">
      <alignment vertical="center"/>
    </xf>
    <xf numFmtId="0" fontId="27" fillId="0" borderId="32" xfId="4" applyFont="1" applyFill="1" applyBorder="1" applyAlignment="1" applyProtection="1">
      <alignment horizontal="right" vertical="center"/>
      <protection locked="0"/>
    </xf>
    <xf numFmtId="172" fontId="27" fillId="41" borderId="50" xfId="2" applyNumberFormat="1" applyFont="1" applyFill="1" applyBorder="1" applyAlignment="1" applyProtection="1">
      <alignment horizontal="right" vertical="center"/>
      <protection locked="0"/>
    </xf>
    <xf numFmtId="0" fontId="27" fillId="41" borderId="50" xfId="4" applyFont="1" applyFill="1" applyBorder="1" applyAlignment="1" applyProtection="1">
      <alignment horizontal="right" vertical="center"/>
      <protection locked="0"/>
    </xf>
    <xf numFmtId="0" fontId="20" fillId="42" borderId="14" xfId="4" applyFont="1" applyFill="1" applyBorder="1" applyAlignment="1" applyProtection="1"/>
    <xf numFmtId="172" fontId="34" fillId="42" borderId="54" xfId="10" applyNumberFormat="1" applyFont="1" applyFill="1" applyBorder="1" applyAlignment="1" applyProtection="1">
      <alignment horizontal="right" vertical="center"/>
      <protection locked="0"/>
    </xf>
    <xf numFmtId="0" fontId="34" fillId="42" borderId="48" xfId="4" applyFont="1" applyFill="1" applyBorder="1" applyAlignment="1" applyProtection="1">
      <alignment horizontal="right" vertical="center"/>
      <protection locked="0"/>
    </xf>
    <xf numFmtId="44" fontId="34" fillId="42" borderId="16" xfId="2" applyFont="1" applyFill="1" applyBorder="1" applyAlignment="1" applyProtection="1">
      <alignment horizontal="right" vertical="center"/>
    </xf>
    <xf numFmtId="0" fontId="34" fillId="42" borderId="54" xfId="4" applyFont="1" applyFill="1" applyBorder="1" applyAlignment="1" applyProtection="1">
      <alignment horizontal="right" vertical="center"/>
      <protection locked="0"/>
    </xf>
    <xf numFmtId="44" fontId="34" fillId="42" borderId="54" xfId="2" applyFont="1" applyFill="1" applyBorder="1" applyAlignment="1" applyProtection="1">
      <alignment horizontal="right" vertical="center"/>
    </xf>
    <xf numFmtId="10" fontId="34" fillId="42" borderId="55" xfId="9" applyNumberFormat="1" applyFont="1" applyFill="1" applyBorder="1" applyAlignment="1" applyProtection="1">
      <alignment horizontal="right" vertical="center"/>
    </xf>
    <xf numFmtId="0" fontId="39" fillId="0" borderId="0" xfId="4" applyFont="1" applyFill="1" applyAlignment="1" applyProtection="1">
      <alignment vertical="top"/>
    </xf>
    <xf numFmtId="9" fontId="34" fillId="0" borderId="32" xfId="4" applyNumberFormat="1" applyFont="1" applyFill="1" applyBorder="1" applyAlignment="1" applyProtection="1">
      <alignment horizontal="right" vertical="center"/>
    </xf>
    <xf numFmtId="9" fontId="34" fillId="0" borderId="0" xfId="4" applyNumberFormat="1" applyFont="1" applyFill="1" applyBorder="1" applyAlignment="1" applyProtection="1">
      <alignment horizontal="right" vertical="center"/>
    </xf>
    <xf numFmtId="44" fontId="27" fillId="0" borderId="33" xfId="2" applyFont="1" applyFill="1" applyBorder="1" applyAlignment="1" applyProtection="1">
      <alignment horizontal="right" vertical="center"/>
    </xf>
    <xf numFmtId="0" fontId="27" fillId="0" borderId="32" xfId="4" applyFont="1" applyFill="1" applyBorder="1" applyAlignment="1" applyProtection="1">
      <alignment horizontal="right" vertical="center"/>
    </xf>
    <xf numFmtId="9" fontId="27" fillId="0" borderId="53" xfId="4" applyNumberFormat="1" applyFont="1" applyFill="1" applyBorder="1" applyAlignment="1" applyProtection="1">
      <alignment horizontal="right" vertical="center"/>
    </xf>
    <xf numFmtId="9" fontId="27" fillId="0" borderId="32" xfId="4" applyNumberFormat="1" applyFont="1" applyFill="1" applyBorder="1" applyAlignment="1" applyProtection="1">
      <alignment horizontal="right" vertical="center"/>
    </xf>
    <xf numFmtId="44" fontId="27" fillId="0" borderId="53" xfId="2" applyFont="1" applyFill="1" applyBorder="1" applyAlignment="1" applyProtection="1">
      <alignment horizontal="right" vertical="center"/>
    </xf>
    <xf numFmtId="10" fontId="27" fillId="0" borderId="53" xfId="9" applyNumberFormat="1" applyFont="1" applyFill="1" applyBorder="1" applyAlignment="1" applyProtection="1">
      <alignment horizontal="right" vertical="center"/>
    </xf>
    <xf numFmtId="0" fontId="20" fillId="0" borderId="0" xfId="4" applyFont="1" applyFill="1" applyAlignment="1" applyProtection="1">
      <alignment horizontal="left" vertical="top"/>
    </xf>
    <xf numFmtId="0" fontId="34" fillId="0" borderId="0" xfId="4" applyFont="1" applyFill="1" applyBorder="1" applyAlignment="1" applyProtection="1">
      <alignment horizontal="right" vertical="center"/>
    </xf>
    <xf numFmtId="44" fontId="34" fillId="0" borderId="33" xfId="2" applyFont="1" applyFill="1" applyBorder="1" applyAlignment="1" applyProtection="1">
      <alignment horizontal="right" vertical="center"/>
    </xf>
    <xf numFmtId="0" fontId="34" fillId="0" borderId="32" xfId="4" applyFont="1" applyFill="1" applyBorder="1" applyAlignment="1" applyProtection="1">
      <alignment horizontal="right" vertical="center"/>
    </xf>
    <xf numFmtId="9" fontId="34" fillId="0" borderId="53" xfId="4" applyNumberFormat="1" applyFont="1" applyFill="1" applyBorder="1" applyAlignment="1" applyProtection="1">
      <alignment horizontal="right" vertical="center"/>
    </xf>
    <xf numFmtId="44" fontId="34" fillId="0" borderId="53" xfId="2" applyFont="1" applyFill="1" applyBorder="1" applyAlignment="1" applyProtection="1">
      <alignment horizontal="right" vertical="center"/>
    </xf>
    <xf numFmtId="10" fontId="34" fillId="0" borderId="53" xfId="9" applyNumberFormat="1" applyFont="1" applyFill="1" applyBorder="1" applyAlignment="1" applyProtection="1">
      <alignment horizontal="right" vertical="center"/>
    </xf>
    <xf numFmtId="0" fontId="39" fillId="0" borderId="0" xfId="4" applyFont="1" applyAlignment="1" applyProtection="1">
      <alignment horizontal="left" vertical="top"/>
    </xf>
    <xf numFmtId="0" fontId="34" fillId="0" borderId="53" xfId="4" applyFont="1" applyFill="1" applyBorder="1" applyAlignment="1" applyProtection="1">
      <alignment horizontal="right" vertical="center"/>
    </xf>
    <xf numFmtId="0" fontId="40" fillId="0" borderId="0" xfId="4" applyFont="1" applyAlignment="1" applyProtection="1">
      <alignment vertical="top"/>
    </xf>
    <xf numFmtId="0" fontId="39" fillId="41" borderId="10" xfId="4" applyFont="1" applyFill="1" applyBorder="1" applyAlignment="1" applyProtection="1">
      <alignment vertical="top"/>
    </xf>
    <xf numFmtId="0" fontId="34" fillId="41" borderId="37" xfId="4" applyFont="1" applyFill="1" applyBorder="1" applyAlignment="1" applyProtection="1">
      <alignment horizontal="right" vertical="center"/>
    </xf>
    <xf numFmtId="0" fontId="34" fillId="41" borderId="18" xfId="4" applyFont="1" applyFill="1" applyBorder="1" applyAlignment="1" applyProtection="1">
      <alignment horizontal="right" vertical="center"/>
    </xf>
    <xf numFmtId="44" fontId="27" fillId="41" borderId="35" xfId="2" applyFont="1" applyFill="1" applyBorder="1" applyAlignment="1" applyProtection="1">
      <alignment horizontal="right" vertical="center"/>
    </xf>
    <xf numFmtId="0" fontId="27" fillId="41" borderId="52" xfId="4" applyFont="1" applyFill="1" applyBorder="1" applyAlignment="1" applyProtection="1">
      <alignment horizontal="right" vertical="center"/>
    </xf>
    <xf numFmtId="0" fontId="27" fillId="41" borderId="37" xfId="4" applyFont="1" applyFill="1" applyBorder="1" applyAlignment="1" applyProtection="1">
      <alignment horizontal="right" vertical="center"/>
    </xf>
    <xf numFmtId="172" fontId="20" fillId="42" borderId="48" xfId="10" applyNumberFormat="1" applyFont="1" applyFill="1" applyBorder="1" applyAlignment="1" applyProtection="1">
      <alignment vertical="top"/>
      <protection locked="0"/>
    </xf>
    <xf numFmtId="0" fontId="20" fillId="42" borderId="16" xfId="4" applyFont="1" applyFill="1" applyBorder="1" applyAlignment="1" applyProtection="1">
      <alignment vertical="center"/>
      <protection locked="0"/>
    </xf>
    <xf numFmtId="44" fontId="20" fillId="42" borderId="56" xfId="10" applyFont="1" applyFill="1" applyBorder="1" applyAlignment="1" applyProtection="1">
      <alignment vertical="center"/>
      <protection locked="0"/>
    </xf>
    <xf numFmtId="0" fontId="20" fillId="0" borderId="32" xfId="4" applyFont="1" applyFill="1" applyBorder="1" applyAlignment="1" applyProtection="1">
      <alignment vertical="center"/>
      <protection locked="0"/>
    </xf>
    <xf numFmtId="172" fontId="20" fillId="42" borderId="54" xfId="10" applyNumberFormat="1" applyFont="1" applyFill="1" applyBorder="1" applyAlignment="1" applyProtection="1">
      <alignment vertical="top"/>
      <protection locked="0"/>
    </xf>
    <xf numFmtId="0" fontId="20" fillId="42" borderId="48" xfId="4" applyFont="1" applyFill="1" applyBorder="1" applyAlignment="1" applyProtection="1">
      <alignment vertical="center"/>
      <protection locked="0"/>
    </xf>
    <xf numFmtId="44" fontId="20" fillId="42" borderId="16" xfId="10" applyFont="1" applyFill="1" applyBorder="1" applyAlignment="1" applyProtection="1">
      <alignment vertical="center"/>
      <protection locked="0"/>
    </xf>
    <xf numFmtId="44" fontId="20" fillId="42" borderId="54" xfId="4" applyNumberFormat="1" applyFont="1" applyFill="1" applyBorder="1" applyAlignment="1" applyProtection="1">
      <alignment vertical="center"/>
      <protection locked="0"/>
    </xf>
    <xf numFmtId="10" fontId="20" fillId="42" borderId="55" xfId="9" applyNumberFormat="1" applyFont="1" applyFill="1" applyBorder="1" applyAlignment="1" applyProtection="1">
      <alignment vertical="center"/>
      <protection locked="0"/>
    </xf>
    <xf numFmtId="0" fontId="20" fillId="0" borderId="0" xfId="4" applyProtection="1"/>
    <xf numFmtId="0" fontId="20" fillId="0" borderId="0" xfId="4" applyProtection="1">
      <protection locked="0"/>
    </xf>
    <xf numFmtId="44" fontId="20" fillId="0" borderId="0" xfId="4" applyNumberFormat="1" applyProtection="1">
      <protection locked="0"/>
    </xf>
    <xf numFmtId="0" fontId="39" fillId="0" borderId="0" xfId="4" applyFont="1" applyProtection="1"/>
    <xf numFmtId="0" fontId="50" fillId="0" borderId="0" xfId="0" applyFont="1"/>
    <xf numFmtId="0" fontId="20" fillId="0" borderId="0" xfId="4" applyFont="1" applyAlignment="1" applyProtection="1">
      <protection locked="0"/>
    </xf>
    <xf numFmtId="0" fontId="51" fillId="0" borderId="0" xfId="4" applyFont="1" applyFill="1" applyAlignment="1" applyProtection="1">
      <alignment horizontal="right"/>
      <protection locked="0"/>
    </xf>
    <xf numFmtId="0" fontId="39" fillId="0" borderId="0" xfId="4" applyFont="1" applyFill="1" applyAlignment="1" applyProtection="1">
      <alignment vertical="center"/>
      <protection locked="0"/>
    </xf>
    <xf numFmtId="0" fontId="23" fillId="0" borderId="0" xfId="4" applyFont="1" applyFill="1" applyAlignment="1" applyProtection="1">
      <alignment vertical="center"/>
      <protection locked="0"/>
    </xf>
    <xf numFmtId="0" fontId="23" fillId="38" borderId="0" xfId="4" applyFont="1" applyFill="1" applyAlignment="1" applyProtection="1">
      <alignment vertical="center"/>
      <protection locked="0"/>
    </xf>
    <xf numFmtId="0" fontId="50" fillId="0" borderId="0" xfId="0" applyFont="1" applyAlignment="1"/>
    <xf numFmtId="0" fontId="39" fillId="0" borderId="0" xfId="4" applyFont="1" applyAlignment="1" applyProtection="1"/>
    <xf numFmtId="0" fontId="0" fillId="0" borderId="0" xfId="0" applyAlignment="1"/>
    <xf numFmtId="0" fontId="39" fillId="0" borderId="0" xfId="4" applyFont="1" applyFill="1" applyBorder="1" applyAlignment="1" applyProtection="1">
      <alignment vertical="center"/>
      <protection locked="0"/>
    </xf>
    <xf numFmtId="0" fontId="23" fillId="0" borderId="0" xfId="4" applyFont="1" applyFill="1" applyBorder="1" applyAlignment="1" applyProtection="1">
      <alignment horizontal="center"/>
      <protection locked="0"/>
    </xf>
    <xf numFmtId="0" fontId="50" fillId="0" borderId="0" xfId="0" applyFont="1" applyFill="1" applyBorder="1" applyAlignment="1"/>
    <xf numFmtId="0" fontId="20" fillId="0" borderId="0" xfId="4" applyAlignment="1" applyProtection="1"/>
    <xf numFmtId="0" fontId="0" fillId="0" borderId="0" xfId="0" applyFill="1" applyBorder="1" applyAlignment="1"/>
    <xf numFmtId="0" fontId="20" fillId="0" borderId="0" xfId="4" applyFill="1" applyBorder="1" applyAlignment="1" applyProtection="1"/>
    <xf numFmtId="0" fontId="39" fillId="0" borderId="53" xfId="4" applyFont="1" applyBorder="1" applyAlignment="1" applyProtection="1">
      <alignment horizontal="center"/>
    </xf>
    <xf numFmtId="0" fontId="20" fillId="0" borderId="0" xfId="4" applyFont="1" applyFill="1" applyBorder="1" applyAlignment="1" applyProtection="1"/>
    <xf numFmtId="0" fontId="34" fillId="0" borderId="0" xfId="4" applyFont="1" applyFill="1" applyBorder="1" applyAlignment="1" applyProtection="1">
      <alignment horizontal="right" vertical="center"/>
      <protection locked="0"/>
    </xf>
    <xf numFmtId="44" fontId="34" fillId="0" borderId="32" xfId="2" applyFont="1" applyBorder="1" applyAlignment="1" applyProtection="1">
      <alignment horizontal="right" vertical="center"/>
    </xf>
    <xf numFmtId="44" fontId="34" fillId="0" borderId="52" xfId="2" applyFont="1" applyFill="1" applyBorder="1" applyAlignment="1" applyProtection="1">
      <alignment horizontal="right" vertical="center"/>
    </xf>
    <xf numFmtId="44" fontId="34" fillId="0" borderId="37" xfId="2" applyFont="1" applyBorder="1" applyAlignment="1" applyProtection="1">
      <alignment horizontal="right" vertical="center"/>
    </xf>
    <xf numFmtId="44" fontId="27" fillId="41" borderId="37" xfId="2" applyFont="1" applyFill="1" applyBorder="1" applyAlignment="1" applyProtection="1">
      <alignment horizontal="right" vertical="center"/>
    </xf>
    <xf numFmtId="44" fontId="27" fillId="41" borderId="23" xfId="2" applyFont="1" applyFill="1" applyBorder="1" applyAlignment="1" applyProtection="1">
      <alignment horizontal="right" vertical="center"/>
    </xf>
    <xf numFmtId="0" fontId="27" fillId="0" borderId="0" xfId="4" applyFont="1" applyFill="1" applyBorder="1" applyAlignment="1" applyProtection="1">
      <alignment horizontal="right" vertical="center"/>
      <protection locked="0"/>
    </xf>
    <xf numFmtId="172" fontId="27" fillId="41" borderId="23" xfId="2" applyNumberFormat="1" applyFont="1" applyFill="1" applyBorder="1" applyAlignment="1" applyProtection="1">
      <alignment horizontal="right" vertical="center"/>
      <protection locked="0"/>
    </xf>
    <xf numFmtId="172" fontId="34" fillId="42" borderId="48" xfId="10" applyNumberFormat="1" applyFont="1" applyFill="1" applyBorder="1" applyAlignment="1" applyProtection="1">
      <alignment horizontal="right" vertical="center"/>
      <protection locked="0"/>
    </xf>
    <xf numFmtId="44" fontId="34" fillId="42" borderId="48" xfId="2" applyFont="1" applyFill="1" applyBorder="1" applyAlignment="1" applyProtection="1">
      <alignment horizontal="right" vertical="center"/>
    </xf>
    <xf numFmtId="44" fontId="27" fillId="0" borderId="32" xfId="2" applyFont="1" applyFill="1" applyBorder="1" applyAlignment="1" applyProtection="1">
      <alignment horizontal="right" vertical="center"/>
    </xf>
    <xf numFmtId="0" fontId="27" fillId="0" borderId="0" xfId="4" applyFont="1" applyFill="1" applyBorder="1" applyAlignment="1" applyProtection="1">
      <alignment horizontal="right" vertical="center"/>
    </xf>
    <xf numFmtId="44" fontId="34" fillId="0" borderId="32" xfId="2" applyFont="1" applyFill="1" applyBorder="1" applyAlignment="1" applyProtection="1">
      <alignment horizontal="right" vertical="center"/>
    </xf>
    <xf numFmtId="44" fontId="20" fillId="42" borderId="48" xfId="10" applyFont="1" applyFill="1" applyBorder="1" applyAlignment="1" applyProtection="1">
      <alignment vertical="center"/>
      <protection locked="0"/>
    </xf>
    <xf numFmtId="0" fontId="20" fillId="0" borderId="0" xfId="4" applyFont="1" applyFill="1" applyBorder="1" applyAlignment="1" applyProtection="1">
      <alignment vertical="center"/>
      <protection locked="0"/>
    </xf>
    <xf numFmtId="44" fontId="20" fillId="42" borderId="54" xfId="10" applyFont="1" applyFill="1" applyBorder="1" applyAlignment="1" applyProtection="1">
      <alignment vertical="center"/>
      <protection locked="0"/>
    </xf>
    <xf numFmtId="44" fontId="20" fillId="42" borderId="48" xfId="4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/>
    <xf numFmtId="0" fontId="95" fillId="0" borderId="0" xfId="0" applyFont="1"/>
    <xf numFmtId="0" fontId="16" fillId="0" borderId="18" xfId="0" applyFont="1" applyBorder="1" applyAlignment="1">
      <alignment horizontal="center"/>
    </xf>
    <xf numFmtId="0" fontId="96" fillId="0" borderId="0" xfId="0" applyFont="1" applyAlignment="1">
      <alignment horizontal="left" indent="2"/>
    </xf>
    <xf numFmtId="44" fontId="0" fillId="0" borderId="0" xfId="0" applyNumberFormat="1"/>
    <xf numFmtId="10" fontId="0" fillId="0" borderId="0" xfId="577" applyNumberFormat="1" applyFont="1"/>
    <xf numFmtId="172" fontId="0" fillId="0" borderId="0" xfId="0" applyNumberFormat="1"/>
    <xf numFmtId="180" fontId="0" fillId="0" borderId="0" xfId="0" applyNumberFormat="1"/>
    <xf numFmtId="39" fontId="24" fillId="0" borderId="21" xfId="4" applyNumberFormat="1" applyFont="1" applyFill="1" applyBorder="1" applyAlignment="1">
      <alignment horizontal="center"/>
    </xf>
    <xf numFmtId="167" fontId="24" fillId="0" borderId="21" xfId="4" applyNumberFormat="1" applyFont="1" applyFill="1" applyBorder="1" applyAlignment="1">
      <alignment horizontal="center"/>
    </xf>
    <xf numFmtId="168" fontId="24" fillId="0" borderId="21" xfId="4" applyNumberFormat="1" applyFont="1" applyFill="1" applyBorder="1" applyAlignment="1">
      <alignment horizontal="center"/>
    </xf>
    <xf numFmtId="2" fontId="24" fillId="0" borderId="21" xfId="4" applyNumberFormat="1" applyFont="1" applyFill="1" applyBorder="1" applyAlignment="1">
      <alignment horizontal="center"/>
    </xf>
    <xf numFmtId="169" fontId="24" fillId="0" borderId="21" xfId="4" applyNumberFormat="1" applyFont="1" applyFill="1" applyBorder="1" applyAlignment="1">
      <alignment horizontal="center"/>
    </xf>
    <xf numFmtId="39" fontId="24" fillId="0" borderId="21" xfId="4" applyNumberFormat="1" applyFont="1" applyFill="1" applyBorder="1" applyAlignment="1">
      <alignment horizontal="center"/>
    </xf>
    <xf numFmtId="167" fontId="24" fillId="0" borderId="21" xfId="4" applyNumberFormat="1" applyFont="1" applyFill="1" applyBorder="1" applyAlignment="1">
      <alignment horizontal="center"/>
    </xf>
    <xf numFmtId="39" fontId="24" fillId="0" borderId="21" xfId="4" applyNumberFormat="1" applyFont="1" applyFill="1" applyBorder="1" applyAlignment="1">
      <alignment horizontal="center"/>
    </xf>
    <xf numFmtId="167" fontId="24" fillId="0" borderId="21" xfId="4" applyNumberFormat="1" applyFont="1" applyFill="1" applyBorder="1" applyAlignment="1">
      <alignment horizontal="center"/>
    </xf>
    <xf numFmtId="39" fontId="24" fillId="0" borderId="21" xfId="4" applyNumberFormat="1" applyFont="1" applyFill="1" applyBorder="1" applyAlignment="1">
      <alignment horizontal="center"/>
    </xf>
    <xf numFmtId="167" fontId="24" fillId="0" borderId="21" xfId="4" applyNumberFormat="1" applyFont="1" applyFill="1" applyBorder="1" applyAlignment="1">
      <alignment horizontal="center"/>
    </xf>
    <xf numFmtId="39" fontId="24" fillId="0" borderId="21" xfId="4" applyNumberFormat="1" applyFont="1" applyFill="1" applyBorder="1" applyAlignment="1">
      <alignment horizontal="center"/>
    </xf>
    <xf numFmtId="167" fontId="24" fillId="0" borderId="21" xfId="4" applyNumberFormat="1" applyFont="1" applyFill="1" applyBorder="1" applyAlignment="1">
      <alignment horizontal="center"/>
    </xf>
    <xf numFmtId="39" fontId="24" fillId="0" borderId="21" xfId="4" applyNumberFormat="1" applyFont="1" applyFill="1" applyBorder="1" applyAlignment="1">
      <alignment horizontal="center"/>
    </xf>
    <xf numFmtId="167" fontId="24" fillId="0" borderId="21" xfId="4" applyNumberFormat="1" applyFont="1" applyFill="1" applyBorder="1" applyAlignment="1">
      <alignment horizontal="center"/>
    </xf>
    <xf numFmtId="39" fontId="24" fillId="0" borderId="21" xfId="4" applyNumberFormat="1" applyFont="1" applyFill="1" applyBorder="1" applyAlignment="1">
      <alignment horizontal="center"/>
    </xf>
    <xf numFmtId="167" fontId="24" fillId="0" borderId="21" xfId="4" applyNumberFormat="1" applyFont="1" applyFill="1" applyBorder="1" applyAlignment="1">
      <alignment horizontal="center"/>
    </xf>
    <xf numFmtId="39" fontId="24" fillId="0" borderId="21" xfId="4" applyNumberFormat="1" applyFont="1" applyFill="1" applyBorder="1" applyAlignment="1">
      <alignment horizontal="center"/>
    </xf>
    <xf numFmtId="167" fontId="24" fillId="0" borderId="21" xfId="4" applyNumberFormat="1" applyFont="1" applyFill="1" applyBorder="1" applyAlignment="1">
      <alignment horizontal="center"/>
    </xf>
    <xf numFmtId="172" fontId="34" fillId="38" borderId="53" xfId="2" applyNumberFormat="1" applyFont="1" applyFill="1" applyBorder="1" applyAlignment="1" applyProtection="1">
      <alignment horizontal="right" vertical="center"/>
      <protection locked="0"/>
    </xf>
    <xf numFmtId="43" fontId="0" fillId="0" borderId="0" xfId="0" applyNumberFormat="1"/>
    <xf numFmtId="200" fontId="20" fillId="0" borderId="0" xfId="4" applyNumberFormat="1" applyFont="1" applyFill="1"/>
    <xf numFmtId="172" fontId="34" fillId="38" borderId="27" xfId="2" applyNumberFormat="1" applyFont="1" applyFill="1" applyBorder="1" applyAlignment="1" applyProtection="1">
      <alignment horizontal="right" vertical="center"/>
      <protection locked="0"/>
    </xf>
    <xf numFmtId="172" fontId="34" fillId="38" borderId="39" xfId="2" applyNumberFormat="1" applyFont="1" applyFill="1" applyBorder="1" applyAlignment="1" applyProtection="1">
      <alignment horizontal="right" vertical="center"/>
      <protection locked="0"/>
    </xf>
    <xf numFmtId="174" fontId="24" fillId="0" borderId="21" xfId="4" applyNumberFormat="1" applyFont="1" applyFill="1" applyBorder="1" applyAlignment="1">
      <alignment horizontal="center"/>
    </xf>
    <xf numFmtId="201" fontId="24" fillId="0" borderId="21" xfId="4" applyNumberFormat="1" applyFont="1" applyFill="1" applyBorder="1" applyAlignment="1">
      <alignment horizontal="center"/>
    </xf>
    <xf numFmtId="0" fontId="20" fillId="0" borderId="33" xfId="4" applyFont="1" applyFill="1" applyBorder="1"/>
    <xf numFmtId="2" fontId="24" fillId="0" borderId="25" xfId="4" applyNumberFormat="1" applyFont="1" applyFill="1" applyBorder="1" applyAlignment="1">
      <alignment horizontal="center"/>
    </xf>
    <xf numFmtId="164" fontId="24" fillId="0" borderId="52" xfId="4" applyNumberFormat="1" applyFont="1" applyFill="1" applyBorder="1"/>
    <xf numFmtId="164" fontId="24" fillId="0" borderId="18" xfId="4" applyNumberFormat="1" applyFont="1" applyFill="1" applyBorder="1"/>
    <xf numFmtId="164" fontId="24" fillId="0" borderId="10" xfId="4" applyNumberFormat="1" applyFont="1" applyFill="1" applyBorder="1"/>
    <xf numFmtId="9" fontId="34" fillId="0" borderId="32" xfId="577" applyNumberFormat="1" applyFont="1" applyFill="1" applyBorder="1" applyAlignment="1" applyProtection="1">
      <alignment horizontal="right" vertical="center"/>
      <protection locked="0"/>
    </xf>
    <xf numFmtId="0" fontId="99" fillId="0" borderId="0" xfId="0" applyFont="1"/>
    <xf numFmtId="0" fontId="16" fillId="0" borderId="0" xfId="0" applyFont="1"/>
    <xf numFmtId="0" fontId="0" fillId="0" borderId="0" xfId="0" applyFont="1"/>
    <xf numFmtId="43" fontId="0" fillId="0" borderId="0" xfId="1" applyFont="1"/>
    <xf numFmtId="9" fontId="0" fillId="0" borderId="0" xfId="577" applyFont="1"/>
    <xf numFmtId="180" fontId="39" fillId="68" borderId="0" xfId="1" applyNumberFormat="1" applyFont="1" applyFill="1" applyBorder="1" applyAlignment="1" applyProtection="1">
      <protection locked="0"/>
    </xf>
    <xf numFmtId="0" fontId="20" fillId="0" borderId="0" xfId="464" applyAlignment="1" applyProtection="1">
      <alignment vertical="top" wrapText="1"/>
      <protection locked="0"/>
    </xf>
    <xf numFmtId="172" fontId="34" fillId="34" borderId="32" xfId="2" applyNumberFormat="1" applyFont="1" applyFill="1" applyBorder="1" applyAlignment="1" applyProtection="1">
      <alignment horizontal="right" vertical="center"/>
      <protection locked="0"/>
    </xf>
    <xf numFmtId="180" fontId="34" fillId="34" borderId="32" xfId="1" applyNumberFormat="1" applyFont="1" applyFill="1" applyBorder="1" applyAlignment="1" applyProtection="1">
      <alignment horizontal="right" vertical="center"/>
      <protection locked="0"/>
    </xf>
    <xf numFmtId="44" fontId="34" fillId="34" borderId="0" xfId="2" applyFont="1" applyFill="1" applyBorder="1" applyAlignment="1" applyProtection="1">
      <alignment horizontal="right" vertical="center"/>
    </xf>
    <xf numFmtId="172" fontId="34" fillId="34" borderId="53" xfId="2" applyNumberFormat="1" applyFont="1" applyFill="1" applyBorder="1" applyAlignment="1" applyProtection="1">
      <alignment horizontal="right" vertical="center"/>
      <protection locked="0"/>
    </xf>
    <xf numFmtId="180" fontId="34" fillId="34" borderId="53" xfId="1" applyNumberFormat="1" applyFont="1" applyFill="1" applyBorder="1" applyAlignment="1" applyProtection="1">
      <alignment horizontal="right" vertical="center"/>
      <protection locked="0"/>
    </xf>
    <xf numFmtId="44" fontId="34" fillId="34" borderId="53" xfId="2" applyFont="1" applyFill="1" applyBorder="1" applyAlignment="1" applyProtection="1">
      <alignment horizontal="right" vertical="center"/>
    </xf>
    <xf numFmtId="10" fontId="34" fillId="34" borderId="53" xfId="9" applyNumberFormat="1" applyFont="1" applyFill="1" applyBorder="1" applyAlignment="1" applyProtection="1">
      <alignment horizontal="right" vertical="center"/>
    </xf>
    <xf numFmtId="0" fontId="34" fillId="34" borderId="53" xfId="4" applyFont="1" applyFill="1" applyBorder="1" applyAlignment="1" applyProtection="1">
      <alignment horizontal="right" vertical="center"/>
    </xf>
    <xf numFmtId="0" fontId="34" fillId="34" borderId="32" xfId="4" applyFont="1" applyFill="1" applyBorder="1" applyAlignment="1" applyProtection="1">
      <alignment horizontal="right" vertical="center"/>
    </xf>
    <xf numFmtId="44" fontId="34" fillId="34" borderId="33" xfId="2" applyFont="1" applyFill="1" applyBorder="1" applyAlignment="1" applyProtection="1">
      <alignment horizontal="right" vertical="center"/>
    </xf>
    <xf numFmtId="44" fontId="34" fillId="34" borderId="32" xfId="2" applyFont="1" applyFill="1" applyBorder="1" applyAlignment="1" applyProtection="1">
      <alignment horizontal="right" vertical="center"/>
    </xf>
    <xf numFmtId="0" fontId="20" fillId="0" borderId="52" xfId="4" applyFont="1" applyBorder="1" applyAlignment="1" applyProtection="1">
      <alignment vertical="top"/>
    </xf>
    <xf numFmtId="10" fontId="20" fillId="0" borderId="0" xfId="4" applyNumberFormat="1" applyProtection="1">
      <protection locked="0"/>
    </xf>
    <xf numFmtId="44" fontId="34" fillId="0" borderId="37" xfId="2" applyFont="1" applyFill="1" applyBorder="1" applyAlignment="1" applyProtection="1">
      <alignment horizontal="right" vertical="center"/>
    </xf>
    <xf numFmtId="43" fontId="20" fillId="0" borderId="0" xfId="1" applyFont="1" applyProtection="1">
      <protection locked="0"/>
    </xf>
    <xf numFmtId="10" fontId="20" fillId="0" borderId="0" xfId="577" applyNumberFormat="1" applyFont="1" applyProtection="1">
      <protection locked="0"/>
    </xf>
    <xf numFmtId="10" fontId="34" fillId="0" borderId="37" xfId="9" applyNumberFormat="1" applyFont="1" applyBorder="1" applyAlignment="1" applyProtection="1">
      <alignment horizontal="right" vertical="center"/>
    </xf>
    <xf numFmtId="43" fontId="50" fillId="0" borderId="0" xfId="1" applyFont="1"/>
    <xf numFmtId="10" fontId="50" fillId="0" borderId="0" xfId="577" applyNumberFormat="1" applyFont="1"/>
    <xf numFmtId="43" fontId="50" fillId="0" borderId="0" xfId="1" applyFont="1" applyAlignment="1"/>
    <xf numFmtId="10" fontId="50" fillId="0" borderId="0" xfId="577" applyNumberFormat="1" applyFont="1" applyAlignment="1"/>
    <xf numFmtId="43" fontId="50" fillId="0" borderId="0" xfId="1" applyNumberFormat="1" applyFont="1" applyAlignment="1"/>
    <xf numFmtId="43" fontId="0" fillId="0" borderId="0" xfId="1" applyNumberFormat="1" applyFont="1" applyFill="1" applyBorder="1" applyAlignment="1"/>
    <xf numFmtId="43" fontId="0" fillId="0" borderId="0" xfId="1" applyNumberFormat="1" applyFont="1" applyAlignment="1"/>
    <xf numFmtId="10" fontId="0" fillId="0" borderId="0" xfId="577" applyNumberFormat="1" applyFont="1" applyAlignment="1"/>
    <xf numFmtId="43" fontId="27" fillId="41" borderId="50" xfId="1" applyFont="1" applyFill="1" applyBorder="1" applyAlignment="1" applyProtection="1">
      <alignment horizontal="right" vertical="center"/>
    </xf>
    <xf numFmtId="0" fontId="0" fillId="0" borderId="0" xfId="0" applyFill="1"/>
    <xf numFmtId="0" fontId="21" fillId="0" borderId="0" xfId="4" applyFont="1" applyFill="1" applyBorder="1" applyAlignment="1">
      <alignment horizontal="center" vertical="center"/>
    </xf>
    <xf numFmtId="0" fontId="25" fillId="0" borderId="10" xfId="4" quotePrefix="1" applyFont="1" applyFill="1" applyBorder="1" applyAlignment="1">
      <alignment horizontal="center"/>
    </xf>
    <xf numFmtId="0" fontId="26" fillId="34" borderId="11" xfId="4" applyFont="1" applyFill="1" applyBorder="1" applyAlignment="1">
      <alignment horizontal="left" vertical="center" wrapText="1"/>
    </xf>
    <xf numFmtId="0" fontId="26" fillId="34" borderId="12" xfId="4" applyFont="1" applyFill="1" applyBorder="1" applyAlignment="1">
      <alignment horizontal="left" vertical="center" wrapText="1"/>
    </xf>
    <xf numFmtId="0" fontId="26" fillId="34" borderId="17" xfId="4" applyFont="1" applyFill="1" applyBorder="1" applyAlignment="1">
      <alignment horizontal="left" vertical="center" wrapText="1"/>
    </xf>
    <xf numFmtId="0" fontId="26" fillId="34" borderId="18" xfId="4" applyFont="1" applyFill="1" applyBorder="1" applyAlignment="1">
      <alignment horizontal="left" vertical="center" wrapText="1"/>
    </xf>
    <xf numFmtId="0" fontId="39" fillId="0" borderId="49" xfId="4" applyFont="1" applyBorder="1" applyAlignment="1" applyProtection="1">
      <alignment horizontal="center"/>
    </xf>
    <xf numFmtId="0" fontId="39" fillId="0" borderId="24" xfId="4" applyFont="1" applyBorder="1" applyAlignment="1" applyProtection="1">
      <alignment horizontal="center"/>
    </xf>
    <xf numFmtId="0" fontId="39" fillId="0" borderId="50" xfId="4" applyFont="1" applyBorder="1" applyAlignment="1" applyProtection="1">
      <alignment horizontal="center"/>
    </xf>
  </cellXfs>
  <cellStyles count="578">
    <cellStyle name="$" xfId="11"/>
    <cellStyle name="$ 2" xfId="12"/>
    <cellStyle name="$ 2 2" xfId="13"/>
    <cellStyle name="$.00" xfId="14"/>
    <cellStyle name="$.00 2" xfId="15"/>
    <cellStyle name="$.00 2 2" xfId="16"/>
    <cellStyle name="$_2. 2011-2014  Rev_ FCast_IRM 2012_COS2013_Ongoing Operations_with CDM" xfId="17"/>
    <cellStyle name="$_2. 2011-2014  Rev_ FCast_IRM 2012_COS2013_Ongoing Operations_with CDM_1. Creation and Assumptions Budget_Revised with CDM" xfId="18"/>
    <cellStyle name="$_9. Rev2Cost_GDPIPI" xfId="19"/>
    <cellStyle name="$_9. Rev2Cost_GDPIPI 2" xfId="20"/>
    <cellStyle name="$_CGAAP FA Budget Model v2 james" xfId="21"/>
    <cellStyle name="$_CGAAP FA Budget Model v2 james 2" xfId="22"/>
    <cellStyle name="$_lists" xfId="23"/>
    <cellStyle name="$_lists 2" xfId="24"/>
    <cellStyle name="$_lists_4. Current Monthly Fixed Charge" xfId="25"/>
    <cellStyle name="$_Oct 2010 SM PILs Recognition" xfId="26"/>
    <cellStyle name="$_Sheet4" xfId="27"/>
    <cellStyle name="$_Sheet4 2" xfId="28"/>
    <cellStyle name="$_Xl0000180" xfId="29"/>
    <cellStyle name="$M" xfId="30"/>
    <cellStyle name="$M 2" xfId="31"/>
    <cellStyle name="$M 2 2" xfId="32"/>
    <cellStyle name="$M.00" xfId="33"/>
    <cellStyle name="$M.00 2" xfId="34"/>
    <cellStyle name="$M.00 2 2" xfId="35"/>
    <cellStyle name="$M_2. 2011-2014  Rev_ FCast_IRM 2012_COS2013_Ongoing Operations_with CDM" xfId="36"/>
    <cellStyle name="20% - Accent1 2" xfId="37"/>
    <cellStyle name="20% - Accent1 2 2" xfId="38"/>
    <cellStyle name="20% - Accent1 2 3" xfId="39"/>
    <cellStyle name="20% - Accent1 3" xfId="40"/>
    <cellStyle name="20% - Accent2 2" xfId="41"/>
    <cellStyle name="20% - Accent2 2 2" xfId="42"/>
    <cellStyle name="20% - Accent2 2 3" xfId="43"/>
    <cellStyle name="20% - Accent2 3" xfId="44"/>
    <cellStyle name="20% - Accent3 2" xfId="45"/>
    <cellStyle name="20% - Accent3 2 2" xfId="46"/>
    <cellStyle name="20% - Accent3 2 3" xfId="47"/>
    <cellStyle name="20% - Accent3 3" xfId="48"/>
    <cellStyle name="20% - Accent4 2" xfId="49"/>
    <cellStyle name="20% - Accent4 2 2" xfId="50"/>
    <cellStyle name="20% - Accent4 2 3" xfId="51"/>
    <cellStyle name="20% - Accent4 3" xfId="52"/>
    <cellStyle name="20% - Accent5 2" xfId="53"/>
    <cellStyle name="20% - Accent5 2 2" xfId="54"/>
    <cellStyle name="20% - Accent5 2 3" xfId="55"/>
    <cellStyle name="20% - Accent5 3" xfId="56"/>
    <cellStyle name="20% - Accent6 2" xfId="57"/>
    <cellStyle name="20% - Accent6 2 2" xfId="58"/>
    <cellStyle name="20% - Accent6 2 3" xfId="59"/>
    <cellStyle name="20% - Accent6 3" xfId="60"/>
    <cellStyle name="40% - Accent1 2" xfId="61"/>
    <cellStyle name="40% - Accent1 2 2" xfId="62"/>
    <cellStyle name="40% - Accent1 2 3" xfId="63"/>
    <cellStyle name="40% - Accent1 3" xfId="64"/>
    <cellStyle name="40% - Accent2 2" xfId="65"/>
    <cellStyle name="40% - Accent2 2 2" xfId="66"/>
    <cellStyle name="40% - Accent2 2 3" xfId="67"/>
    <cellStyle name="40% - Accent2 3" xfId="68"/>
    <cellStyle name="40% - Accent3 2" xfId="69"/>
    <cellStyle name="40% - Accent3 2 2" xfId="70"/>
    <cellStyle name="40% - Accent3 2 3" xfId="71"/>
    <cellStyle name="40% - Accent3 3" xfId="72"/>
    <cellStyle name="40% - Accent4 2" xfId="73"/>
    <cellStyle name="40% - Accent4 2 2" xfId="74"/>
    <cellStyle name="40% - Accent4 2 3" xfId="75"/>
    <cellStyle name="40% - Accent4 3" xfId="76"/>
    <cellStyle name="40% - Accent5 2" xfId="77"/>
    <cellStyle name="40% - Accent5 2 2" xfId="78"/>
    <cellStyle name="40% - Accent5 2 3" xfId="79"/>
    <cellStyle name="40% - Accent5 3" xfId="80"/>
    <cellStyle name="40% - Accent6 2" xfId="81"/>
    <cellStyle name="40% - Accent6 2 2" xfId="82"/>
    <cellStyle name="40% - Accent6 2 3" xfId="83"/>
    <cellStyle name="40% - Accent6 3" xfId="84"/>
    <cellStyle name="60% - Accent1 2" xfId="85"/>
    <cellStyle name="60% - Accent1 2 2" xfId="86"/>
    <cellStyle name="60% - Accent1 2 3" xfId="87"/>
    <cellStyle name="60% - Accent1 3" xfId="88"/>
    <cellStyle name="60% - Accent2 2" xfId="89"/>
    <cellStyle name="60% - Accent2 2 2" xfId="90"/>
    <cellStyle name="60% - Accent2 2 3" xfId="91"/>
    <cellStyle name="60% - Accent2 3" xfId="92"/>
    <cellStyle name="60% - Accent3 2" xfId="93"/>
    <cellStyle name="60% - Accent3 2 2" xfId="94"/>
    <cellStyle name="60% - Accent3 2 3" xfId="95"/>
    <cellStyle name="60% - Accent3 3" xfId="96"/>
    <cellStyle name="60% - Accent4 2" xfId="97"/>
    <cellStyle name="60% - Accent4 2 2" xfId="98"/>
    <cellStyle name="60% - Accent4 2 3" xfId="99"/>
    <cellStyle name="60% - Accent4 3" xfId="100"/>
    <cellStyle name="60% - Accent5 2" xfId="101"/>
    <cellStyle name="60% - Accent5 2 2" xfId="102"/>
    <cellStyle name="60% - Accent5 2 3" xfId="103"/>
    <cellStyle name="60% - Accent5 3" xfId="104"/>
    <cellStyle name="60% - Accent6 2" xfId="105"/>
    <cellStyle name="60% - Accent6 2 2" xfId="106"/>
    <cellStyle name="60% - Accent6 2 3" xfId="107"/>
    <cellStyle name="60% - Accent6 3" xfId="108"/>
    <cellStyle name="Accent1 2" xfId="109"/>
    <cellStyle name="Accent1 2 2" xfId="110"/>
    <cellStyle name="Accent1 2 3" xfId="111"/>
    <cellStyle name="Accent1 3" xfId="112"/>
    <cellStyle name="Accent2 2" xfId="113"/>
    <cellStyle name="Accent2 2 2" xfId="114"/>
    <cellStyle name="Accent2 2 3" xfId="115"/>
    <cellStyle name="Accent2 3" xfId="116"/>
    <cellStyle name="Accent3 2" xfId="117"/>
    <cellStyle name="Accent3 2 2" xfId="118"/>
    <cellStyle name="Accent3 2 3" xfId="119"/>
    <cellStyle name="Accent3 3" xfId="120"/>
    <cellStyle name="Accent4 2" xfId="121"/>
    <cellStyle name="Accent4 2 2" xfId="122"/>
    <cellStyle name="Accent4 2 3" xfId="123"/>
    <cellStyle name="Accent4 3" xfId="124"/>
    <cellStyle name="Accent5 2" xfId="125"/>
    <cellStyle name="Accent5 2 2" xfId="126"/>
    <cellStyle name="Accent5 2 3" xfId="127"/>
    <cellStyle name="Accent5 3" xfId="128"/>
    <cellStyle name="Accent6 2" xfId="129"/>
    <cellStyle name="Accent6 2 2" xfId="130"/>
    <cellStyle name="Accent6 2 3" xfId="131"/>
    <cellStyle name="Accent6 3" xfId="132"/>
    <cellStyle name="Bad 2" xfId="133"/>
    <cellStyle name="Bad 2 2" xfId="134"/>
    <cellStyle name="Bad 2 3" xfId="135"/>
    <cellStyle name="Bad 3" xfId="136"/>
    <cellStyle name="Calculation 2" xfId="137"/>
    <cellStyle name="Calculation 2 2" xfId="138"/>
    <cellStyle name="Calculation 2 3" xfId="139"/>
    <cellStyle name="Calculation 2 4" xfId="140"/>
    <cellStyle name="Calculation 3" xfId="141"/>
    <cellStyle name="Calculation 4" xfId="142"/>
    <cellStyle name="Check Cell 2" xfId="143"/>
    <cellStyle name="Check Cell 2 2" xfId="144"/>
    <cellStyle name="Check Cell 2 3" xfId="145"/>
    <cellStyle name="Check Cell 3" xfId="146"/>
    <cellStyle name="Comma" xfId="1" builtinId="3"/>
    <cellStyle name="Comma [0] 2" xfId="147"/>
    <cellStyle name="Comma 10" xfId="148"/>
    <cellStyle name="Comma 10 2" xfId="149"/>
    <cellStyle name="Comma 10 2 2" xfId="150"/>
    <cellStyle name="Comma 10 3" xfId="151"/>
    <cellStyle name="Comma 10 3 2" xfId="152"/>
    <cellStyle name="Comma 10 3 3" xfId="153"/>
    <cellStyle name="Comma 10 3 4" xfId="154"/>
    <cellStyle name="Comma 10 4" xfId="155"/>
    <cellStyle name="Comma 10 5" xfId="156"/>
    <cellStyle name="Comma 10 6" xfId="157"/>
    <cellStyle name="Comma 10 7" xfId="158"/>
    <cellStyle name="Comma 10 8" xfId="159"/>
    <cellStyle name="Comma 11" xfId="160"/>
    <cellStyle name="Comma 11 2" xfId="161"/>
    <cellStyle name="Comma 11 2 2" xfId="162"/>
    <cellStyle name="Comma 11 3" xfId="163"/>
    <cellStyle name="Comma 11 4" xfId="164"/>
    <cellStyle name="Comma 11 5" xfId="165"/>
    <cellStyle name="Comma 12" xfId="166"/>
    <cellStyle name="Comma 12 2" xfId="167"/>
    <cellStyle name="Comma 12 3" xfId="168"/>
    <cellStyle name="Comma 12 4" xfId="169"/>
    <cellStyle name="Comma 12 5" xfId="170"/>
    <cellStyle name="Comma 13" xfId="171"/>
    <cellStyle name="Comma 13 2" xfId="172"/>
    <cellStyle name="Comma 13 3" xfId="173"/>
    <cellStyle name="Comma 14" xfId="174"/>
    <cellStyle name="Comma 14 2" xfId="175"/>
    <cellStyle name="Comma 14 3" xfId="176"/>
    <cellStyle name="Comma 15" xfId="177"/>
    <cellStyle name="Comma 15 2" xfId="178"/>
    <cellStyle name="Comma 15 3" xfId="179"/>
    <cellStyle name="Comma 16" xfId="180"/>
    <cellStyle name="Comma 16 2" xfId="181"/>
    <cellStyle name="Comma 16 3" xfId="182"/>
    <cellStyle name="Comma 16 4" xfId="183"/>
    <cellStyle name="Comma 17" xfId="184"/>
    <cellStyle name="Comma 18" xfId="185"/>
    <cellStyle name="Comma 18 2" xfId="186"/>
    <cellStyle name="Comma 18 3" xfId="187"/>
    <cellStyle name="Comma 19" xfId="188"/>
    <cellStyle name="Comma 2" xfId="5"/>
    <cellStyle name="Comma 2 10" xfId="189"/>
    <cellStyle name="Comma 2 11" xfId="190"/>
    <cellStyle name="Comma 2 12" xfId="191"/>
    <cellStyle name="Comma 2 2" xfId="192"/>
    <cellStyle name="Comma 2 2 2" xfId="193"/>
    <cellStyle name="Comma 2 2 3" xfId="194"/>
    <cellStyle name="Comma 2 2 4" xfId="195"/>
    <cellStyle name="Comma 2 3" xfId="196"/>
    <cellStyle name="Comma 2 3 2" xfId="197"/>
    <cellStyle name="Comma 2 3 3" xfId="198"/>
    <cellStyle name="Comma 2 3 4" xfId="199"/>
    <cellStyle name="Comma 2 4" xfId="200"/>
    <cellStyle name="Comma 2 4 2" xfId="201"/>
    <cellStyle name="Comma 2 4 3" xfId="202"/>
    <cellStyle name="Comma 2 5" xfId="203"/>
    <cellStyle name="Comma 2 5 2" xfId="204"/>
    <cellStyle name="Comma 2 5 3" xfId="205"/>
    <cellStyle name="Comma 2 6" xfId="206"/>
    <cellStyle name="Comma 2 7" xfId="207"/>
    <cellStyle name="Comma 2 8" xfId="208"/>
    <cellStyle name="Comma 2 9" xfId="209"/>
    <cellStyle name="Comma 2_2.1556 Regulatory Reporting without PILs YTD March 11" xfId="210"/>
    <cellStyle name="Comma 20" xfId="211"/>
    <cellStyle name="Comma 20 2" xfId="212"/>
    <cellStyle name="Comma 20 3" xfId="213"/>
    <cellStyle name="Comma 20 4" xfId="214"/>
    <cellStyle name="Comma 21" xfId="215"/>
    <cellStyle name="Comma 22" xfId="216"/>
    <cellStyle name="Comma 23" xfId="217"/>
    <cellStyle name="Comma 24" xfId="218"/>
    <cellStyle name="Comma 25" xfId="219"/>
    <cellStyle name="Comma 26" xfId="220"/>
    <cellStyle name="Comma 27" xfId="7"/>
    <cellStyle name="Comma 27 2" xfId="221"/>
    <cellStyle name="Comma 28" xfId="222"/>
    <cellStyle name="Comma 3" xfId="223"/>
    <cellStyle name="Comma 3 2" xfId="224"/>
    <cellStyle name="Comma 3 2 2" xfId="225"/>
    <cellStyle name="Comma 3 2 3" xfId="226"/>
    <cellStyle name="Comma 3 2 4" xfId="227"/>
    <cellStyle name="Comma 3 2 5" xfId="228"/>
    <cellStyle name="Comma 3 3" xfId="229"/>
    <cellStyle name="Comma 3 3 2" xfId="230"/>
    <cellStyle name="Comma 3 3 3" xfId="231"/>
    <cellStyle name="Comma 3 4" xfId="232"/>
    <cellStyle name="Comma 3 4 2" xfId="233"/>
    <cellStyle name="Comma 3 4 3" xfId="234"/>
    <cellStyle name="Comma 3 5" xfId="235"/>
    <cellStyle name="Comma 3 6" xfId="236"/>
    <cellStyle name="Comma 3_2. 2011-2014  Rev_ FCast_IRM 2012_COS2013_Ongoing Operations_with CDM" xfId="237"/>
    <cellStyle name="Comma 4" xfId="238"/>
    <cellStyle name="Comma 4 2" xfId="239"/>
    <cellStyle name="Comma 4 2 2" xfId="240"/>
    <cellStyle name="Comma 4 2 3" xfId="241"/>
    <cellStyle name="Comma 4 2 4" xfId="242"/>
    <cellStyle name="Comma 4 3" xfId="243"/>
    <cellStyle name="Comma 4 4" xfId="244"/>
    <cellStyle name="Comma 4 5" xfId="245"/>
    <cellStyle name="Comma 4 6" xfId="246"/>
    <cellStyle name="Comma 5" xfId="247"/>
    <cellStyle name="Comma 5 2" xfId="248"/>
    <cellStyle name="Comma 6" xfId="249"/>
    <cellStyle name="Comma 6 2" xfId="250"/>
    <cellStyle name="Comma 6 2 2" xfId="251"/>
    <cellStyle name="Comma 6 3" xfId="252"/>
    <cellStyle name="Comma 6 4" xfId="253"/>
    <cellStyle name="Comma 6 5" xfId="254"/>
    <cellStyle name="Comma 7" xfId="255"/>
    <cellStyle name="Comma 7 2" xfId="256"/>
    <cellStyle name="Comma 7 2 2" xfId="257"/>
    <cellStyle name="Comma 7 3" xfId="258"/>
    <cellStyle name="Comma 7 4" xfId="259"/>
    <cellStyle name="Comma 8" xfId="260"/>
    <cellStyle name="Comma 8 2" xfId="261"/>
    <cellStyle name="Comma 8 2 2" xfId="262"/>
    <cellStyle name="Comma 8 3" xfId="263"/>
    <cellStyle name="Comma 8 4" xfId="264"/>
    <cellStyle name="Comma 9" xfId="265"/>
    <cellStyle name="Comma 9 2" xfId="266"/>
    <cellStyle name="Comma 9 2 2" xfId="267"/>
    <cellStyle name="Comma 9 2 3" xfId="268"/>
    <cellStyle name="Comma 9 3" xfId="269"/>
    <cellStyle name="Comma 9 4" xfId="270"/>
    <cellStyle name="Comma 9 5" xfId="271"/>
    <cellStyle name="Comma 9 6" xfId="272"/>
    <cellStyle name="Comma0" xfId="273"/>
    <cellStyle name="Comma0 2" xfId="274"/>
    <cellStyle name="Comma0 2 2" xfId="275"/>
    <cellStyle name="Comma0 3" xfId="276"/>
    <cellStyle name="Currency" xfId="2" builtinId="4"/>
    <cellStyle name="Currency 10" xfId="277"/>
    <cellStyle name="Currency 10 2" xfId="6"/>
    <cellStyle name="Currency 11" xfId="278"/>
    <cellStyle name="Currency 12" xfId="279"/>
    <cellStyle name="Currency 13" xfId="280"/>
    <cellStyle name="Currency 13 2" xfId="281"/>
    <cellStyle name="Currency 14" xfId="282"/>
    <cellStyle name="Currency 2" xfId="283"/>
    <cellStyle name="Currency 2 2" xfId="284"/>
    <cellStyle name="Currency 2 2 2" xfId="285"/>
    <cellStyle name="Currency 2 2 3" xfId="286"/>
    <cellStyle name="Currency 2 2 4" xfId="287"/>
    <cellStyle name="Currency 2 3" xfId="288"/>
    <cellStyle name="Currency 2 3 2" xfId="289"/>
    <cellStyle name="Currency 2 3 3" xfId="290"/>
    <cellStyle name="Currency 2 3 4" xfId="291"/>
    <cellStyle name="Currency 2 4" xfId="10"/>
    <cellStyle name="Currency 2 5" xfId="292"/>
    <cellStyle name="Currency 3" xfId="293"/>
    <cellStyle name="Currency 3 2" xfId="294"/>
    <cellStyle name="Currency 3 2 2" xfId="295"/>
    <cellStyle name="Currency 3 2 3" xfId="296"/>
    <cellStyle name="Currency 3 2 4" xfId="297"/>
    <cellStyle name="Currency 3 3" xfId="298"/>
    <cellStyle name="Currency 3 4" xfId="299"/>
    <cellStyle name="Currency 3 5" xfId="300"/>
    <cellStyle name="Currency 3_2.1556 Regulatory Reporting without PILs YTD March 11" xfId="301"/>
    <cellStyle name="Currency 4" xfId="302"/>
    <cellStyle name="Currency 4 2" xfId="303"/>
    <cellStyle name="Currency 4 2 2" xfId="304"/>
    <cellStyle name="Currency 4 2 3" xfId="305"/>
    <cellStyle name="Currency 4 2 4" xfId="306"/>
    <cellStyle name="Currency 4 3" xfId="307"/>
    <cellStyle name="Currency 4 3 2" xfId="308"/>
    <cellStyle name="Currency 4 3 3" xfId="309"/>
    <cellStyle name="Currency 4 4" xfId="310"/>
    <cellStyle name="Currency 4 5" xfId="311"/>
    <cellStyle name="Currency 5" xfId="312"/>
    <cellStyle name="Currency 5 2" xfId="313"/>
    <cellStyle name="Currency 6" xfId="314"/>
    <cellStyle name="Currency 6 2" xfId="315"/>
    <cellStyle name="Currency 6 3" xfId="316"/>
    <cellStyle name="Currency 6 4" xfId="317"/>
    <cellStyle name="Currency 7" xfId="318"/>
    <cellStyle name="Currency 8" xfId="319"/>
    <cellStyle name="Currency 8 2" xfId="320"/>
    <cellStyle name="Currency 8 3" xfId="321"/>
    <cellStyle name="Currency 9" xfId="322"/>
    <cellStyle name="Currency0" xfId="323"/>
    <cellStyle name="Currency0 2" xfId="324"/>
    <cellStyle name="Currency0 2 2" xfId="325"/>
    <cellStyle name="Currency0 3" xfId="326"/>
    <cellStyle name="custom" xfId="327"/>
    <cellStyle name="Date" xfId="328"/>
    <cellStyle name="Date 2" xfId="329"/>
    <cellStyle name="Date 2 2" xfId="330"/>
    <cellStyle name="Date 3" xfId="331"/>
    <cellStyle name="Euro" xfId="332"/>
    <cellStyle name="Euro 2" xfId="333"/>
    <cellStyle name="Explanatory Text 2" xfId="334"/>
    <cellStyle name="Explanatory Text 2 2" xfId="335"/>
    <cellStyle name="Explanatory Text 2 3" xfId="336"/>
    <cellStyle name="Explanatory Text 3" xfId="337"/>
    <cellStyle name="Fixed" xfId="338"/>
    <cellStyle name="Fixed 2" xfId="339"/>
    <cellStyle name="Fixed 2 2" xfId="340"/>
    <cellStyle name="Fixed 3" xfId="341"/>
    <cellStyle name="Good 2" xfId="342"/>
    <cellStyle name="Good 2 2" xfId="343"/>
    <cellStyle name="Good 2 3" xfId="344"/>
    <cellStyle name="Good 3" xfId="345"/>
    <cellStyle name="Grey" xfId="346"/>
    <cellStyle name="Grey 2" xfId="347"/>
    <cellStyle name="header" xfId="348"/>
    <cellStyle name="Header1" xfId="349"/>
    <cellStyle name="Header2" xfId="350"/>
    <cellStyle name="Header2 2" xfId="351"/>
    <cellStyle name="Header2 3" xfId="352"/>
    <cellStyle name="Header2 3 2" xfId="353"/>
    <cellStyle name="Heading 1 10" xfId="354"/>
    <cellStyle name="Heading 1 11" xfId="355"/>
    <cellStyle name="Heading 1 12" xfId="356"/>
    <cellStyle name="Heading 1 13" xfId="357"/>
    <cellStyle name="Heading 1 14" xfId="358"/>
    <cellStyle name="Heading 1 15" xfId="359"/>
    <cellStyle name="Heading 1 2" xfId="360"/>
    <cellStyle name="Heading 1 2 2" xfId="361"/>
    <cellStyle name="Heading 1 2 3" xfId="362"/>
    <cellStyle name="Heading 1 2 4" xfId="363"/>
    <cellStyle name="Heading 1 2 5" xfId="364"/>
    <cellStyle name="Heading 1 3" xfId="365"/>
    <cellStyle name="Heading 1 4" xfId="366"/>
    <cellStyle name="Heading 1 5" xfId="367"/>
    <cellStyle name="Heading 1 6" xfId="368"/>
    <cellStyle name="Heading 1 7" xfId="369"/>
    <cellStyle name="Heading 1 8" xfId="370"/>
    <cellStyle name="Heading 1 9" xfId="371"/>
    <cellStyle name="Heading 2 10" xfId="372"/>
    <cellStyle name="Heading 2 11" xfId="373"/>
    <cellStyle name="Heading 2 12" xfId="374"/>
    <cellStyle name="Heading 2 13" xfId="375"/>
    <cellStyle name="Heading 2 14" xfId="376"/>
    <cellStyle name="Heading 2 15" xfId="377"/>
    <cellStyle name="Heading 2 2" xfId="378"/>
    <cellStyle name="Heading 2 2 2" xfId="379"/>
    <cellStyle name="Heading 2 2 3" xfId="380"/>
    <cellStyle name="Heading 2 2 4" xfId="381"/>
    <cellStyle name="Heading 2 3" xfId="382"/>
    <cellStyle name="Heading 2 3 2" xfId="383"/>
    <cellStyle name="Heading 2 4" xfId="384"/>
    <cellStyle name="Heading 2 5" xfId="385"/>
    <cellStyle name="Heading 2 6" xfId="386"/>
    <cellStyle name="Heading 2 7" xfId="387"/>
    <cellStyle name="Heading 2 8" xfId="388"/>
    <cellStyle name="Heading 2 9" xfId="389"/>
    <cellStyle name="Heading 3 2" xfId="390"/>
    <cellStyle name="Heading 3 2 2" xfId="391"/>
    <cellStyle name="Heading 3 2 3" xfId="392"/>
    <cellStyle name="Heading 3 3" xfId="393"/>
    <cellStyle name="Heading 4 2" xfId="394"/>
    <cellStyle name="Heading 4 2 2" xfId="395"/>
    <cellStyle name="Heading 4 2 3" xfId="396"/>
    <cellStyle name="Heading 4 3" xfId="397"/>
    <cellStyle name="Hyperlink 2" xfId="3"/>
    <cellStyle name="Hyperlink 3" xfId="398"/>
    <cellStyle name="Input [yellow]" xfId="399"/>
    <cellStyle name="Input [yellow] 2" xfId="400"/>
    <cellStyle name="Input [yellow] 2 2" xfId="401"/>
    <cellStyle name="Input [yellow] 2 3" xfId="402"/>
    <cellStyle name="Input 2" xfId="403"/>
    <cellStyle name="Input 2 2" xfId="404"/>
    <cellStyle name="Input 2 3" xfId="405"/>
    <cellStyle name="Input 2 4" xfId="406"/>
    <cellStyle name="Input 3" xfId="407"/>
    <cellStyle name="Input 4" xfId="408"/>
    <cellStyle name="Input 5" xfId="409"/>
    <cellStyle name="Linked Cell 2" xfId="410"/>
    <cellStyle name="Linked Cell 2 2" xfId="411"/>
    <cellStyle name="Linked Cell 2 3" xfId="412"/>
    <cellStyle name="Linked Cell 3" xfId="413"/>
    <cellStyle name="M" xfId="414"/>
    <cellStyle name="M 2" xfId="415"/>
    <cellStyle name="M 2 2" xfId="416"/>
    <cellStyle name="M.00" xfId="417"/>
    <cellStyle name="M.00 2" xfId="418"/>
    <cellStyle name="M.00 2 2" xfId="419"/>
    <cellStyle name="M_2. 2011-2014  Rev_ FCast_IRM 2012_COS2013_Ongoing Operations_with CDM" xfId="420"/>
    <cellStyle name="M_2. 2011-2014  Rev_ FCast_IRM 2012_COS2013_Ongoing Operations_with CDM_1. Creation and Assumptions Budget_Revised with CDM" xfId="421"/>
    <cellStyle name="M_9. Rev2Cost_GDPIPI" xfId="422"/>
    <cellStyle name="M_9. Rev2Cost_GDPIPI 2" xfId="423"/>
    <cellStyle name="M_CGAAP FA Budget Model v2 james" xfId="424"/>
    <cellStyle name="M_CGAAP FA Budget Model v2 james 2" xfId="425"/>
    <cellStyle name="M_lists" xfId="426"/>
    <cellStyle name="M_lists 2" xfId="427"/>
    <cellStyle name="M_lists_4. Current Monthly Fixed Charge" xfId="428"/>
    <cellStyle name="M_Oct 2010 SM PILs Recognition" xfId="429"/>
    <cellStyle name="M_Sheet4" xfId="430"/>
    <cellStyle name="M_Sheet4 2" xfId="431"/>
    <cellStyle name="M_Xl0000180" xfId="432"/>
    <cellStyle name="Neutral 2" xfId="433"/>
    <cellStyle name="Neutral 2 2" xfId="434"/>
    <cellStyle name="Neutral 2 3" xfId="435"/>
    <cellStyle name="Neutral 3" xfId="436"/>
    <cellStyle name="Normal" xfId="0" builtinId="0"/>
    <cellStyle name="Normal - Style1" xfId="437"/>
    <cellStyle name="Normal - Style1 2" xfId="438"/>
    <cellStyle name="Normal - Style1 2 2" xfId="439"/>
    <cellStyle name="Normal - Style1 2 3" xfId="440"/>
    <cellStyle name="Normal - Style1 3" xfId="441"/>
    <cellStyle name="Normal - Style1 3 2" xfId="442"/>
    <cellStyle name="Normal - Style1 3 3" xfId="443"/>
    <cellStyle name="Normal - Style1 4" xfId="444"/>
    <cellStyle name="Normal - Style1_1595 FIT Support" xfId="445"/>
    <cellStyle name="Normal 10" xfId="446"/>
    <cellStyle name="Normal 10 2" xfId="447"/>
    <cellStyle name="Normal 10 2 2" xfId="448"/>
    <cellStyle name="Normal 10 2 3" xfId="449"/>
    <cellStyle name="Normal 10 3" xfId="450"/>
    <cellStyle name="Normal 10 4" xfId="451"/>
    <cellStyle name="Normal 11" xfId="452"/>
    <cellStyle name="Normal 11 2" xfId="453"/>
    <cellStyle name="Normal 11 3" xfId="454"/>
    <cellStyle name="Normal 12" xfId="455"/>
    <cellStyle name="Normal 12 2" xfId="456"/>
    <cellStyle name="Normal 13" xfId="457"/>
    <cellStyle name="Normal 14" xfId="458"/>
    <cellStyle name="Normal 15" xfId="459"/>
    <cellStyle name="Normal 16" xfId="460"/>
    <cellStyle name="Normal 17" xfId="461"/>
    <cellStyle name="Normal 18" xfId="462"/>
    <cellStyle name="Normal 19" xfId="463"/>
    <cellStyle name="Normal 2" xfId="464"/>
    <cellStyle name="Normal 2 2" xfId="465"/>
    <cellStyle name="Normal 2 2 2" xfId="4"/>
    <cellStyle name="Normal 2 2 3" xfId="466"/>
    <cellStyle name="Normal 2 2 4" xfId="467"/>
    <cellStyle name="Normal 2 3" xfId="468"/>
    <cellStyle name="Normal 20" xfId="469"/>
    <cellStyle name="Normal 21" xfId="470"/>
    <cellStyle name="Normal 22" xfId="471"/>
    <cellStyle name="Normal 23" xfId="472"/>
    <cellStyle name="Normal 25" xfId="473"/>
    <cellStyle name="Normal 3" xfId="474"/>
    <cellStyle name="Normal 3 2" xfId="475"/>
    <cellStyle name="Normal 3 3" xfId="476"/>
    <cellStyle name="Normal 3 3 2" xfId="477"/>
    <cellStyle name="Normal 3 3 3" xfId="478"/>
    <cellStyle name="Normal 3 4" xfId="479"/>
    <cellStyle name="Normal 3 5" xfId="480"/>
    <cellStyle name="Normal 4" xfId="481"/>
    <cellStyle name="Normal 4 2" xfId="482"/>
    <cellStyle name="Normal 4 3" xfId="483"/>
    <cellStyle name="Normal 5" xfId="484"/>
    <cellStyle name="Normal 5 2" xfId="485"/>
    <cellStyle name="Normal 5 2 2" xfId="486"/>
    <cellStyle name="Normal 5 2 3" xfId="487"/>
    <cellStyle name="Normal 5 3" xfId="488"/>
    <cellStyle name="Normal 5 4" xfId="489"/>
    <cellStyle name="Normal 5 5" xfId="490"/>
    <cellStyle name="Normal 6" xfId="491"/>
    <cellStyle name="Normal 6 2" xfId="492"/>
    <cellStyle name="Normal 6 3" xfId="493"/>
    <cellStyle name="Normal 6 4" xfId="494"/>
    <cellStyle name="Normal 6 5" xfId="495"/>
    <cellStyle name="Normal 7" xfId="496"/>
    <cellStyle name="Normal 7 2" xfId="497"/>
    <cellStyle name="Normal 7 3" xfId="498"/>
    <cellStyle name="Normal 7 4" xfId="499"/>
    <cellStyle name="Normal 8" xfId="500"/>
    <cellStyle name="Normal 8 2" xfId="501"/>
    <cellStyle name="Normal 8 3" xfId="502"/>
    <cellStyle name="Normal 9" xfId="503"/>
    <cellStyle name="Normal 9 2" xfId="504"/>
    <cellStyle name="Normal 9 2 2" xfId="505"/>
    <cellStyle name="Normal 9 2 3" xfId="506"/>
    <cellStyle name="Normal 9 3" xfId="507"/>
    <cellStyle name="Normal 9 4" xfId="508"/>
    <cellStyle name="Note 2" xfId="509"/>
    <cellStyle name="Note 2 2" xfId="510"/>
    <cellStyle name="Note 2 3" xfId="511"/>
    <cellStyle name="Note 2 4" xfId="512"/>
    <cellStyle name="Note 3" xfId="513"/>
    <cellStyle name="Output 2" xfId="514"/>
    <cellStyle name="Output 2 2" xfId="515"/>
    <cellStyle name="Output 2 3" xfId="516"/>
    <cellStyle name="Output 2 4" xfId="517"/>
    <cellStyle name="Output 3" xfId="518"/>
    <cellStyle name="Output Line Items" xfId="519"/>
    <cellStyle name="Percent" xfId="577" builtinId="5"/>
    <cellStyle name="Percent [2]" xfId="520"/>
    <cellStyle name="Percent [2] 2" xfId="521"/>
    <cellStyle name="Percent [2] 2 2" xfId="522"/>
    <cellStyle name="Percent [2] 3" xfId="523"/>
    <cellStyle name="Percent 10" xfId="524"/>
    <cellStyle name="Percent 11" xfId="525"/>
    <cellStyle name="Percent 11 2" xfId="526"/>
    <cellStyle name="Percent 12" xfId="8"/>
    <cellStyle name="Percent 2" xfId="9"/>
    <cellStyle name="Percent 2 2" xfId="527"/>
    <cellStyle name="Percent 2 2 2" xfId="528"/>
    <cellStyle name="Percent 2 2 3" xfId="529"/>
    <cellStyle name="Percent 3" xfId="530"/>
    <cellStyle name="Percent 3 2" xfId="531"/>
    <cellStyle name="Percent 3 2 2" xfId="532"/>
    <cellStyle name="Percent 3 2 3" xfId="533"/>
    <cellStyle name="Percent 3 2 4" xfId="534"/>
    <cellStyle name="Percent 3 3" xfId="535"/>
    <cellStyle name="Percent 3 4" xfId="536"/>
    <cellStyle name="Percent 3 5" xfId="537"/>
    <cellStyle name="Percent 4" xfId="538"/>
    <cellStyle name="Percent 4 2" xfId="539"/>
    <cellStyle name="Percent 5" xfId="540"/>
    <cellStyle name="Percent 5 2" xfId="541"/>
    <cellStyle name="Percent 5 3" xfId="542"/>
    <cellStyle name="Percent 6" xfId="543"/>
    <cellStyle name="Percent 6 2" xfId="544"/>
    <cellStyle name="Percent 7" xfId="545"/>
    <cellStyle name="Percent 8" xfId="546"/>
    <cellStyle name="Percent 9" xfId="547"/>
    <cellStyle name="Percent 9 2" xfId="548"/>
    <cellStyle name="Percent 9 3" xfId="549"/>
    <cellStyle name="Style 23" xfId="550"/>
    <cellStyle name="Title 2" xfId="551"/>
    <cellStyle name="Title 2 2" xfId="552"/>
    <cellStyle name="Title 2 3" xfId="553"/>
    <cellStyle name="Total 10" xfId="554"/>
    <cellStyle name="Total 11" xfId="555"/>
    <cellStyle name="Total 12" xfId="556"/>
    <cellStyle name="Total 13" xfId="557"/>
    <cellStyle name="Total 14" xfId="558"/>
    <cellStyle name="Total 15" xfId="559"/>
    <cellStyle name="Total 2" xfId="560"/>
    <cellStyle name="Total 2 2" xfId="561"/>
    <cellStyle name="Total 2 3" xfId="562"/>
    <cellStyle name="Total 2 4" xfId="563"/>
    <cellStyle name="Total 2 5" xfId="564"/>
    <cellStyle name="Total 2 6" xfId="565"/>
    <cellStyle name="Total 3" xfId="566"/>
    <cellStyle name="Total 4" xfId="567"/>
    <cellStyle name="Total 5" xfId="568"/>
    <cellStyle name="Total 6" xfId="569"/>
    <cellStyle name="Total 7" xfId="570"/>
    <cellStyle name="Total 8" xfId="571"/>
    <cellStyle name="Total 9" xfId="572"/>
    <cellStyle name="Warning Text 2" xfId="573"/>
    <cellStyle name="Warning Text 2 2" xfId="574"/>
    <cellStyle name="Warning Text 2 3" xfId="575"/>
    <cellStyle name="Warning Text 3" xfId="576"/>
  </cellStyles>
  <dxfs count="1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41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styles" Target="styles.xml"/><Relationship Id="rId48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System%202000\Proj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MCOST\GLOB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$\ramar\My%20Documents\BY%20APPLICATION\EXCEL\RATES\2004\2004%20Budget%20rev.%20before%204_1_04%20Adj\2004%20Det%20Bud%20Calend%20BEFORE4_1%20Adj.%20V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$\1.%20JohnB\2008%20Rates\Models\scenario%20for%20Roland\EDR%202008%20Model%20recreat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1.%20JohnB\2008%20Rates\Models\Rate%20Riders\scenario%20for%20Roland\EDR%202008%20Model%20recreat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RPCAP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$\ramar\My%20Documents\BY%20APPLICATION\EXCEL\Financial%20Analysis\2004\November%202004\Hydro%20Revenue%20Nov%202004%20v2%20fr%20M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Documents%20and%20Settings\mbenum\My%20Documents\Rates\Rates%20Reporting\OEB%20Quarterly%20Submissions\July%202004\Carrying%20Charg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MCOST\OPTIMUM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005\RP-2005-0020\EB-2005-0389\Board\Applications\Decision%20Material\London%20Hydro%202006%20EDR_modified%20for%20smart%20mete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System%20New\System%202001\Project20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Enersource%20Disposition%20Adjustment_Sept%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System%20New\System%202002\Project%20Summary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USERS\POONJA\FORECAST\96FRC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ong\Desktop\2015_IRM_Rate_Generator_Final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Finance\Budget\Bud2010\Internal%20Budget\7.%202009%20APPENDIX%20C%20HYDRO\Appendix%20C-7%20-%20Capital%20Program\2010%20Final%20Capital%20Budget%20Propos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CAPACITY\RPCAP96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1\Home\BenumMa\Assignments\2007%20EDR%20Model\2007_irmmodel_ope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PROJ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Selected 2000"/>
      <sheetName val="Budget 2000"/>
      <sheetName val="Projects99"/>
      <sheetName val="Projects"/>
      <sheetName val="MW-min"/>
      <sheetName val="SUM2000"/>
      <sheetName val="Work Units"/>
      <sheetName val="Global"/>
    </sheetNames>
    <sheetDataSet>
      <sheetData sheetId="0">
        <row r="1">
          <cell r="B1" t="str">
            <v>POSSIBLE  SYSTEM   CAPITAL PROJECTS  -  2000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>
        <row r="6">
          <cell r="C6" t="str">
            <v>TABLE 1</v>
          </cell>
        </row>
      </sheetData>
      <sheetData sheetId="7" refreshError="1">
        <row r="2">
          <cell r="G2" t="str">
            <v>TABLE 2 - COMPARATIVE COSTING</v>
          </cell>
        </row>
        <row r="3">
          <cell r="G3" t="str">
            <v>(1997 - 2000)</v>
          </cell>
        </row>
        <row r="5">
          <cell r="C5">
            <v>1997</v>
          </cell>
          <cell r="G5">
            <v>1998</v>
          </cell>
          <cell r="K5">
            <v>1999</v>
          </cell>
          <cell r="O5">
            <v>2000</v>
          </cell>
        </row>
        <row r="6">
          <cell r="B6" t="str">
            <v>CATEGORY</v>
          </cell>
          <cell r="C6" t="str">
            <v>Capacity</v>
          </cell>
          <cell r="E6" t="str">
            <v>Capital</v>
          </cell>
          <cell r="F6" t="str">
            <v xml:space="preserve">Unit </v>
          </cell>
          <cell r="G6" t="str">
            <v>Capacity</v>
          </cell>
          <cell r="I6" t="str">
            <v>Capital</v>
          </cell>
          <cell r="J6" t="str">
            <v xml:space="preserve">Unit </v>
          </cell>
          <cell r="K6" t="str">
            <v>Capacity</v>
          </cell>
          <cell r="M6" t="str">
            <v>Capital</v>
          </cell>
          <cell r="N6" t="str">
            <v xml:space="preserve">Unit </v>
          </cell>
          <cell r="O6" t="str">
            <v>Capacity</v>
          </cell>
          <cell r="Q6" t="str">
            <v>Capital</v>
          </cell>
          <cell r="R6" t="str">
            <v xml:space="preserve">Unit </v>
          </cell>
        </row>
        <row r="7">
          <cell r="C7" t="str">
            <v>(MW)</v>
          </cell>
          <cell r="D7" t="str">
            <v>Quantity</v>
          </cell>
          <cell r="E7" t="str">
            <v>Expenditure</v>
          </cell>
          <cell r="F7" t="str">
            <v>Cost</v>
          </cell>
          <cell r="G7" t="str">
            <v>(MW)</v>
          </cell>
          <cell r="H7" t="str">
            <v>Quantity</v>
          </cell>
          <cell r="I7" t="str">
            <v>Expenditure</v>
          </cell>
          <cell r="J7" t="str">
            <v>Cost</v>
          </cell>
          <cell r="K7" t="str">
            <v>(MW)</v>
          </cell>
          <cell r="L7" t="str">
            <v>Quantity</v>
          </cell>
          <cell r="M7" t="str">
            <v>Expenditure</v>
          </cell>
          <cell r="N7" t="str">
            <v>Cost</v>
          </cell>
          <cell r="O7" t="str">
            <v>(MW)</v>
          </cell>
          <cell r="P7" t="str">
            <v>Quantity</v>
          </cell>
          <cell r="Q7" t="str">
            <v>Expenditure</v>
          </cell>
          <cell r="R7" t="str">
            <v>Cost</v>
          </cell>
        </row>
        <row r="9">
          <cell r="B9" t="str">
            <v>Subtransmission</v>
          </cell>
          <cell r="C9">
            <v>21</v>
          </cell>
          <cell r="E9">
            <v>2237000</v>
          </cell>
          <cell r="F9">
            <v>106.52380952380952</v>
          </cell>
          <cell r="G9">
            <v>17</v>
          </cell>
          <cell r="I9">
            <v>1600000</v>
          </cell>
          <cell r="J9">
            <v>94.117647058823536</v>
          </cell>
          <cell r="K9">
            <v>20</v>
          </cell>
          <cell r="M9">
            <v>1630000</v>
          </cell>
          <cell r="N9">
            <v>81.5</v>
          </cell>
          <cell r="O9">
            <v>86</v>
          </cell>
          <cell r="Q9">
            <v>2865000</v>
          </cell>
          <cell r="R9">
            <v>33.313953488372093</v>
          </cell>
        </row>
        <row r="10">
          <cell r="B10" t="str">
            <v xml:space="preserve"> - kM of Conductors</v>
          </cell>
          <cell r="D10">
            <v>64.7</v>
          </cell>
          <cell r="H10">
            <v>57.5</v>
          </cell>
          <cell r="L10">
            <v>60</v>
          </cell>
          <cell r="P10">
            <v>80</v>
          </cell>
        </row>
        <row r="11">
          <cell r="B11" t="str">
            <v xml:space="preserve"> - No. of Poles</v>
          </cell>
          <cell r="D11">
            <v>114</v>
          </cell>
          <cell r="H11">
            <v>115</v>
          </cell>
          <cell r="L11">
            <v>120</v>
          </cell>
          <cell r="P11">
            <v>150</v>
          </cell>
        </row>
        <row r="14">
          <cell r="B14" t="str">
            <v>Distribution</v>
          </cell>
          <cell r="C14">
            <v>13</v>
          </cell>
          <cell r="E14">
            <v>1052000</v>
          </cell>
          <cell r="F14">
            <v>80.92307692307692</v>
          </cell>
          <cell r="G14">
            <v>15</v>
          </cell>
          <cell r="I14">
            <v>1150000</v>
          </cell>
          <cell r="J14">
            <v>76.666666666666671</v>
          </cell>
          <cell r="K14">
            <v>13</v>
          </cell>
          <cell r="M14">
            <v>950000</v>
          </cell>
          <cell r="N14">
            <v>73.07692307692308</v>
          </cell>
          <cell r="O14">
            <v>10</v>
          </cell>
          <cell r="Q14">
            <v>810000</v>
          </cell>
          <cell r="R14">
            <v>81</v>
          </cell>
        </row>
        <row r="15">
          <cell r="B15" t="str">
            <v xml:space="preserve"> - kM of Conductors</v>
          </cell>
          <cell r="D15">
            <v>53.3</v>
          </cell>
          <cell r="H15">
            <v>18.2</v>
          </cell>
          <cell r="L15">
            <v>22</v>
          </cell>
          <cell r="P15">
            <v>47.8</v>
          </cell>
        </row>
        <row r="16">
          <cell r="B16" t="str">
            <v xml:space="preserve"> - No. of Poles</v>
          </cell>
          <cell r="D16">
            <v>50</v>
          </cell>
          <cell r="H16">
            <v>65</v>
          </cell>
          <cell r="L16">
            <v>55</v>
          </cell>
          <cell r="P16">
            <v>61</v>
          </cell>
        </row>
        <row r="19">
          <cell r="B19" t="str">
            <v>Substations (Transformation)</v>
          </cell>
          <cell r="C19">
            <v>30</v>
          </cell>
          <cell r="E19">
            <v>2037000</v>
          </cell>
          <cell r="F19">
            <v>67.900000000000006</v>
          </cell>
          <cell r="G19">
            <v>40</v>
          </cell>
          <cell r="I19">
            <v>2800000</v>
          </cell>
          <cell r="J19">
            <v>70</v>
          </cell>
          <cell r="K19">
            <v>50</v>
          </cell>
          <cell r="M19">
            <v>3287000</v>
          </cell>
          <cell r="N19">
            <v>65.739999999999995</v>
          </cell>
          <cell r="O19">
            <v>60</v>
          </cell>
          <cell r="Q19">
            <v>3050000</v>
          </cell>
          <cell r="R19">
            <v>50.833333333333336</v>
          </cell>
        </row>
        <row r="22">
          <cell r="B22" t="str">
            <v>Subdivision Rebuilds</v>
          </cell>
          <cell r="C22">
            <v>7</v>
          </cell>
          <cell r="E22">
            <v>5744000</v>
          </cell>
          <cell r="F22">
            <v>820.57142857142856</v>
          </cell>
          <cell r="G22">
            <v>5</v>
          </cell>
          <cell r="I22">
            <v>5200000</v>
          </cell>
          <cell r="J22">
            <v>1040</v>
          </cell>
          <cell r="K22">
            <v>5</v>
          </cell>
          <cell r="M22">
            <v>3600000</v>
          </cell>
          <cell r="N22">
            <v>720</v>
          </cell>
          <cell r="O22">
            <v>7</v>
          </cell>
          <cell r="Q22">
            <v>2500000</v>
          </cell>
          <cell r="R22">
            <v>357.14285714285717</v>
          </cell>
        </row>
        <row r="23">
          <cell r="B23" t="str">
            <v xml:space="preserve"> - No. of Homes</v>
          </cell>
          <cell r="D23">
            <v>600</v>
          </cell>
          <cell r="F23">
            <v>9573.3333333333339</v>
          </cell>
          <cell r="H23">
            <v>700</v>
          </cell>
          <cell r="J23">
            <v>7428.5714285714284</v>
          </cell>
          <cell r="L23">
            <v>500</v>
          </cell>
          <cell r="N23">
            <v>7200</v>
          </cell>
          <cell r="P23">
            <v>500</v>
          </cell>
          <cell r="R23">
            <v>5000</v>
          </cell>
        </row>
        <row r="26">
          <cell r="B26" t="str">
            <v>Road Relocations</v>
          </cell>
        </row>
        <row r="27">
          <cell r="B27" t="str">
            <v xml:space="preserve"> - kM of Conductors</v>
          </cell>
          <cell r="C27">
            <v>0</v>
          </cell>
          <cell r="D27">
            <v>41.1</v>
          </cell>
          <cell r="E27">
            <v>1561000</v>
          </cell>
          <cell r="F27">
            <v>37980.53527980535</v>
          </cell>
          <cell r="G27">
            <v>0</v>
          </cell>
          <cell r="H27">
            <v>18.899999999999999</v>
          </cell>
          <cell r="I27">
            <v>1400000</v>
          </cell>
          <cell r="J27">
            <v>74074.074074074073</v>
          </cell>
          <cell r="K27">
            <v>0</v>
          </cell>
          <cell r="L27">
            <v>17</v>
          </cell>
          <cell r="M27">
            <v>1200000</v>
          </cell>
          <cell r="N27">
            <v>70588.23529411765</v>
          </cell>
          <cell r="O27">
            <v>0</v>
          </cell>
          <cell r="P27">
            <v>23</v>
          </cell>
          <cell r="Q27">
            <v>1600000</v>
          </cell>
          <cell r="R27">
            <v>69565.217391304352</v>
          </cell>
        </row>
        <row r="30">
          <cell r="B30" t="str">
            <v>Industrial &amp; Commercial Services</v>
          </cell>
          <cell r="C30">
            <v>0</v>
          </cell>
          <cell r="G30">
            <v>0</v>
          </cell>
          <cell r="K30">
            <v>0</v>
          </cell>
          <cell r="O30">
            <v>0</v>
          </cell>
        </row>
        <row r="31">
          <cell r="B31" t="str">
            <v xml:space="preserve"> - Number of Services</v>
          </cell>
          <cell r="D31">
            <v>135</v>
          </cell>
          <cell r="E31">
            <v>3886000</v>
          </cell>
          <cell r="F31">
            <v>28785.185185185186</v>
          </cell>
          <cell r="H31">
            <v>165</v>
          </cell>
          <cell r="I31">
            <v>4675419</v>
          </cell>
          <cell r="J31">
            <v>28335.872727272726</v>
          </cell>
          <cell r="L31">
            <v>180</v>
          </cell>
          <cell r="M31">
            <v>5000000</v>
          </cell>
          <cell r="N31">
            <v>27777.777777777777</v>
          </cell>
          <cell r="P31">
            <v>190</v>
          </cell>
          <cell r="Q31">
            <v>5000000</v>
          </cell>
          <cell r="R31">
            <v>26315.78947368421</v>
          </cell>
        </row>
        <row r="34">
          <cell r="B34" t="str">
            <v>O/H Distribution Maintenance</v>
          </cell>
          <cell r="C34">
            <v>0</v>
          </cell>
          <cell r="G34">
            <v>0</v>
          </cell>
          <cell r="K34">
            <v>0</v>
          </cell>
          <cell r="O34">
            <v>0</v>
          </cell>
        </row>
        <row r="36">
          <cell r="B36" t="str">
            <v xml:space="preserve"> - Wood &amp; Concrete Pole Replacements</v>
          </cell>
        </row>
        <row r="37">
          <cell r="B37" t="str">
            <v xml:space="preserve">     - Number of Poles</v>
          </cell>
          <cell r="D37">
            <v>42</v>
          </cell>
          <cell r="E37">
            <v>307000</v>
          </cell>
          <cell r="F37">
            <v>7309.5238095238092</v>
          </cell>
          <cell r="H37">
            <v>70</v>
          </cell>
          <cell r="I37">
            <v>460000</v>
          </cell>
          <cell r="J37">
            <v>6571.4285714285716</v>
          </cell>
          <cell r="L37">
            <v>65</v>
          </cell>
          <cell r="M37">
            <v>420000</v>
          </cell>
          <cell r="N37">
            <v>6461.5384615384619</v>
          </cell>
          <cell r="P37">
            <v>65</v>
          </cell>
          <cell r="Q37">
            <v>325000</v>
          </cell>
          <cell r="R37">
            <v>5000</v>
          </cell>
        </row>
        <row r="39">
          <cell r="B39" t="str">
            <v xml:space="preserve"> - Overhead Switch Replacement</v>
          </cell>
        </row>
        <row r="40">
          <cell r="B40" t="str">
            <v xml:space="preserve">     - Number of Switches</v>
          </cell>
          <cell r="D40">
            <v>17</v>
          </cell>
          <cell r="E40">
            <v>325000</v>
          </cell>
          <cell r="F40">
            <v>19117.647058823528</v>
          </cell>
          <cell r="H40">
            <v>24</v>
          </cell>
          <cell r="I40">
            <v>435000</v>
          </cell>
          <cell r="J40">
            <v>18125</v>
          </cell>
          <cell r="L40">
            <v>17</v>
          </cell>
          <cell r="M40">
            <v>200000</v>
          </cell>
          <cell r="N40">
            <v>11764.705882352941</v>
          </cell>
          <cell r="P40">
            <v>16</v>
          </cell>
          <cell r="Q40">
            <v>275000</v>
          </cell>
          <cell r="R40">
            <v>17187.5</v>
          </cell>
        </row>
        <row r="41">
          <cell r="B41" t="str">
            <v xml:space="preserve">     - Number of Insulators</v>
          </cell>
          <cell r="D41">
            <v>200</v>
          </cell>
          <cell r="E41">
            <v>33000</v>
          </cell>
          <cell r="F41">
            <v>165</v>
          </cell>
          <cell r="H41">
            <v>2000</v>
          </cell>
          <cell r="I41">
            <v>300000</v>
          </cell>
          <cell r="J41">
            <v>150</v>
          </cell>
          <cell r="L41">
            <v>780</v>
          </cell>
          <cell r="M41">
            <v>110000</v>
          </cell>
          <cell r="N41">
            <v>141.02564102564102</v>
          </cell>
          <cell r="P41">
            <v>1200</v>
          </cell>
          <cell r="Q41">
            <v>150000</v>
          </cell>
          <cell r="R41">
            <v>125</v>
          </cell>
        </row>
        <row r="43">
          <cell r="B43" t="str">
            <v xml:space="preserve"> - Feeder Overhauls</v>
          </cell>
        </row>
        <row r="44">
          <cell r="B44" t="str">
            <v xml:space="preserve">     - kM of Circuits</v>
          </cell>
          <cell r="D44">
            <v>13</v>
          </cell>
          <cell r="E44">
            <v>625000</v>
          </cell>
          <cell r="F44">
            <v>48076.923076923078</v>
          </cell>
          <cell r="H44">
            <v>8</v>
          </cell>
          <cell r="I44">
            <v>370000</v>
          </cell>
          <cell r="J44">
            <v>46250</v>
          </cell>
          <cell r="L44">
            <v>6.5</v>
          </cell>
          <cell r="M44">
            <v>300000</v>
          </cell>
          <cell r="N44">
            <v>46153.846153846156</v>
          </cell>
          <cell r="P44">
            <v>6</v>
          </cell>
          <cell r="Q44">
            <v>275000</v>
          </cell>
          <cell r="R44">
            <v>45833.333333333336</v>
          </cell>
        </row>
        <row r="46">
          <cell r="B46" t="str">
            <v xml:space="preserve"> - Overhead Rebuilds</v>
          </cell>
        </row>
        <row r="47">
          <cell r="B47" t="str">
            <v xml:space="preserve">     - Number of Homes</v>
          </cell>
          <cell r="D47">
            <v>512</v>
          </cell>
          <cell r="E47">
            <v>865000</v>
          </cell>
          <cell r="F47">
            <v>1689.453125</v>
          </cell>
          <cell r="H47">
            <v>435</v>
          </cell>
          <cell r="I47">
            <v>685000</v>
          </cell>
          <cell r="J47">
            <v>1574.7126436781609</v>
          </cell>
          <cell r="L47">
            <v>325</v>
          </cell>
          <cell r="M47">
            <v>470000</v>
          </cell>
          <cell r="N47">
            <v>1446.1538461538462</v>
          </cell>
          <cell r="P47">
            <v>465</v>
          </cell>
          <cell r="Q47">
            <v>675000</v>
          </cell>
          <cell r="R47">
            <v>1451.6129032258063</v>
          </cell>
        </row>
        <row r="51">
          <cell r="G51" t="str">
            <v>TABLE 2 (Cont'd)- COMPARATIVE COSTING</v>
          </cell>
        </row>
        <row r="52">
          <cell r="G52" t="str">
            <v>(1997 - 2000)</v>
          </cell>
        </row>
        <row r="54">
          <cell r="C54">
            <v>1997</v>
          </cell>
          <cell r="G54">
            <v>1998</v>
          </cell>
          <cell r="K54">
            <v>1999</v>
          </cell>
          <cell r="O54">
            <v>2000</v>
          </cell>
        </row>
        <row r="55">
          <cell r="B55" t="str">
            <v>CATEGORY</v>
          </cell>
          <cell r="C55" t="str">
            <v>Capacity</v>
          </cell>
          <cell r="E55" t="str">
            <v>Capital</v>
          </cell>
          <cell r="F55" t="str">
            <v xml:space="preserve">Unit </v>
          </cell>
          <cell r="G55" t="str">
            <v>Capacity</v>
          </cell>
          <cell r="I55" t="str">
            <v>Capital</v>
          </cell>
          <cell r="J55" t="str">
            <v xml:space="preserve">Unit </v>
          </cell>
          <cell r="K55" t="str">
            <v>Capacity</v>
          </cell>
          <cell r="M55" t="str">
            <v>Capital</v>
          </cell>
          <cell r="N55" t="str">
            <v xml:space="preserve">Unit </v>
          </cell>
          <cell r="O55" t="str">
            <v>Capacity</v>
          </cell>
          <cell r="Q55" t="str">
            <v>Capital</v>
          </cell>
          <cell r="R55" t="str">
            <v xml:space="preserve">Unit </v>
          </cell>
        </row>
        <row r="56">
          <cell r="C56" t="str">
            <v>(MW)</v>
          </cell>
          <cell r="D56" t="str">
            <v>Quantity</v>
          </cell>
          <cell r="E56" t="str">
            <v>Expenditure</v>
          </cell>
          <cell r="F56" t="str">
            <v>Cost</v>
          </cell>
          <cell r="G56" t="str">
            <v>(MW)</v>
          </cell>
          <cell r="H56" t="str">
            <v>Quantity</v>
          </cell>
          <cell r="I56" t="str">
            <v>Expenditure</v>
          </cell>
          <cell r="J56" t="str">
            <v>Cost</v>
          </cell>
          <cell r="K56" t="str">
            <v>(MW)</v>
          </cell>
          <cell r="L56" t="str">
            <v>Quantity</v>
          </cell>
          <cell r="M56" t="str">
            <v>Expenditure</v>
          </cell>
          <cell r="N56" t="str">
            <v>Cost</v>
          </cell>
          <cell r="O56" t="str">
            <v>(MW)</v>
          </cell>
          <cell r="P56" t="str">
            <v>Quantity</v>
          </cell>
          <cell r="Q56" t="str">
            <v>Expenditure</v>
          </cell>
          <cell r="R56" t="str">
            <v>Cost</v>
          </cell>
        </row>
        <row r="58">
          <cell r="B58" t="str">
            <v>U/G Distribution Maintenance</v>
          </cell>
          <cell r="C58">
            <v>0</v>
          </cell>
          <cell r="G58">
            <v>0</v>
          </cell>
          <cell r="K58">
            <v>0</v>
          </cell>
          <cell r="O58">
            <v>0</v>
          </cell>
        </row>
        <row r="60">
          <cell r="B60" t="str">
            <v xml:space="preserve"> - Primary Distribution Equipment Replacement</v>
          </cell>
        </row>
        <row r="61">
          <cell r="B61" t="str">
            <v xml:space="preserve">     - Number of Load Centres</v>
          </cell>
          <cell r="D61">
            <v>4</v>
          </cell>
          <cell r="E61">
            <v>110000</v>
          </cell>
          <cell r="F61">
            <v>27500</v>
          </cell>
          <cell r="H61">
            <v>8</v>
          </cell>
          <cell r="I61">
            <v>200000</v>
          </cell>
          <cell r="J61">
            <v>25000</v>
          </cell>
          <cell r="L61">
            <v>7</v>
          </cell>
          <cell r="M61">
            <v>170000</v>
          </cell>
          <cell r="N61">
            <v>24285.714285714286</v>
          </cell>
          <cell r="P61">
            <v>8</v>
          </cell>
          <cell r="Q61">
            <v>190000</v>
          </cell>
          <cell r="R61">
            <v>23750</v>
          </cell>
        </row>
        <row r="62">
          <cell r="B62" t="str">
            <v xml:space="preserve">     - Number of Elbows</v>
          </cell>
          <cell r="D62">
            <v>85</v>
          </cell>
          <cell r="E62">
            <v>38000</v>
          </cell>
          <cell r="F62">
            <v>447.05882352941177</v>
          </cell>
          <cell r="H62">
            <v>475</v>
          </cell>
          <cell r="I62">
            <v>200000</v>
          </cell>
          <cell r="J62">
            <v>421.05263157894734</v>
          </cell>
          <cell r="L62">
            <v>950</v>
          </cell>
          <cell r="M62">
            <v>385000</v>
          </cell>
          <cell r="N62">
            <v>405.26315789473682</v>
          </cell>
          <cell r="P62">
            <v>850</v>
          </cell>
          <cell r="Q62">
            <v>285000</v>
          </cell>
          <cell r="R62">
            <v>335.29411764705884</v>
          </cell>
        </row>
        <row r="63">
          <cell r="B63" t="str">
            <v xml:space="preserve">     - Number of Fault Indicators</v>
          </cell>
          <cell r="D63">
            <v>20</v>
          </cell>
          <cell r="E63">
            <v>25000</v>
          </cell>
          <cell r="F63">
            <v>1250</v>
          </cell>
          <cell r="H63">
            <v>100</v>
          </cell>
          <cell r="I63">
            <v>100000</v>
          </cell>
          <cell r="J63">
            <v>1000</v>
          </cell>
          <cell r="L63">
            <v>40</v>
          </cell>
          <cell r="M63">
            <v>35000</v>
          </cell>
          <cell r="N63">
            <v>875</v>
          </cell>
          <cell r="P63">
            <v>70</v>
          </cell>
          <cell r="Q63">
            <v>50000</v>
          </cell>
          <cell r="R63">
            <v>714.28571428571433</v>
          </cell>
        </row>
        <row r="64">
          <cell r="B64" t="str">
            <v xml:space="preserve">     - Number of Terminations</v>
          </cell>
          <cell r="D64">
            <v>225</v>
          </cell>
          <cell r="E64">
            <v>165000</v>
          </cell>
          <cell r="F64">
            <v>733.33333333333337</v>
          </cell>
        </row>
        <row r="66">
          <cell r="B66" t="str">
            <v xml:space="preserve"> - U/ground Cable and Splice Replacement</v>
          </cell>
        </row>
        <row r="67">
          <cell r="B67" t="str">
            <v xml:space="preserve">     - Number of Cable Sections</v>
          </cell>
          <cell r="D67">
            <v>10</v>
          </cell>
          <cell r="E67">
            <v>703000</v>
          </cell>
          <cell r="F67">
            <v>70300</v>
          </cell>
          <cell r="H67">
            <v>6</v>
          </cell>
          <cell r="I67">
            <v>425000</v>
          </cell>
          <cell r="J67">
            <v>70833.333333333328</v>
          </cell>
          <cell r="L67">
            <v>7</v>
          </cell>
          <cell r="M67">
            <v>495000</v>
          </cell>
          <cell r="N67">
            <v>70714.28571428571</v>
          </cell>
          <cell r="P67">
            <v>5</v>
          </cell>
          <cell r="Q67">
            <v>325000</v>
          </cell>
          <cell r="R67">
            <v>65000</v>
          </cell>
        </row>
        <row r="68">
          <cell r="B68" t="str">
            <v xml:space="preserve">     - Number of Splices</v>
          </cell>
          <cell r="D68">
            <v>140</v>
          </cell>
          <cell r="E68">
            <v>310000</v>
          </cell>
          <cell r="F68">
            <v>2214.2857142857142</v>
          </cell>
          <cell r="H68">
            <v>165</v>
          </cell>
          <cell r="I68">
            <v>400000</v>
          </cell>
          <cell r="J68">
            <v>2424.242424242424</v>
          </cell>
          <cell r="L68">
            <v>205</v>
          </cell>
          <cell r="M68">
            <v>480000</v>
          </cell>
          <cell r="N68">
            <v>2341.4634146341464</v>
          </cell>
          <cell r="P68">
            <v>200</v>
          </cell>
          <cell r="Q68">
            <v>450000</v>
          </cell>
          <cell r="R68">
            <v>2250</v>
          </cell>
        </row>
        <row r="70">
          <cell r="B70" t="str">
            <v xml:space="preserve"> - Meter Base Replacement</v>
          </cell>
        </row>
        <row r="71">
          <cell r="B71" t="str">
            <v xml:space="preserve">     - Number of Meterbases</v>
          </cell>
          <cell r="D71">
            <v>82</v>
          </cell>
          <cell r="E71">
            <v>66000</v>
          </cell>
          <cell r="F71">
            <v>804.8780487804878</v>
          </cell>
          <cell r="H71">
            <v>70</v>
          </cell>
          <cell r="I71">
            <v>55000</v>
          </cell>
          <cell r="J71">
            <v>785.71428571428567</v>
          </cell>
          <cell r="L71">
            <v>72</v>
          </cell>
          <cell r="M71">
            <v>55000</v>
          </cell>
          <cell r="N71">
            <v>763.88888888888891</v>
          </cell>
          <cell r="P71">
            <v>70</v>
          </cell>
          <cell r="Q71">
            <v>50000</v>
          </cell>
          <cell r="R71">
            <v>714.28571428571433</v>
          </cell>
        </row>
        <row r="73">
          <cell r="B73" t="str">
            <v xml:space="preserve"> - Secondary Cable Replacement</v>
          </cell>
        </row>
        <row r="74">
          <cell r="B74" t="str">
            <v xml:space="preserve">     - Number of Services</v>
          </cell>
          <cell r="D74">
            <v>15</v>
          </cell>
          <cell r="E74">
            <v>17000</v>
          </cell>
          <cell r="F74">
            <v>1133.3333333333333</v>
          </cell>
          <cell r="H74">
            <v>30</v>
          </cell>
          <cell r="I74">
            <v>35000</v>
          </cell>
          <cell r="J74">
            <v>1166.6666666666667</v>
          </cell>
          <cell r="L74">
            <v>28</v>
          </cell>
          <cell r="M74">
            <v>30000</v>
          </cell>
          <cell r="N74">
            <v>1071.4285714285713</v>
          </cell>
          <cell r="P74">
            <v>50</v>
          </cell>
          <cell r="Q74">
            <v>50000</v>
          </cell>
          <cell r="R74">
            <v>1000</v>
          </cell>
        </row>
        <row r="77">
          <cell r="B77" t="str">
            <v>Transformer Replacements</v>
          </cell>
          <cell r="C77">
            <v>0</v>
          </cell>
          <cell r="G77">
            <v>0</v>
          </cell>
          <cell r="K77">
            <v>0</v>
          </cell>
          <cell r="O77">
            <v>0</v>
          </cell>
        </row>
        <row r="79">
          <cell r="B79" t="str">
            <v xml:space="preserve"> - U/ground Transformer Replacement</v>
          </cell>
          <cell r="D79">
            <v>68</v>
          </cell>
          <cell r="E79">
            <v>398000</v>
          </cell>
          <cell r="F79">
            <v>5852.9411764705883</v>
          </cell>
          <cell r="H79">
            <v>75</v>
          </cell>
          <cell r="I79">
            <v>398000</v>
          </cell>
          <cell r="J79">
            <v>5306.666666666667</v>
          </cell>
          <cell r="L79">
            <v>97</v>
          </cell>
          <cell r="M79">
            <v>510000</v>
          </cell>
          <cell r="N79">
            <v>5257.7319587628863</v>
          </cell>
          <cell r="P79">
            <v>60</v>
          </cell>
          <cell r="Q79">
            <v>300000</v>
          </cell>
          <cell r="R79">
            <v>5000</v>
          </cell>
        </row>
        <row r="80">
          <cell r="B80" t="str">
            <v xml:space="preserve"> - Overhead Transformer Replacement</v>
          </cell>
          <cell r="D80">
            <v>57</v>
          </cell>
          <cell r="E80">
            <v>198000</v>
          </cell>
          <cell r="F80">
            <v>3473.6842105263158</v>
          </cell>
          <cell r="H80">
            <v>63</v>
          </cell>
          <cell r="I80">
            <v>202000</v>
          </cell>
          <cell r="J80">
            <v>3206.3492063492063</v>
          </cell>
          <cell r="L80">
            <v>60</v>
          </cell>
          <cell r="M80">
            <v>190000</v>
          </cell>
          <cell r="N80">
            <v>3166.6666666666665</v>
          </cell>
          <cell r="P80">
            <v>50</v>
          </cell>
          <cell r="Q80">
            <v>150000</v>
          </cell>
          <cell r="R80">
            <v>3000</v>
          </cell>
        </row>
        <row r="83">
          <cell r="B83" t="str">
            <v>Auto-Switches/SCADA</v>
          </cell>
          <cell r="C83">
            <v>0</v>
          </cell>
          <cell r="D83">
            <v>8</v>
          </cell>
          <cell r="E83">
            <v>306000</v>
          </cell>
          <cell r="F83">
            <v>38250</v>
          </cell>
          <cell r="G83">
            <v>0</v>
          </cell>
          <cell r="H83">
            <v>45</v>
          </cell>
          <cell r="I83">
            <v>1600000</v>
          </cell>
          <cell r="J83">
            <v>35555.555555555555</v>
          </cell>
          <cell r="K83">
            <v>0</v>
          </cell>
          <cell r="L83">
            <v>48</v>
          </cell>
          <cell r="M83">
            <v>1667000</v>
          </cell>
          <cell r="N83">
            <v>34729.166666666664</v>
          </cell>
          <cell r="O83">
            <v>0</v>
          </cell>
          <cell r="P83">
            <v>35</v>
          </cell>
          <cell r="Q83">
            <v>1200000</v>
          </cell>
          <cell r="R83">
            <v>34285.714285714283</v>
          </cell>
        </row>
        <row r="84">
          <cell r="B84" t="str">
            <v xml:space="preserve">     - Number of Switches/RTUs</v>
          </cell>
        </row>
        <row r="86">
          <cell r="B86" t="str">
            <v>TOTAL</v>
          </cell>
          <cell r="C86">
            <v>71</v>
          </cell>
          <cell r="E86">
            <v>21008000</v>
          </cell>
          <cell r="F86">
            <v>295.88732394366195</v>
          </cell>
          <cell r="G86">
            <v>77</v>
          </cell>
          <cell r="I86">
            <v>22690419</v>
          </cell>
          <cell r="J86">
            <v>294.68076623376624</v>
          </cell>
          <cell r="K86">
            <v>88</v>
          </cell>
          <cell r="M86">
            <v>21184000</v>
          </cell>
          <cell r="N86">
            <v>240.72727272727272</v>
          </cell>
          <cell r="O86">
            <v>163</v>
          </cell>
          <cell r="Q86">
            <v>20575000</v>
          </cell>
          <cell r="R86">
            <v>126.22699386503068</v>
          </cell>
        </row>
      </sheetData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OPTIMUM"/>
      <sheetName val="CALC1"/>
      <sheetName val="Global"/>
      <sheetName val="NEW"/>
      <sheetName val="NEW LOADS"/>
      <sheetName val="GWh"/>
      <sheetName val="Projects"/>
      <sheetName val="600 v"/>
      <sheetName val="Forecast9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S3" t="str">
            <v>LOAD FORECAST INPUT</v>
          </cell>
          <cell r="X3" t="str">
            <v>LOAD FORECAST ENERGY INPUT</v>
          </cell>
        </row>
        <row r="6">
          <cell r="S6" t="str">
            <v>Utility: HYDRO MISSISSAUGA</v>
          </cell>
          <cell r="X6" t="str">
            <v>Utility: HYDRO MISSISSAUGA</v>
          </cell>
        </row>
        <row r="8">
          <cell r="S8">
            <v>1996</v>
          </cell>
          <cell r="T8" t="str">
            <v>On-peak (kW)</v>
          </cell>
          <cell r="U8">
            <v>1997</v>
          </cell>
          <cell r="V8" t="str">
            <v>On-peak (kW)</v>
          </cell>
          <cell r="X8">
            <v>1996</v>
          </cell>
          <cell r="Y8" t="str">
            <v>On-peak</v>
          </cell>
          <cell r="Z8" t="str">
            <v>Off-peak</v>
          </cell>
          <cell r="AA8">
            <v>1997</v>
          </cell>
          <cell r="AB8" t="str">
            <v>On-peak</v>
          </cell>
          <cell r="AC8" t="str">
            <v>Off-peak</v>
          </cell>
        </row>
        <row r="9">
          <cell r="Y9" t="str">
            <v>Energy MWh</v>
          </cell>
          <cell r="Z9" t="str">
            <v>Energy MWh</v>
          </cell>
          <cell r="AB9" t="str">
            <v>Energy MWh</v>
          </cell>
          <cell r="AC9" t="str">
            <v>Energy MWh</v>
          </cell>
        </row>
        <row r="10">
          <cell r="S10" t="str">
            <v>Jan</v>
          </cell>
          <cell r="T10">
            <v>962148</v>
          </cell>
          <cell r="U10" t="str">
            <v>Jan</v>
          </cell>
          <cell r="V10">
            <v>1005075.5193319455</v>
          </cell>
          <cell r="X10" t="str">
            <v>Jan</v>
          </cell>
          <cell r="Y10">
            <v>315045</v>
          </cell>
          <cell r="Z10">
            <v>249176</v>
          </cell>
          <cell r="AA10" t="str">
            <v>Jan</v>
          </cell>
          <cell r="AB10">
            <v>297597.18261393643</v>
          </cell>
          <cell r="AC10">
            <v>274077.71187584201</v>
          </cell>
        </row>
        <row r="11">
          <cell r="S11" t="str">
            <v>Feb</v>
          </cell>
          <cell r="T11">
            <v>968496</v>
          </cell>
          <cell r="U11" t="str">
            <v>Feb</v>
          </cell>
          <cell r="V11">
            <v>1002302.9698027835</v>
          </cell>
          <cell r="X11" t="str">
            <v>Feb</v>
          </cell>
          <cell r="Y11">
            <v>289439</v>
          </cell>
          <cell r="Z11">
            <v>242183</v>
          </cell>
          <cell r="AA11" t="str">
            <v>Feb</v>
          </cell>
          <cell r="AB11">
            <v>284514.74493274605</v>
          </cell>
          <cell r="AC11">
            <v>244556.89149547205</v>
          </cell>
        </row>
        <row r="12">
          <cell r="S12" t="str">
            <v>Mar</v>
          </cell>
          <cell r="T12">
            <v>925943</v>
          </cell>
          <cell r="U12" t="str">
            <v>Mar</v>
          </cell>
          <cell r="V12">
            <v>918466.50345913635</v>
          </cell>
          <cell r="X12" t="str">
            <v>Mar</v>
          </cell>
          <cell r="Y12">
            <v>277076</v>
          </cell>
          <cell r="Z12">
            <v>262472</v>
          </cell>
          <cell r="AA12" t="str">
            <v>Mar</v>
          </cell>
          <cell r="AB12">
            <v>305170.55802757182</v>
          </cell>
          <cell r="AC12">
            <v>237059.00082057776</v>
          </cell>
        </row>
        <row r="13">
          <cell r="S13" t="str">
            <v>Apr</v>
          </cell>
          <cell r="T13">
            <v>871792</v>
          </cell>
          <cell r="U13" t="str">
            <v>Apr</v>
          </cell>
          <cell r="V13">
            <v>908737.31769678078</v>
          </cell>
          <cell r="X13" t="str">
            <v>Apr</v>
          </cell>
          <cell r="Y13">
            <v>265020</v>
          </cell>
          <cell r="Z13">
            <v>226058</v>
          </cell>
          <cell r="AA13" t="str">
            <v>Apr</v>
          </cell>
          <cell r="AB13">
            <v>246650.75028259715</v>
          </cell>
          <cell r="AC13">
            <v>250283.16452671046</v>
          </cell>
        </row>
        <row r="14">
          <cell r="S14" t="str">
            <v>May</v>
          </cell>
          <cell r="T14">
            <v>862852.27363163664</v>
          </cell>
          <cell r="U14" t="str">
            <v>May</v>
          </cell>
          <cell r="V14">
            <v>885286.43274605926</v>
          </cell>
          <cell r="X14" t="str">
            <v>May</v>
          </cell>
          <cell r="Y14">
            <v>255822.78540157832</v>
          </cell>
          <cell r="Z14">
            <v>200612.26171317938</v>
          </cell>
          <cell r="AA14" t="str">
            <v>May</v>
          </cell>
          <cell r="AB14">
            <v>262474.17782201938</v>
          </cell>
          <cell r="AC14">
            <v>205828.18051772207</v>
          </cell>
        </row>
        <row r="15">
          <cell r="S15" t="str">
            <v>Jun</v>
          </cell>
          <cell r="T15">
            <v>1088780.94</v>
          </cell>
          <cell r="U15" t="str">
            <v>Jun</v>
          </cell>
          <cell r="V15">
            <v>1117089.24444</v>
          </cell>
          <cell r="X15" t="str">
            <v>Jun</v>
          </cell>
          <cell r="Y15">
            <v>282849.19362290145</v>
          </cell>
          <cell r="Z15">
            <v>213373.60759149861</v>
          </cell>
          <cell r="AA15" t="str">
            <v>Jun</v>
          </cell>
          <cell r="AB15">
            <v>290203.27265709685</v>
          </cell>
          <cell r="AC15">
            <v>218921.32138887755</v>
          </cell>
        </row>
        <row r="16">
          <cell r="S16" t="str">
            <v>Jul</v>
          </cell>
          <cell r="T16">
            <v>1200420</v>
          </cell>
          <cell r="U16" t="str">
            <v>Jul</v>
          </cell>
          <cell r="V16">
            <v>1231630.92</v>
          </cell>
          <cell r="X16" t="str">
            <v>Jul</v>
          </cell>
          <cell r="Y16">
            <v>304841.29588121059</v>
          </cell>
          <cell r="Z16">
            <v>287292.27835878951</v>
          </cell>
          <cell r="AA16" t="str">
            <v>Jul</v>
          </cell>
          <cell r="AB16">
            <v>312767.169574122</v>
          </cell>
          <cell r="AC16">
            <v>294761.87759611796</v>
          </cell>
        </row>
        <row r="17">
          <cell r="S17" t="str">
            <v>Aug</v>
          </cell>
          <cell r="T17">
            <v>1164407.3999999999</v>
          </cell>
          <cell r="U17" t="str">
            <v>Aug</v>
          </cell>
          <cell r="V17">
            <v>1194681.9924000001</v>
          </cell>
          <cell r="X17" t="str">
            <v>Aug</v>
          </cell>
          <cell r="Y17">
            <v>330594.69120970037</v>
          </cell>
          <cell r="Z17">
            <v>268898.12986549974</v>
          </cell>
          <cell r="AA17" t="str">
            <v>Aug</v>
          </cell>
          <cell r="AB17">
            <v>339190.15318115253</v>
          </cell>
          <cell r="AC17">
            <v>275889.48124200269</v>
          </cell>
        </row>
        <row r="18">
          <cell r="S18" t="str">
            <v>Sep</v>
          </cell>
          <cell r="T18">
            <v>983434.52644425526</v>
          </cell>
          <cell r="U18" t="str">
            <v>Sep</v>
          </cell>
          <cell r="V18">
            <v>1009003.8241318059</v>
          </cell>
          <cell r="X18" t="str">
            <v>Sep</v>
          </cell>
          <cell r="Y18">
            <v>257682.04708880882</v>
          </cell>
          <cell r="Z18">
            <v>233720.5170848566</v>
          </cell>
          <cell r="AA18" t="str">
            <v>Sep</v>
          </cell>
          <cell r="AB18">
            <v>264381.7803131179</v>
          </cell>
          <cell r="AC18">
            <v>239797.25052906293</v>
          </cell>
        </row>
        <row r="19">
          <cell r="S19" t="str">
            <v>Oct</v>
          </cell>
          <cell r="T19">
            <v>864239.3260483864</v>
          </cell>
          <cell r="U19" t="str">
            <v>Oct</v>
          </cell>
          <cell r="V19">
            <v>886709.54852564435</v>
          </cell>
          <cell r="X19" t="str">
            <v>Oct</v>
          </cell>
          <cell r="Y19">
            <v>265982.94199429528</v>
          </cell>
          <cell r="Z19">
            <v>233301.94449307432</v>
          </cell>
          <cell r="AA19" t="str">
            <v>Oct</v>
          </cell>
          <cell r="AB19">
            <v>272898.49848614691</v>
          </cell>
          <cell r="AC19">
            <v>239367.79504989419</v>
          </cell>
        </row>
        <row r="20">
          <cell r="S20" t="str">
            <v>Nov</v>
          </cell>
          <cell r="T20">
            <v>942809.89508445538</v>
          </cell>
          <cell r="U20" t="str">
            <v>Nov</v>
          </cell>
          <cell r="V20">
            <v>967322.95235665131</v>
          </cell>
          <cell r="X20" t="str">
            <v>Nov</v>
          </cell>
          <cell r="Y20">
            <v>293818.34098169976</v>
          </cell>
          <cell r="Z20">
            <v>231590.75735096564</v>
          </cell>
          <cell r="AA20" t="str">
            <v>Nov</v>
          </cell>
          <cell r="AB20">
            <v>301457.61784722382</v>
          </cell>
          <cell r="AC20">
            <v>237612.11704209066</v>
          </cell>
        </row>
        <row r="21">
          <cell r="S21" t="str">
            <v>Dec</v>
          </cell>
          <cell r="T21">
            <v>1030547.1160019281</v>
          </cell>
          <cell r="U21" t="str">
            <v>Dec</v>
          </cell>
          <cell r="V21">
            <v>1057341.3410179783</v>
          </cell>
          <cell r="X21" t="str">
            <v>Dec</v>
          </cell>
          <cell r="Y21">
            <v>267579.35083704971</v>
          </cell>
          <cell r="Z21">
            <v>296348.39760459744</v>
          </cell>
          <cell r="AA21" t="str">
            <v>Dec</v>
          </cell>
          <cell r="AB21">
            <v>274536.41395881295</v>
          </cell>
          <cell r="AC21">
            <v>304053.45594231691</v>
          </cell>
        </row>
        <row r="22">
          <cell r="U22" t="str">
            <v>Dec - 1998</v>
          </cell>
          <cell r="V22">
            <v>1084832.2158844455</v>
          </cell>
          <cell r="AA22" t="str">
            <v>Dec - 1998</v>
          </cell>
          <cell r="AB22">
            <v>281674.36072174204</v>
          </cell>
          <cell r="AC22">
            <v>311958.84579681716</v>
          </cell>
        </row>
        <row r="23">
          <cell r="U23" t="str">
            <v>Dec - 1999</v>
          </cell>
          <cell r="V23">
            <v>1113037.8534974414</v>
          </cell>
          <cell r="AA23" t="str">
            <v>Dec - 1999</v>
          </cell>
          <cell r="AB23">
            <v>288997.89410050737</v>
          </cell>
          <cell r="AC23">
            <v>320069.77578753443</v>
          </cell>
        </row>
        <row r="24">
          <cell r="U24" t="str">
            <v>Dec - 2000</v>
          </cell>
          <cell r="V24">
            <v>1141976.8376883746</v>
          </cell>
          <cell r="AA24" t="str">
            <v>Dec - 2000</v>
          </cell>
          <cell r="AB24">
            <v>296511.83934712055</v>
          </cell>
          <cell r="AC24">
            <v>328391.5899580103</v>
          </cell>
        </row>
        <row r="25">
          <cell r="U25" t="str">
            <v>Dec - 2001</v>
          </cell>
          <cell r="V25">
            <v>1164816.3744421422</v>
          </cell>
          <cell r="AA25" t="str">
            <v>Dec - 2001</v>
          </cell>
          <cell r="AB25">
            <v>302442.07613406295</v>
          </cell>
          <cell r="AC25">
            <v>334959.42175717052</v>
          </cell>
        </row>
        <row r="28">
          <cell r="X28" t="str">
            <v xml:space="preserve">Submitted by:   Vaffi Poonja </v>
          </cell>
        </row>
        <row r="29">
          <cell r="S29" t="str">
            <v xml:space="preserve">Submitted by:   Vaffi Poonja </v>
          </cell>
        </row>
        <row r="30">
          <cell r="X30" t="str">
            <v>Date:                June 26, 1996 - Revised</v>
          </cell>
        </row>
        <row r="31">
          <cell r="S31" t="str">
            <v>Date:                June 4, 1996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Monthly inputs"/>
      <sheetName val="Sheet3"/>
      <sheetName val="InputSheet"/>
      <sheetName val="Grouping"/>
      <sheetName val="Upload"/>
      <sheetName val="Hoep"/>
      <sheetName val="Customer Allocation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E3">
            <v>6.6349999999999992E-2</v>
          </cell>
        </row>
        <row r="4">
          <cell r="E4">
            <v>7.0993515947131894E-2</v>
          </cell>
        </row>
        <row r="5">
          <cell r="E5">
            <v>7.0999999999999994E-2</v>
          </cell>
        </row>
        <row r="6">
          <cell r="E6">
            <v>5.7654322927226255E-2</v>
          </cell>
        </row>
        <row r="7">
          <cell r="E7">
            <v>4.6186384399659976E-2</v>
          </cell>
        </row>
        <row r="8">
          <cell r="E8">
            <v>5.5249352929579949E-2</v>
          </cell>
        </row>
        <row r="9">
          <cell r="E9">
            <v>6.2162928349367326E-2</v>
          </cell>
        </row>
        <row r="10">
          <cell r="E10">
            <v>6.8674858086432061E-2</v>
          </cell>
        </row>
        <row r="11">
          <cell r="E11">
            <v>6.1087524223463772E-2</v>
          </cell>
        </row>
        <row r="12">
          <cell r="E12">
            <v>6.1087524223463772E-2</v>
          </cell>
        </row>
        <row r="13">
          <cell r="E13">
            <v>5.3984779069158426E-2</v>
          </cell>
        </row>
        <row r="14">
          <cell r="E14">
            <v>5.8228434687110149E-2</v>
          </cell>
        </row>
      </sheetData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tbd 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  <sheetName val="Rate Riders Calc."/>
      <sheetName val="LV Charges Allocation"/>
      <sheetName val="Bill Impact Summ"/>
      <sheetName val="DISTR. Impact by CC"/>
      <sheetName val="DISTR.at Current 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B15">
            <v>1</v>
          </cell>
          <cell r="C15" t="str">
            <v/>
          </cell>
          <cell r="D15" t="str">
            <v>RESIDENTIAL</v>
          </cell>
          <cell r="F15" t="str">
            <v/>
          </cell>
          <cell r="G15" t="str">
            <v>X</v>
          </cell>
        </row>
        <row r="16">
          <cell r="B16">
            <v>2</v>
          </cell>
          <cell r="C16" t="str">
            <v>RESIDENTIAL</v>
          </cell>
          <cell r="D16" t="str">
            <v>Regular</v>
          </cell>
          <cell r="E16" t="str">
            <v>A</v>
          </cell>
          <cell r="F16" t="str">
            <v>X</v>
          </cell>
          <cell r="G16" t="str">
            <v>X</v>
          </cell>
          <cell r="H16">
            <v>1.0999999999999999E-2</v>
          </cell>
          <cell r="I16">
            <v>6.1999999999999998E-3</v>
          </cell>
          <cell r="J16">
            <v>7.0000000000000001E-3</v>
          </cell>
          <cell r="K16">
            <v>2.4199999999999999E-2</v>
          </cell>
          <cell r="L16">
            <v>2.4199999999999996E-2</v>
          </cell>
          <cell r="M16">
            <v>0</v>
          </cell>
          <cell r="Q16">
            <v>0</v>
          </cell>
          <cell r="R16">
            <v>5.2999999999999999E-2</v>
          </cell>
          <cell r="S16">
            <v>6.2E-2</v>
          </cell>
          <cell r="T16">
            <v>1.0432999999999999</v>
          </cell>
          <cell r="U16">
            <v>1.0432999999999999</v>
          </cell>
          <cell r="V16">
            <v>1.3899999999999999E-2</v>
          </cell>
          <cell r="W16">
            <v>0</v>
          </cell>
          <cell r="X16">
            <v>12.33</v>
          </cell>
          <cell r="Y16">
            <v>1.21E-2</v>
          </cell>
          <cell r="Z16">
            <v>0</v>
          </cell>
          <cell r="AA16">
            <v>11.31</v>
          </cell>
          <cell r="AB16">
            <v>2.8E-3</v>
          </cell>
          <cell r="AC16">
            <v>100</v>
          </cell>
          <cell r="AD16">
            <v>0</v>
          </cell>
          <cell r="AE16">
            <v>250</v>
          </cell>
          <cell r="AF16">
            <v>0</v>
          </cell>
          <cell r="AG16">
            <v>500</v>
          </cell>
          <cell r="AH16">
            <v>0</v>
          </cell>
          <cell r="AI16">
            <v>750</v>
          </cell>
          <cell r="AJ16">
            <v>0</v>
          </cell>
          <cell r="AK16">
            <v>1000</v>
          </cell>
          <cell r="AL16">
            <v>0</v>
          </cell>
          <cell r="AM16">
            <v>1500</v>
          </cell>
          <cell r="AN16">
            <v>0</v>
          </cell>
          <cell r="AO16">
            <v>2000</v>
          </cell>
          <cell r="AP16">
            <v>0</v>
          </cell>
          <cell r="AQ16">
            <v>7</v>
          </cell>
          <cell r="AR16" t="str">
            <v>kWh</v>
          </cell>
          <cell r="AS16" t="str">
            <v>X</v>
          </cell>
        </row>
        <row r="17">
          <cell r="B17">
            <v>3</v>
          </cell>
          <cell r="C17" t="str">
            <v>RESIDENTIAL</v>
          </cell>
          <cell r="D17" t="str">
            <v>Regular</v>
          </cell>
          <cell r="E17" t="str">
            <v>B</v>
          </cell>
          <cell r="F17" t="str">
            <v/>
          </cell>
          <cell r="G17" t="str">
            <v/>
          </cell>
          <cell r="H17">
            <v>0</v>
          </cell>
          <cell r="K17">
            <v>0</v>
          </cell>
          <cell r="L17">
            <v>0</v>
          </cell>
          <cell r="M17">
            <v>0</v>
          </cell>
          <cell r="Q17">
            <v>0</v>
          </cell>
          <cell r="T17">
            <v>1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100</v>
          </cell>
          <cell r="AD17">
            <v>0</v>
          </cell>
          <cell r="AE17">
            <v>250</v>
          </cell>
          <cell r="AF17">
            <v>0</v>
          </cell>
          <cell r="AG17">
            <v>500</v>
          </cell>
          <cell r="AH17">
            <v>0</v>
          </cell>
          <cell r="AI17">
            <v>750</v>
          </cell>
          <cell r="AJ17">
            <v>0</v>
          </cell>
          <cell r="AK17">
            <v>1000</v>
          </cell>
          <cell r="AL17">
            <v>0</v>
          </cell>
          <cell r="AM17">
            <v>1500</v>
          </cell>
          <cell r="AN17">
            <v>0</v>
          </cell>
          <cell r="AO17">
            <v>2000</v>
          </cell>
          <cell r="AP17">
            <v>0</v>
          </cell>
          <cell r="AQ17">
            <v>7</v>
          </cell>
          <cell r="AR17" t="str">
            <v>kWh</v>
          </cell>
          <cell r="AS17" t="str">
            <v/>
          </cell>
        </row>
        <row r="18">
          <cell r="B18">
            <v>4</v>
          </cell>
          <cell r="C18" t="str">
            <v>RESIDENTIAL</v>
          </cell>
          <cell r="D18" t="str">
            <v>Regular</v>
          </cell>
          <cell r="E18" t="str">
            <v>C</v>
          </cell>
          <cell r="F18" t="str">
            <v/>
          </cell>
          <cell r="G18" t="str">
            <v/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  <cell r="Q18">
            <v>0</v>
          </cell>
          <cell r="T18">
            <v>1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100</v>
          </cell>
          <cell r="AD18">
            <v>0</v>
          </cell>
          <cell r="AE18">
            <v>250</v>
          </cell>
          <cell r="AF18">
            <v>0</v>
          </cell>
          <cell r="AG18">
            <v>500</v>
          </cell>
          <cell r="AH18">
            <v>0</v>
          </cell>
          <cell r="AI18">
            <v>750</v>
          </cell>
          <cell r="AJ18">
            <v>0</v>
          </cell>
          <cell r="AK18">
            <v>1000</v>
          </cell>
          <cell r="AL18">
            <v>0</v>
          </cell>
          <cell r="AM18">
            <v>1500</v>
          </cell>
          <cell r="AN18">
            <v>0</v>
          </cell>
          <cell r="AO18">
            <v>2000</v>
          </cell>
          <cell r="AP18">
            <v>0</v>
          </cell>
          <cell r="AQ18">
            <v>7</v>
          </cell>
          <cell r="AR18" t="str">
            <v>kWh</v>
          </cell>
          <cell r="AS18" t="str">
            <v/>
          </cell>
        </row>
        <row r="19">
          <cell r="B19">
            <v>5</v>
          </cell>
          <cell r="C19" t="str">
            <v>RESIDENTIAL</v>
          </cell>
          <cell r="D19" t="str">
            <v>Regular</v>
          </cell>
          <cell r="E19" t="str">
            <v>D</v>
          </cell>
          <cell r="F19" t="str">
            <v/>
          </cell>
          <cell r="G19" t="str">
            <v/>
          </cell>
          <cell r="H19">
            <v>0</v>
          </cell>
          <cell r="K19">
            <v>0</v>
          </cell>
          <cell r="L19">
            <v>0</v>
          </cell>
          <cell r="M19">
            <v>0</v>
          </cell>
          <cell r="Q19">
            <v>0</v>
          </cell>
          <cell r="T19">
            <v>1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100</v>
          </cell>
          <cell r="AD19">
            <v>0</v>
          </cell>
          <cell r="AE19">
            <v>250</v>
          </cell>
          <cell r="AF19">
            <v>0</v>
          </cell>
          <cell r="AG19">
            <v>500</v>
          </cell>
          <cell r="AH19">
            <v>0</v>
          </cell>
          <cell r="AI19">
            <v>750</v>
          </cell>
          <cell r="AJ19">
            <v>0</v>
          </cell>
          <cell r="AK19">
            <v>1000</v>
          </cell>
          <cell r="AL19">
            <v>0</v>
          </cell>
          <cell r="AM19">
            <v>1500</v>
          </cell>
          <cell r="AN19">
            <v>0</v>
          </cell>
          <cell r="AO19">
            <v>2000</v>
          </cell>
          <cell r="AP19">
            <v>0</v>
          </cell>
          <cell r="AQ19">
            <v>7</v>
          </cell>
          <cell r="AR19" t="str">
            <v>kWh</v>
          </cell>
          <cell r="AS19" t="str">
            <v/>
          </cell>
        </row>
        <row r="20">
          <cell r="B20">
            <v>6</v>
          </cell>
          <cell r="C20" t="str">
            <v>RESIDENTIAL</v>
          </cell>
          <cell r="D20" t="str">
            <v>Time of Use</v>
          </cell>
          <cell r="E20" t="str">
            <v>A</v>
          </cell>
          <cell r="F20" t="str">
            <v/>
          </cell>
          <cell r="G20" t="str">
            <v/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  <cell r="Q20">
            <v>0</v>
          </cell>
          <cell r="T20">
            <v>1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100</v>
          </cell>
          <cell r="AD20">
            <v>0</v>
          </cell>
          <cell r="AE20">
            <v>250</v>
          </cell>
          <cell r="AF20">
            <v>0</v>
          </cell>
          <cell r="AG20">
            <v>500</v>
          </cell>
          <cell r="AH20">
            <v>0</v>
          </cell>
          <cell r="AI20">
            <v>750</v>
          </cell>
          <cell r="AJ20">
            <v>0</v>
          </cell>
          <cell r="AK20">
            <v>1000</v>
          </cell>
          <cell r="AL20">
            <v>0</v>
          </cell>
          <cell r="AM20">
            <v>1500</v>
          </cell>
          <cell r="AN20">
            <v>0</v>
          </cell>
          <cell r="AO20">
            <v>2000</v>
          </cell>
          <cell r="AP20">
            <v>0</v>
          </cell>
          <cell r="AQ20">
            <v>7</v>
          </cell>
          <cell r="AR20" t="str">
            <v>kWh</v>
          </cell>
          <cell r="AS20" t="str">
            <v/>
          </cell>
        </row>
        <row r="21">
          <cell r="B21">
            <v>7</v>
          </cell>
          <cell r="C21" t="str">
            <v>RESIDENTIAL</v>
          </cell>
          <cell r="D21" t="str">
            <v>Time of Use</v>
          </cell>
          <cell r="E21" t="str">
            <v>B</v>
          </cell>
          <cell r="F21" t="str">
            <v/>
          </cell>
          <cell r="G21" t="str">
            <v/>
          </cell>
          <cell r="H21">
            <v>0</v>
          </cell>
          <cell r="K21">
            <v>0</v>
          </cell>
          <cell r="L21">
            <v>0</v>
          </cell>
          <cell r="M21">
            <v>0</v>
          </cell>
          <cell r="Q21">
            <v>0</v>
          </cell>
          <cell r="T21">
            <v>1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100</v>
          </cell>
          <cell r="AD21">
            <v>0</v>
          </cell>
          <cell r="AE21">
            <v>250</v>
          </cell>
          <cell r="AF21">
            <v>0</v>
          </cell>
          <cell r="AG21">
            <v>500</v>
          </cell>
          <cell r="AH21">
            <v>0</v>
          </cell>
          <cell r="AI21">
            <v>750</v>
          </cell>
          <cell r="AJ21">
            <v>0</v>
          </cell>
          <cell r="AK21">
            <v>1000</v>
          </cell>
          <cell r="AL21">
            <v>0</v>
          </cell>
          <cell r="AM21">
            <v>1500</v>
          </cell>
          <cell r="AN21">
            <v>0</v>
          </cell>
          <cell r="AO21">
            <v>2000</v>
          </cell>
          <cell r="AP21">
            <v>0</v>
          </cell>
          <cell r="AQ21">
            <v>7</v>
          </cell>
          <cell r="AR21" t="str">
            <v>kWh</v>
          </cell>
          <cell r="AS21" t="str">
            <v/>
          </cell>
        </row>
        <row r="22">
          <cell r="B22">
            <v>8</v>
          </cell>
          <cell r="C22" t="str">
            <v>RESIDENTIAL</v>
          </cell>
          <cell r="D22" t="str">
            <v>Time of Use</v>
          </cell>
          <cell r="E22" t="str">
            <v>C</v>
          </cell>
          <cell r="F22" t="str">
            <v/>
          </cell>
          <cell r="G22" t="str">
            <v/>
          </cell>
          <cell r="H22">
            <v>0</v>
          </cell>
          <cell r="K22">
            <v>0</v>
          </cell>
          <cell r="L22">
            <v>0</v>
          </cell>
          <cell r="M22">
            <v>0</v>
          </cell>
          <cell r="Q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100</v>
          </cell>
          <cell r="AD22">
            <v>0</v>
          </cell>
          <cell r="AE22">
            <v>250</v>
          </cell>
          <cell r="AF22">
            <v>0</v>
          </cell>
          <cell r="AG22">
            <v>500</v>
          </cell>
          <cell r="AH22">
            <v>0</v>
          </cell>
          <cell r="AI22">
            <v>750</v>
          </cell>
          <cell r="AJ22">
            <v>0</v>
          </cell>
          <cell r="AK22">
            <v>1000</v>
          </cell>
          <cell r="AL22">
            <v>0</v>
          </cell>
          <cell r="AM22">
            <v>1500</v>
          </cell>
          <cell r="AN22">
            <v>0</v>
          </cell>
          <cell r="AO22">
            <v>2000</v>
          </cell>
          <cell r="AP22">
            <v>0</v>
          </cell>
          <cell r="AQ22">
            <v>7</v>
          </cell>
          <cell r="AR22" t="str">
            <v>kWh</v>
          </cell>
          <cell r="AS22" t="str">
            <v/>
          </cell>
        </row>
        <row r="23">
          <cell r="B23">
            <v>9</v>
          </cell>
          <cell r="C23" t="str">
            <v>RESIDENTIAL</v>
          </cell>
          <cell r="D23" t="str">
            <v>Time of Use</v>
          </cell>
          <cell r="E23" t="str">
            <v>D</v>
          </cell>
          <cell r="F23" t="str">
            <v/>
          </cell>
          <cell r="G23" t="str">
            <v/>
          </cell>
          <cell r="H23">
            <v>0</v>
          </cell>
          <cell r="K23">
            <v>0</v>
          </cell>
          <cell r="L23">
            <v>0</v>
          </cell>
          <cell r="M23">
            <v>0</v>
          </cell>
          <cell r="Q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100</v>
          </cell>
          <cell r="AD23">
            <v>0</v>
          </cell>
          <cell r="AE23">
            <v>250</v>
          </cell>
          <cell r="AF23">
            <v>0</v>
          </cell>
          <cell r="AG23">
            <v>500</v>
          </cell>
          <cell r="AH23">
            <v>0</v>
          </cell>
          <cell r="AI23">
            <v>750</v>
          </cell>
          <cell r="AJ23">
            <v>0</v>
          </cell>
          <cell r="AK23">
            <v>1000</v>
          </cell>
          <cell r="AL23">
            <v>0</v>
          </cell>
          <cell r="AM23">
            <v>1500</v>
          </cell>
          <cell r="AN23">
            <v>0</v>
          </cell>
          <cell r="AO23">
            <v>2000</v>
          </cell>
          <cell r="AP23">
            <v>0</v>
          </cell>
          <cell r="AQ23">
            <v>7</v>
          </cell>
          <cell r="AR23" t="str">
            <v>kWh</v>
          </cell>
          <cell r="AS23" t="str">
            <v/>
          </cell>
        </row>
        <row r="24">
          <cell r="B24">
            <v>10</v>
          </cell>
          <cell r="C24" t="str">
            <v>RESIDENTIAL</v>
          </cell>
          <cell r="D24" t="str">
            <v>Urban</v>
          </cell>
          <cell r="E24" t="str">
            <v>A</v>
          </cell>
          <cell r="F24" t="str">
            <v/>
          </cell>
          <cell r="G24" t="str">
            <v/>
          </cell>
          <cell r="H24">
            <v>0</v>
          </cell>
          <cell r="K24">
            <v>0</v>
          </cell>
          <cell r="L24">
            <v>0</v>
          </cell>
          <cell r="M24">
            <v>0</v>
          </cell>
          <cell r="Q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100</v>
          </cell>
          <cell r="AD24">
            <v>0</v>
          </cell>
          <cell r="AE24">
            <v>250</v>
          </cell>
          <cell r="AF24">
            <v>0</v>
          </cell>
          <cell r="AG24">
            <v>500</v>
          </cell>
          <cell r="AH24">
            <v>0</v>
          </cell>
          <cell r="AI24">
            <v>750</v>
          </cell>
          <cell r="AJ24">
            <v>0</v>
          </cell>
          <cell r="AK24">
            <v>1000</v>
          </cell>
          <cell r="AL24">
            <v>0</v>
          </cell>
          <cell r="AM24">
            <v>1500</v>
          </cell>
          <cell r="AN24">
            <v>0</v>
          </cell>
          <cell r="AO24">
            <v>2000</v>
          </cell>
          <cell r="AP24">
            <v>0</v>
          </cell>
          <cell r="AQ24">
            <v>7</v>
          </cell>
          <cell r="AR24" t="str">
            <v>kWh</v>
          </cell>
          <cell r="AS24" t="str">
            <v/>
          </cell>
        </row>
        <row r="25">
          <cell r="B25">
            <v>11</v>
          </cell>
          <cell r="C25" t="str">
            <v>RESIDENTIAL</v>
          </cell>
          <cell r="D25" t="str">
            <v>Urban</v>
          </cell>
          <cell r="E25" t="str">
            <v>B</v>
          </cell>
          <cell r="F25" t="str">
            <v/>
          </cell>
          <cell r="G25" t="str">
            <v/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  <cell r="Q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100</v>
          </cell>
          <cell r="AD25">
            <v>0</v>
          </cell>
          <cell r="AE25">
            <v>250</v>
          </cell>
          <cell r="AF25">
            <v>0</v>
          </cell>
          <cell r="AG25">
            <v>500</v>
          </cell>
          <cell r="AH25">
            <v>0</v>
          </cell>
          <cell r="AI25">
            <v>750</v>
          </cell>
          <cell r="AJ25">
            <v>0</v>
          </cell>
          <cell r="AK25">
            <v>1000</v>
          </cell>
          <cell r="AL25">
            <v>0</v>
          </cell>
          <cell r="AM25">
            <v>1500</v>
          </cell>
          <cell r="AN25">
            <v>0</v>
          </cell>
          <cell r="AO25">
            <v>2000</v>
          </cell>
          <cell r="AP25">
            <v>0</v>
          </cell>
          <cell r="AQ25">
            <v>7</v>
          </cell>
          <cell r="AR25" t="str">
            <v>kWh</v>
          </cell>
          <cell r="AS25" t="str">
            <v/>
          </cell>
        </row>
        <row r="26">
          <cell r="B26">
            <v>12</v>
          </cell>
          <cell r="C26" t="str">
            <v>RESIDENTIAL</v>
          </cell>
          <cell r="D26" t="str">
            <v>Urban</v>
          </cell>
          <cell r="E26" t="str">
            <v>C</v>
          </cell>
          <cell r="F26" t="str">
            <v/>
          </cell>
          <cell r="G26" t="str">
            <v/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Q26">
            <v>0</v>
          </cell>
          <cell r="T26">
            <v>1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100</v>
          </cell>
          <cell r="AD26">
            <v>0</v>
          </cell>
          <cell r="AE26">
            <v>250</v>
          </cell>
          <cell r="AF26">
            <v>0</v>
          </cell>
          <cell r="AG26">
            <v>500</v>
          </cell>
          <cell r="AH26">
            <v>0</v>
          </cell>
          <cell r="AI26">
            <v>750</v>
          </cell>
          <cell r="AJ26">
            <v>0</v>
          </cell>
          <cell r="AK26">
            <v>1000</v>
          </cell>
          <cell r="AL26">
            <v>0</v>
          </cell>
          <cell r="AM26">
            <v>1500</v>
          </cell>
          <cell r="AN26">
            <v>0</v>
          </cell>
          <cell r="AO26">
            <v>2000</v>
          </cell>
          <cell r="AP26">
            <v>0</v>
          </cell>
          <cell r="AQ26">
            <v>7</v>
          </cell>
          <cell r="AR26" t="str">
            <v>kWh</v>
          </cell>
          <cell r="AS26" t="str">
            <v/>
          </cell>
        </row>
        <row r="27">
          <cell r="B27">
            <v>13</v>
          </cell>
          <cell r="C27" t="str">
            <v>RESIDENTIAL</v>
          </cell>
          <cell r="D27" t="str">
            <v>Urban</v>
          </cell>
          <cell r="E27" t="str">
            <v>D</v>
          </cell>
          <cell r="F27" t="str">
            <v/>
          </cell>
          <cell r="G27" t="str">
            <v/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Q27">
            <v>0</v>
          </cell>
          <cell r="T27">
            <v>1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100</v>
          </cell>
          <cell r="AD27">
            <v>0</v>
          </cell>
          <cell r="AE27">
            <v>250</v>
          </cell>
          <cell r="AF27">
            <v>0</v>
          </cell>
          <cell r="AG27">
            <v>500</v>
          </cell>
          <cell r="AH27">
            <v>0</v>
          </cell>
          <cell r="AI27">
            <v>750</v>
          </cell>
          <cell r="AJ27">
            <v>0</v>
          </cell>
          <cell r="AK27">
            <v>1000</v>
          </cell>
          <cell r="AL27">
            <v>0</v>
          </cell>
          <cell r="AM27">
            <v>1500</v>
          </cell>
          <cell r="AN27">
            <v>0</v>
          </cell>
          <cell r="AO27">
            <v>2000</v>
          </cell>
          <cell r="AP27">
            <v>0</v>
          </cell>
          <cell r="AQ27">
            <v>7</v>
          </cell>
          <cell r="AR27" t="str">
            <v>kWh</v>
          </cell>
          <cell r="AS27" t="str">
            <v/>
          </cell>
        </row>
        <row r="28">
          <cell r="B28">
            <v>14</v>
          </cell>
          <cell r="C28" t="str">
            <v>RESIDENTIAL</v>
          </cell>
          <cell r="D28" t="str">
            <v>Suburban</v>
          </cell>
          <cell r="E28" t="str">
            <v>A</v>
          </cell>
          <cell r="F28" t="str">
            <v/>
          </cell>
          <cell r="G28" t="str">
            <v/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Q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100</v>
          </cell>
          <cell r="AD28">
            <v>0</v>
          </cell>
          <cell r="AE28">
            <v>250</v>
          </cell>
          <cell r="AF28">
            <v>0</v>
          </cell>
          <cell r="AG28">
            <v>500</v>
          </cell>
          <cell r="AH28">
            <v>0</v>
          </cell>
          <cell r="AI28">
            <v>750</v>
          </cell>
          <cell r="AJ28">
            <v>0</v>
          </cell>
          <cell r="AK28">
            <v>1000</v>
          </cell>
          <cell r="AL28">
            <v>0</v>
          </cell>
          <cell r="AM28">
            <v>1500</v>
          </cell>
          <cell r="AN28">
            <v>0</v>
          </cell>
          <cell r="AO28">
            <v>2000</v>
          </cell>
          <cell r="AP28">
            <v>0</v>
          </cell>
          <cell r="AQ28">
            <v>7</v>
          </cell>
          <cell r="AR28" t="str">
            <v>kWh</v>
          </cell>
          <cell r="AS28" t="str">
            <v/>
          </cell>
        </row>
        <row r="29">
          <cell r="B29">
            <v>15</v>
          </cell>
          <cell r="C29" t="str">
            <v>RESIDENTIAL</v>
          </cell>
          <cell r="D29" t="str">
            <v>Suburban</v>
          </cell>
          <cell r="E29" t="str">
            <v>B</v>
          </cell>
          <cell r="F29" t="str">
            <v/>
          </cell>
          <cell r="G29" t="str">
            <v/>
          </cell>
          <cell r="H29">
            <v>0</v>
          </cell>
          <cell r="K29">
            <v>0</v>
          </cell>
          <cell r="L29">
            <v>0</v>
          </cell>
          <cell r="M29">
            <v>0</v>
          </cell>
          <cell r="Q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100</v>
          </cell>
          <cell r="AD29">
            <v>0</v>
          </cell>
          <cell r="AE29">
            <v>250</v>
          </cell>
          <cell r="AF29">
            <v>0</v>
          </cell>
          <cell r="AG29">
            <v>500</v>
          </cell>
          <cell r="AH29">
            <v>0</v>
          </cell>
          <cell r="AI29">
            <v>750</v>
          </cell>
          <cell r="AJ29">
            <v>0</v>
          </cell>
          <cell r="AK29">
            <v>1000</v>
          </cell>
          <cell r="AL29">
            <v>0</v>
          </cell>
          <cell r="AM29">
            <v>1500</v>
          </cell>
          <cell r="AN29">
            <v>0</v>
          </cell>
          <cell r="AO29">
            <v>2000</v>
          </cell>
          <cell r="AP29">
            <v>0</v>
          </cell>
          <cell r="AQ29">
            <v>7</v>
          </cell>
          <cell r="AR29" t="str">
            <v>kWh</v>
          </cell>
          <cell r="AS29" t="str">
            <v/>
          </cell>
        </row>
        <row r="30">
          <cell r="B30">
            <v>16</v>
          </cell>
          <cell r="C30" t="str">
            <v>RESIDENTIAL</v>
          </cell>
          <cell r="D30" t="str">
            <v>Suburban</v>
          </cell>
          <cell r="E30" t="str">
            <v>C</v>
          </cell>
          <cell r="F30" t="str">
            <v/>
          </cell>
          <cell r="G30" t="str">
            <v/>
          </cell>
          <cell r="H30">
            <v>0</v>
          </cell>
          <cell r="K30">
            <v>0</v>
          </cell>
          <cell r="L30">
            <v>0</v>
          </cell>
          <cell r="M30">
            <v>0</v>
          </cell>
          <cell r="Q30">
            <v>0</v>
          </cell>
          <cell r="T30">
            <v>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100</v>
          </cell>
          <cell r="AD30">
            <v>0</v>
          </cell>
          <cell r="AE30">
            <v>250</v>
          </cell>
          <cell r="AF30">
            <v>0</v>
          </cell>
          <cell r="AG30">
            <v>500</v>
          </cell>
          <cell r="AH30">
            <v>0</v>
          </cell>
          <cell r="AI30">
            <v>750</v>
          </cell>
          <cell r="AJ30">
            <v>0</v>
          </cell>
          <cell r="AK30">
            <v>1000</v>
          </cell>
          <cell r="AL30">
            <v>0</v>
          </cell>
          <cell r="AM30">
            <v>1500</v>
          </cell>
          <cell r="AN30">
            <v>0</v>
          </cell>
          <cell r="AO30">
            <v>2000</v>
          </cell>
          <cell r="AP30">
            <v>0</v>
          </cell>
          <cell r="AQ30">
            <v>7</v>
          </cell>
          <cell r="AR30" t="str">
            <v>kWh</v>
          </cell>
          <cell r="AS30" t="str">
            <v/>
          </cell>
        </row>
        <row r="31">
          <cell r="B31">
            <v>17</v>
          </cell>
          <cell r="C31" t="str">
            <v>RESIDENTIAL</v>
          </cell>
          <cell r="D31" t="str">
            <v>Suburban</v>
          </cell>
          <cell r="E31" t="str">
            <v>D</v>
          </cell>
          <cell r="F31" t="str">
            <v/>
          </cell>
          <cell r="G31" t="str">
            <v/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Q31">
            <v>0</v>
          </cell>
          <cell r="T31">
            <v>1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100</v>
          </cell>
          <cell r="AD31">
            <v>0</v>
          </cell>
          <cell r="AE31">
            <v>250</v>
          </cell>
          <cell r="AF31">
            <v>0</v>
          </cell>
          <cell r="AG31">
            <v>500</v>
          </cell>
          <cell r="AH31">
            <v>0</v>
          </cell>
          <cell r="AI31">
            <v>750</v>
          </cell>
          <cell r="AJ31">
            <v>0</v>
          </cell>
          <cell r="AK31">
            <v>1000</v>
          </cell>
          <cell r="AL31">
            <v>0</v>
          </cell>
          <cell r="AM31">
            <v>1500</v>
          </cell>
          <cell r="AN31">
            <v>0</v>
          </cell>
          <cell r="AO31">
            <v>2000</v>
          </cell>
          <cell r="AP31">
            <v>0</v>
          </cell>
          <cell r="AQ31">
            <v>7</v>
          </cell>
          <cell r="AR31" t="str">
            <v>kWh</v>
          </cell>
          <cell r="AS31" t="str">
            <v/>
          </cell>
        </row>
        <row r="32">
          <cell r="B32">
            <v>18</v>
          </cell>
          <cell r="C32" t="str">
            <v>RESIDENTIAL</v>
          </cell>
          <cell r="D32" t="str">
            <v>Other (specify) . . . . . . . .</v>
          </cell>
          <cell r="E32" t="str">
            <v>A</v>
          </cell>
          <cell r="F32" t="str">
            <v/>
          </cell>
          <cell r="G32" t="str">
            <v/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Q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100</v>
          </cell>
          <cell r="AD32">
            <v>0</v>
          </cell>
          <cell r="AE32">
            <v>250</v>
          </cell>
          <cell r="AF32">
            <v>0</v>
          </cell>
          <cell r="AG32">
            <v>500</v>
          </cell>
          <cell r="AH32">
            <v>0</v>
          </cell>
          <cell r="AI32">
            <v>750</v>
          </cell>
          <cell r="AJ32">
            <v>0</v>
          </cell>
          <cell r="AK32">
            <v>1000</v>
          </cell>
          <cell r="AL32">
            <v>0</v>
          </cell>
          <cell r="AM32">
            <v>1500</v>
          </cell>
          <cell r="AN32">
            <v>0</v>
          </cell>
          <cell r="AO32">
            <v>2000</v>
          </cell>
          <cell r="AP32">
            <v>0</v>
          </cell>
          <cell r="AQ32">
            <v>7</v>
          </cell>
          <cell r="AR32" t="str">
            <v>kWh</v>
          </cell>
          <cell r="AS32" t="str">
            <v/>
          </cell>
        </row>
        <row r="33">
          <cell r="B33">
            <v>19</v>
          </cell>
          <cell r="C33" t="str">
            <v>RESIDENTIAL</v>
          </cell>
          <cell r="D33" t="str">
            <v>Other (specify) . . . . . . . .</v>
          </cell>
          <cell r="E33" t="str">
            <v>B</v>
          </cell>
          <cell r="F33" t="str">
            <v/>
          </cell>
          <cell r="G33" t="str">
            <v/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Q33">
            <v>0</v>
          </cell>
          <cell r="T33">
            <v>1</v>
          </cell>
          <cell r="U33">
            <v>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100</v>
          </cell>
          <cell r="AD33">
            <v>0</v>
          </cell>
          <cell r="AE33">
            <v>250</v>
          </cell>
          <cell r="AF33">
            <v>0</v>
          </cell>
          <cell r="AG33">
            <v>500</v>
          </cell>
          <cell r="AH33">
            <v>0</v>
          </cell>
          <cell r="AI33">
            <v>750</v>
          </cell>
          <cell r="AJ33">
            <v>0</v>
          </cell>
          <cell r="AK33">
            <v>1000</v>
          </cell>
          <cell r="AL33">
            <v>0</v>
          </cell>
          <cell r="AM33">
            <v>1500</v>
          </cell>
          <cell r="AN33">
            <v>0</v>
          </cell>
          <cell r="AO33">
            <v>2000</v>
          </cell>
          <cell r="AP33">
            <v>0</v>
          </cell>
          <cell r="AQ33">
            <v>7</v>
          </cell>
          <cell r="AR33" t="str">
            <v>kWh</v>
          </cell>
          <cell r="AS33" t="str">
            <v/>
          </cell>
        </row>
        <row r="34">
          <cell r="B34">
            <v>20</v>
          </cell>
          <cell r="C34" t="str">
            <v>RESIDENTIAL</v>
          </cell>
          <cell r="D34" t="str">
            <v>Other (specify) . . . . . . . .</v>
          </cell>
          <cell r="E34" t="str">
            <v>C</v>
          </cell>
          <cell r="F34" t="str">
            <v/>
          </cell>
          <cell r="G34" t="str">
            <v/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Q34">
            <v>0</v>
          </cell>
          <cell r="T34">
            <v>1</v>
          </cell>
          <cell r="U34">
            <v>1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100</v>
          </cell>
          <cell r="AD34">
            <v>0</v>
          </cell>
          <cell r="AE34">
            <v>250</v>
          </cell>
          <cell r="AF34">
            <v>0</v>
          </cell>
          <cell r="AG34">
            <v>500</v>
          </cell>
          <cell r="AH34">
            <v>0</v>
          </cell>
          <cell r="AI34">
            <v>750</v>
          </cell>
          <cell r="AJ34">
            <v>0</v>
          </cell>
          <cell r="AK34">
            <v>1000</v>
          </cell>
          <cell r="AL34">
            <v>0</v>
          </cell>
          <cell r="AM34">
            <v>1500</v>
          </cell>
          <cell r="AN34">
            <v>0</v>
          </cell>
          <cell r="AO34">
            <v>2000</v>
          </cell>
          <cell r="AP34">
            <v>0</v>
          </cell>
          <cell r="AQ34">
            <v>7</v>
          </cell>
          <cell r="AR34" t="str">
            <v>kWh</v>
          </cell>
          <cell r="AS34" t="str">
            <v/>
          </cell>
        </row>
        <row r="35">
          <cell r="B35">
            <v>21</v>
          </cell>
          <cell r="C35" t="str">
            <v>RESIDENTIAL</v>
          </cell>
          <cell r="D35" t="str">
            <v>Other (specify) . . . . . . . .</v>
          </cell>
          <cell r="E35" t="str">
            <v>D</v>
          </cell>
          <cell r="F35" t="str">
            <v/>
          </cell>
          <cell r="G35" t="str">
            <v/>
          </cell>
          <cell r="H35">
            <v>0</v>
          </cell>
          <cell r="K35">
            <v>0</v>
          </cell>
          <cell r="L35">
            <v>0</v>
          </cell>
          <cell r="M35">
            <v>0</v>
          </cell>
          <cell r="Q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100</v>
          </cell>
          <cell r="AD35">
            <v>0</v>
          </cell>
          <cell r="AE35">
            <v>250</v>
          </cell>
          <cell r="AF35">
            <v>0</v>
          </cell>
          <cell r="AG35">
            <v>500</v>
          </cell>
          <cell r="AH35">
            <v>0</v>
          </cell>
          <cell r="AI35">
            <v>750</v>
          </cell>
          <cell r="AJ35">
            <v>0</v>
          </cell>
          <cell r="AK35">
            <v>1000</v>
          </cell>
          <cell r="AL35">
            <v>0</v>
          </cell>
          <cell r="AM35">
            <v>1500</v>
          </cell>
          <cell r="AN35">
            <v>0</v>
          </cell>
          <cell r="AO35">
            <v>2000</v>
          </cell>
          <cell r="AP35">
            <v>0</v>
          </cell>
          <cell r="AQ35">
            <v>7</v>
          </cell>
          <cell r="AR35" t="str">
            <v>kWh</v>
          </cell>
          <cell r="AS35" t="str">
            <v/>
          </cell>
        </row>
        <row r="36">
          <cell r="B36">
            <v>22</v>
          </cell>
          <cell r="C36" t="str">
            <v>RESIDENTIAL</v>
          </cell>
          <cell r="D36" t="str">
            <v>Other (specify) . . . . . . . .</v>
          </cell>
          <cell r="E36" t="str">
            <v>A</v>
          </cell>
          <cell r="F36" t="str">
            <v/>
          </cell>
          <cell r="G36" t="str">
            <v/>
          </cell>
          <cell r="H36">
            <v>0</v>
          </cell>
          <cell r="K36">
            <v>0</v>
          </cell>
          <cell r="L36">
            <v>0</v>
          </cell>
          <cell r="M36">
            <v>0</v>
          </cell>
          <cell r="Q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100</v>
          </cell>
          <cell r="AD36">
            <v>0</v>
          </cell>
          <cell r="AE36">
            <v>250</v>
          </cell>
          <cell r="AF36">
            <v>0</v>
          </cell>
          <cell r="AG36">
            <v>500</v>
          </cell>
          <cell r="AH36">
            <v>0</v>
          </cell>
          <cell r="AI36">
            <v>750</v>
          </cell>
          <cell r="AJ36">
            <v>0</v>
          </cell>
          <cell r="AK36">
            <v>1000</v>
          </cell>
          <cell r="AL36">
            <v>0</v>
          </cell>
          <cell r="AM36">
            <v>1500</v>
          </cell>
          <cell r="AN36">
            <v>0</v>
          </cell>
          <cell r="AO36">
            <v>2000</v>
          </cell>
          <cell r="AP36">
            <v>0</v>
          </cell>
          <cell r="AQ36">
            <v>7</v>
          </cell>
          <cell r="AR36" t="str">
            <v>kWh</v>
          </cell>
          <cell r="AS36" t="str">
            <v/>
          </cell>
        </row>
        <row r="37">
          <cell r="B37">
            <v>23</v>
          </cell>
          <cell r="C37" t="str">
            <v>RESIDENTIAL</v>
          </cell>
          <cell r="D37" t="str">
            <v>Other (specify) . . . . . . . .</v>
          </cell>
          <cell r="E37" t="str">
            <v>B</v>
          </cell>
          <cell r="F37" t="str">
            <v/>
          </cell>
          <cell r="G37" t="str">
            <v/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Q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100</v>
          </cell>
          <cell r="AD37">
            <v>0</v>
          </cell>
          <cell r="AE37">
            <v>250</v>
          </cell>
          <cell r="AF37">
            <v>0</v>
          </cell>
          <cell r="AG37">
            <v>500</v>
          </cell>
          <cell r="AH37">
            <v>0</v>
          </cell>
          <cell r="AI37">
            <v>750</v>
          </cell>
          <cell r="AJ37">
            <v>0</v>
          </cell>
          <cell r="AK37">
            <v>1000</v>
          </cell>
          <cell r="AL37">
            <v>0</v>
          </cell>
          <cell r="AM37">
            <v>1500</v>
          </cell>
          <cell r="AN37">
            <v>0</v>
          </cell>
          <cell r="AO37">
            <v>2000</v>
          </cell>
          <cell r="AP37">
            <v>0</v>
          </cell>
          <cell r="AQ37">
            <v>7</v>
          </cell>
          <cell r="AR37" t="str">
            <v>kWh</v>
          </cell>
          <cell r="AS37" t="str">
            <v/>
          </cell>
        </row>
        <row r="38">
          <cell r="B38">
            <v>24</v>
          </cell>
          <cell r="C38" t="str">
            <v>RESIDENTIAL</v>
          </cell>
          <cell r="D38" t="str">
            <v>Other (specify) . . . . . . . .</v>
          </cell>
          <cell r="E38" t="str">
            <v>C</v>
          </cell>
          <cell r="F38" t="str">
            <v/>
          </cell>
          <cell r="G38" t="str">
            <v/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Q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100</v>
          </cell>
          <cell r="AD38">
            <v>0</v>
          </cell>
          <cell r="AE38">
            <v>250</v>
          </cell>
          <cell r="AF38">
            <v>0</v>
          </cell>
          <cell r="AG38">
            <v>500</v>
          </cell>
          <cell r="AH38">
            <v>0</v>
          </cell>
          <cell r="AI38">
            <v>750</v>
          </cell>
          <cell r="AJ38">
            <v>0</v>
          </cell>
          <cell r="AK38">
            <v>1000</v>
          </cell>
          <cell r="AL38">
            <v>0</v>
          </cell>
          <cell r="AM38">
            <v>1500</v>
          </cell>
          <cell r="AN38">
            <v>0</v>
          </cell>
          <cell r="AO38">
            <v>2000</v>
          </cell>
          <cell r="AP38">
            <v>0</v>
          </cell>
          <cell r="AQ38">
            <v>7</v>
          </cell>
          <cell r="AR38" t="str">
            <v>kWh</v>
          </cell>
          <cell r="AS38" t="str">
            <v/>
          </cell>
        </row>
        <row r="39">
          <cell r="B39">
            <v>25</v>
          </cell>
          <cell r="C39" t="str">
            <v>RESIDENTIAL</v>
          </cell>
          <cell r="D39" t="str">
            <v>Other (specify) . . . . . . . .</v>
          </cell>
          <cell r="E39" t="str">
            <v>D</v>
          </cell>
          <cell r="F39" t="str">
            <v/>
          </cell>
          <cell r="G39" t="str">
            <v/>
          </cell>
          <cell r="H39">
            <v>0</v>
          </cell>
          <cell r="K39">
            <v>0</v>
          </cell>
          <cell r="L39">
            <v>0</v>
          </cell>
          <cell r="M39">
            <v>0</v>
          </cell>
          <cell r="Q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100</v>
          </cell>
          <cell r="AD39">
            <v>0</v>
          </cell>
          <cell r="AE39">
            <v>250</v>
          </cell>
          <cell r="AF39">
            <v>0</v>
          </cell>
          <cell r="AG39">
            <v>500</v>
          </cell>
          <cell r="AH39">
            <v>0</v>
          </cell>
          <cell r="AI39">
            <v>750</v>
          </cell>
          <cell r="AJ39">
            <v>0</v>
          </cell>
          <cell r="AK39">
            <v>1000</v>
          </cell>
          <cell r="AL39">
            <v>0</v>
          </cell>
          <cell r="AM39">
            <v>1500</v>
          </cell>
          <cell r="AN39">
            <v>0</v>
          </cell>
          <cell r="AO39">
            <v>2000</v>
          </cell>
          <cell r="AP39">
            <v>0</v>
          </cell>
          <cell r="AQ39">
            <v>7</v>
          </cell>
          <cell r="AR39" t="str">
            <v>kWh</v>
          </cell>
          <cell r="AS39" t="str">
            <v/>
          </cell>
        </row>
        <row r="40">
          <cell r="B40">
            <v>26</v>
          </cell>
          <cell r="C40" t="str">
            <v>RESIDENTIAL</v>
          </cell>
          <cell r="D40" t="str">
            <v>Other (specify) . . . . . . . .</v>
          </cell>
          <cell r="E40" t="str">
            <v>A</v>
          </cell>
          <cell r="F40" t="str">
            <v/>
          </cell>
          <cell r="G40" t="str">
            <v/>
          </cell>
          <cell r="H40">
            <v>0</v>
          </cell>
          <cell r="K40">
            <v>0</v>
          </cell>
          <cell r="L40">
            <v>0</v>
          </cell>
          <cell r="M40">
            <v>0</v>
          </cell>
          <cell r="Q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100</v>
          </cell>
          <cell r="AD40">
            <v>0</v>
          </cell>
          <cell r="AE40">
            <v>250</v>
          </cell>
          <cell r="AF40">
            <v>0</v>
          </cell>
          <cell r="AG40">
            <v>500</v>
          </cell>
          <cell r="AH40">
            <v>0</v>
          </cell>
          <cell r="AI40">
            <v>750</v>
          </cell>
          <cell r="AJ40">
            <v>0</v>
          </cell>
          <cell r="AK40">
            <v>1000</v>
          </cell>
          <cell r="AL40">
            <v>0</v>
          </cell>
          <cell r="AM40">
            <v>1500</v>
          </cell>
          <cell r="AN40">
            <v>0</v>
          </cell>
          <cell r="AO40">
            <v>2000</v>
          </cell>
          <cell r="AP40">
            <v>0</v>
          </cell>
          <cell r="AQ40">
            <v>7</v>
          </cell>
          <cell r="AR40" t="str">
            <v>kWh</v>
          </cell>
          <cell r="AS40" t="str">
            <v/>
          </cell>
        </row>
        <row r="41">
          <cell r="B41">
            <v>27</v>
          </cell>
          <cell r="C41" t="str">
            <v>RESIDENTIAL</v>
          </cell>
          <cell r="D41" t="str">
            <v>Other (specify) . . . . . . . .</v>
          </cell>
          <cell r="E41" t="str">
            <v>B</v>
          </cell>
          <cell r="F41" t="str">
            <v/>
          </cell>
          <cell r="G41" t="str">
            <v/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Q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100</v>
          </cell>
          <cell r="AD41">
            <v>0</v>
          </cell>
          <cell r="AE41">
            <v>250</v>
          </cell>
          <cell r="AF41">
            <v>0</v>
          </cell>
          <cell r="AG41">
            <v>500</v>
          </cell>
          <cell r="AH41">
            <v>0</v>
          </cell>
          <cell r="AI41">
            <v>750</v>
          </cell>
          <cell r="AJ41">
            <v>0</v>
          </cell>
          <cell r="AK41">
            <v>1000</v>
          </cell>
          <cell r="AL41">
            <v>0</v>
          </cell>
          <cell r="AM41">
            <v>1500</v>
          </cell>
          <cell r="AN41">
            <v>0</v>
          </cell>
          <cell r="AO41">
            <v>2000</v>
          </cell>
          <cell r="AP41">
            <v>0</v>
          </cell>
          <cell r="AQ41">
            <v>7</v>
          </cell>
          <cell r="AR41" t="str">
            <v>kWh</v>
          </cell>
          <cell r="AS41" t="str">
            <v/>
          </cell>
        </row>
        <row r="42">
          <cell r="B42">
            <v>28</v>
          </cell>
          <cell r="C42" t="str">
            <v>RESIDENTIAL</v>
          </cell>
          <cell r="D42" t="str">
            <v>Other (specify) . . . . . . . .</v>
          </cell>
          <cell r="E42" t="str">
            <v>C</v>
          </cell>
          <cell r="F42" t="str">
            <v/>
          </cell>
          <cell r="G42" t="str">
            <v/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Q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100</v>
          </cell>
          <cell r="AD42">
            <v>0</v>
          </cell>
          <cell r="AE42">
            <v>250</v>
          </cell>
          <cell r="AF42">
            <v>0</v>
          </cell>
          <cell r="AG42">
            <v>500</v>
          </cell>
          <cell r="AH42">
            <v>0</v>
          </cell>
          <cell r="AI42">
            <v>750</v>
          </cell>
          <cell r="AJ42">
            <v>0</v>
          </cell>
          <cell r="AK42">
            <v>1000</v>
          </cell>
          <cell r="AL42">
            <v>0</v>
          </cell>
          <cell r="AM42">
            <v>1500</v>
          </cell>
          <cell r="AN42">
            <v>0</v>
          </cell>
          <cell r="AO42">
            <v>2000</v>
          </cell>
          <cell r="AP42">
            <v>0</v>
          </cell>
          <cell r="AQ42">
            <v>7</v>
          </cell>
          <cell r="AR42" t="str">
            <v>kWh</v>
          </cell>
          <cell r="AS42" t="str">
            <v/>
          </cell>
        </row>
        <row r="43">
          <cell r="B43">
            <v>29</v>
          </cell>
          <cell r="C43" t="str">
            <v>RESIDENTIAL</v>
          </cell>
          <cell r="D43" t="str">
            <v>Other (specify) . . . . . . . .</v>
          </cell>
          <cell r="E43" t="str">
            <v>D</v>
          </cell>
          <cell r="F43" t="str">
            <v/>
          </cell>
          <cell r="G43" t="str">
            <v/>
          </cell>
          <cell r="H43">
            <v>0</v>
          </cell>
          <cell r="K43">
            <v>0</v>
          </cell>
          <cell r="L43">
            <v>0</v>
          </cell>
          <cell r="M43">
            <v>0</v>
          </cell>
          <cell r="Q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100</v>
          </cell>
          <cell r="AD43">
            <v>0</v>
          </cell>
          <cell r="AE43">
            <v>250</v>
          </cell>
          <cell r="AF43">
            <v>0</v>
          </cell>
          <cell r="AG43">
            <v>500</v>
          </cell>
          <cell r="AH43">
            <v>0</v>
          </cell>
          <cell r="AI43">
            <v>750</v>
          </cell>
          <cell r="AJ43">
            <v>0</v>
          </cell>
          <cell r="AK43">
            <v>1000</v>
          </cell>
          <cell r="AL43">
            <v>0</v>
          </cell>
          <cell r="AM43">
            <v>1500</v>
          </cell>
          <cell r="AN43">
            <v>0</v>
          </cell>
          <cell r="AO43">
            <v>2000</v>
          </cell>
          <cell r="AP43">
            <v>0</v>
          </cell>
          <cell r="AQ43">
            <v>7</v>
          </cell>
          <cell r="AR43" t="str">
            <v>kWh</v>
          </cell>
          <cell r="AS43" t="str">
            <v/>
          </cell>
        </row>
        <row r="44">
          <cell r="B44">
            <v>30</v>
          </cell>
          <cell r="C44" t="str">
            <v>RESIDENTIAL</v>
          </cell>
          <cell r="D44" t="str">
            <v>Other (specify) . . . . . . . .</v>
          </cell>
          <cell r="E44" t="str">
            <v>A</v>
          </cell>
          <cell r="F44" t="str">
            <v/>
          </cell>
          <cell r="G44" t="str">
            <v/>
          </cell>
          <cell r="H44">
            <v>0</v>
          </cell>
          <cell r="K44">
            <v>0</v>
          </cell>
          <cell r="L44">
            <v>0</v>
          </cell>
          <cell r="M44">
            <v>0</v>
          </cell>
          <cell r="Q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100</v>
          </cell>
          <cell r="AD44">
            <v>0</v>
          </cell>
          <cell r="AE44">
            <v>250</v>
          </cell>
          <cell r="AF44">
            <v>0</v>
          </cell>
          <cell r="AG44">
            <v>500</v>
          </cell>
          <cell r="AH44">
            <v>0</v>
          </cell>
          <cell r="AI44">
            <v>750</v>
          </cell>
          <cell r="AJ44">
            <v>0</v>
          </cell>
          <cell r="AK44">
            <v>1000</v>
          </cell>
          <cell r="AL44">
            <v>0</v>
          </cell>
          <cell r="AM44">
            <v>1500</v>
          </cell>
          <cell r="AN44">
            <v>0</v>
          </cell>
          <cell r="AO44">
            <v>2000</v>
          </cell>
          <cell r="AP44">
            <v>0</v>
          </cell>
          <cell r="AQ44">
            <v>7</v>
          </cell>
          <cell r="AR44" t="str">
            <v>kWh</v>
          </cell>
          <cell r="AS44" t="str">
            <v/>
          </cell>
        </row>
        <row r="45">
          <cell r="B45">
            <v>31</v>
          </cell>
          <cell r="C45" t="str">
            <v>RESIDENTIAL</v>
          </cell>
          <cell r="D45" t="str">
            <v>Other (specify) . . . . . . . .</v>
          </cell>
          <cell r="E45" t="str">
            <v>B</v>
          </cell>
          <cell r="F45" t="str">
            <v/>
          </cell>
          <cell r="G45" t="str">
            <v/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Q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100</v>
          </cell>
          <cell r="AD45">
            <v>0</v>
          </cell>
          <cell r="AE45">
            <v>250</v>
          </cell>
          <cell r="AF45">
            <v>0</v>
          </cell>
          <cell r="AG45">
            <v>500</v>
          </cell>
          <cell r="AH45">
            <v>0</v>
          </cell>
          <cell r="AI45">
            <v>750</v>
          </cell>
          <cell r="AJ45">
            <v>0</v>
          </cell>
          <cell r="AK45">
            <v>1000</v>
          </cell>
          <cell r="AL45">
            <v>0</v>
          </cell>
          <cell r="AM45">
            <v>1500</v>
          </cell>
          <cell r="AN45">
            <v>0</v>
          </cell>
          <cell r="AO45">
            <v>2000</v>
          </cell>
          <cell r="AP45">
            <v>0</v>
          </cell>
          <cell r="AQ45">
            <v>7</v>
          </cell>
          <cell r="AR45" t="str">
            <v>kWh</v>
          </cell>
          <cell r="AS45" t="str">
            <v/>
          </cell>
        </row>
        <row r="46">
          <cell r="B46">
            <v>32</v>
          </cell>
          <cell r="C46" t="str">
            <v>RESIDENTIAL</v>
          </cell>
          <cell r="D46" t="str">
            <v>Other (specify) . . . . . . . .</v>
          </cell>
          <cell r="E46" t="str">
            <v>C</v>
          </cell>
          <cell r="F46" t="str">
            <v/>
          </cell>
          <cell r="G46" t="str">
            <v/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Q46">
            <v>0</v>
          </cell>
          <cell r="T46">
            <v>1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100</v>
          </cell>
          <cell r="AD46">
            <v>0</v>
          </cell>
          <cell r="AE46">
            <v>250</v>
          </cell>
          <cell r="AF46">
            <v>0</v>
          </cell>
          <cell r="AG46">
            <v>500</v>
          </cell>
          <cell r="AH46">
            <v>0</v>
          </cell>
          <cell r="AI46">
            <v>750</v>
          </cell>
          <cell r="AJ46">
            <v>0</v>
          </cell>
          <cell r="AK46">
            <v>1000</v>
          </cell>
          <cell r="AL46">
            <v>0</v>
          </cell>
          <cell r="AM46">
            <v>1500</v>
          </cell>
          <cell r="AN46">
            <v>0</v>
          </cell>
          <cell r="AO46">
            <v>2000</v>
          </cell>
          <cell r="AP46">
            <v>0</v>
          </cell>
          <cell r="AQ46">
            <v>7</v>
          </cell>
          <cell r="AR46" t="str">
            <v>kWh</v>
          </cell>
          <cell r="AS46" t="str">
            <v/>
          </cell>
        </row>
        <row r="47">
          <cell r="B47">
            <v>33</v>
          </cell>
          <cell r="C47" t="str">
            <v>RESIDENTIAL</v>
          </cell>
          <cell r="D47" t="str">
            <v>Other (specify) . . . . . . . .</v>
          </cell>
          <cell r="E47" t="str">
            <v>D</v>
          </cell>
          <cell r="F47" t="str">
            <v/>
          </cell>
          <cell r="G47" t="str">
            <v/>
          </cell>
          <cell r="H47">
            <v>0</v>
          </cell>
          <cell r="K47">
            <v>0</v>
          </cell>
          <cell r="L47">
            <v>0</v>
          </cell>
          <cell r="M47">
            <v>0</v>
          </cell>
          <cell r="Q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100</v>
          </cell>
          <cell r="AD47">
            <v>0</v>
          </cell>
          <cell r="AE47">
            <v>250</v>
          </cell>
          <cell r="AF47">
            <v>0</v>
          </cell>
          <cell r="AG47">
            <v>500</v>
          </cell>
          <cell r="AH47">
            <v>0</v>
          </cell>
          <cell r="AI47">
            <v>750</v>
          </cell>
          <cell r="AJ47">
            <v>0</v>
          </cell>
          <cell r="AK47">
            <v>1000</v>
          </cell>
          <cell r="AL47">
            <v>0</v>
          </cell>
          <cell r="AM47">
            <v>1500</v>
          </cell>
          <cell r="AN47">
            <v>0</v>
          </cell>
          <cell r="AO47">
            <v>2000</v>
          </cell>
          <cell r="AP47">
            <v>0</v>
          </cell>
          <cell r="AQ47">
            <v>7</v>
          </cell>
          <cell r="AR47" t="str">
            <v>kWh</v>
          </cell>
          <cell r="AS47" t="str">
            <v/>
          </cell>
        </row>
        <row r="48">
          <cell r="B48">
            <v>34</v>
          </cell>
          <cell r="C48" t="str">
            <v>RESIDENTIAL</v>
          </cell>
          <cell r="D48" t="str">
            <v>Other (specify) . . . . . . . .</v>
          </cell>
          <cell r="E48" t="str">
            <v>A</v>
          </cell>
          <cell r="F48" t="str">
            <v/>
          </cell>
          <cell r="G48" t="str">
            <v/>
          </cell>
          <cell r="H48">
            <v>0</v>
          </cell>
          <cell r="K48">
            <v>0</v>
          </cell>
          <cell r="L48">
            <v>0</v>
          </cell>
          <cell r="M48">
            <v>0</v>
          </cell>
          <cell r="Q48">
            <v>0</v>
          </cell>
          <cell r="T48">
            <v>1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100</v>
          </cell>
          <cell r="AD48">
            <v>0</v>
          </cell>
          <cell r="AE48">
            <v>250</v>
          </cell>
          <cell r="AF48">
            <v>0</v>
          </cell>
          <cell r="AG48">
            <v>500</v>
          </cell>
          <cell r="AH48">
            <v>0</v>
          </cell>
          <cell r="AI48">
            <v>750</v>
          </cell>
          <cell r="AJ48">
            <v>0</v>
          </cell>
          <cell r="AK48">
            <v>1000</v>
          </cell>
          <cell r="AL48">
            <v>0</v>
          </cell>
          <cell r="AM48">
            <v>1500</v>
          </cell>
          <cell r="AN48">
            <v>0</v>
          </cell>
          <cell r="AO48">
            <v>2000</v>
          </cell>
          <cell r="AP48">
            <v>0</v>
          </cell>
          <cell r="AQ48">
            <v>7</v>
          </cell>
          <cell r="AR48" t="str">
            <v>kWh</v>
          </cell>
          <cell r="AS48" t="str">
            <v/>
          </cell>
        </row>
        <row r="49">
          <cell r="B49">
            <v>35</v>
          </cell>
          <cell r="C49" t="str">
            <v>RESIDENTIAL</v>
          </cell>
          <cell r="D49" t="str">
            <v>Other (specify) . . . . . . . .</v>
          </cell>
          <cell r="E49" t="str">
            <v>B</v>
          </cell>
          <cell r="F49" t="str">
            <v/>
          </cell>
          <cell r="G49" t="str">
            <v/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Q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100</v>
          </cell>
          <cell r="AD49">
            <v>0</v>
          </cell>
          <cell r="AE49">
            <v>250</v>
          </cell>
          <cell r="AF49">
            <v>0</v>
          </cell>
          <cell r="AG49">
            <v>500</v>
          </cell>
          <cell r="AH49">
            <v>0</v>
          </cell>
          <cell r="AI49">
            <v>750</v>
          </cell>
          <cell r="AJ49">
            <v>0</v>
          </cell>
          <cell r="AK49">
            <v>1000</v>
          </cell>
          <cell r="AL49">
            <v>0</v>
          </cell>
          <cell r="AM49">
            <v>1500</v>
          </cell>
          <cell r="AN49">
            <v>0</v>
          </cell>
          <cell r="AO49">
            <v>2000</v>
          </cell>
          <cell r="AP49">
            <v>0</v>
          </cell>
          <cell r="AQ49">
            <v>7</v>
          </cell>
          <cell r="AR49" t="str">
            <v>kWh</v>
          </cell>
          <cell r="AS49" t="str">
            <v/>
          </cell>
        </row>
        <row r="50">
          <cell r="B50">
            <v>36</v>
          </cell>
          <cell r="C50" t="str">
            <v>RESIDENTIAL</v>
          </cell>
          <cell r="D50" t="str">
            <v>Other (specify) . . . . . . . .</v>
          </cell>
          <cell r="E50" t="str">
            <v>C</v>
          </cell>
          <cell r="F50" t="str">
            <v/>
          </cell>
          <cell r="G50" t="str">
            <v/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Q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100</v>
          </cell>
          <cell r="AD50">
            <v>0</v>
          </cell>
          <cell r="AE50">
            <v>250</v>
          </cell>
          <cell r="AF50">
            <v>0</v>
          </cell>
          <cell r="AG50">
            <v>500</v>
          </cell>
          <cell r="AH50">
            <v>0</v>
          </cell>
          <cell r="AI50">
            <v>750</v>
          </cell>
          <cell r="AJ50">
            <v>0</v>
          </cell>
          <cell r="AK50">
            <v>1000</v>
          </cell>
          <cell r="AL50">
            <v>0</v>
          </cell>
          <cell r="AM50">
            <v>1500</v>
          </cell>
          <cell r="AN50">
            <v>0</v>
          </cell>
          <cell r="AO50">
            <v>2000</v>
          </cell>
          <cell r="AP50">
            <v>0</v>
          </cell>
          <cell r="AQ50">
            <v>7</v>
          </cell>
          <cell r="AR50" t="str">
            <v>kWh</v>
          </cell>
          <cell r="AS50" t="str">
            <v/>
          </cell>
        </row>
        <row r="51">
          <cell r="B51">
            <v>37</v>
          </cell>
          <cell r="C51" t="str">
            <v>RESIDENTIAL</v>
          </cell>
          <cell r="D51" t="str">
            <v>Other (specify) . . . . . . . .</v>
          </cell>
          <cell r="E51" t="str">
            <v>D</v>
          </cell>
          <cell r="F51" t="str">
            <v/>
          </cell>
          <cell r="G51" t="str">
            <v/>
          </cell>
          <cell r="H51">
            <v>0</v>
          </cell>
          <cell r="K51">
            <v>0</v>
          </cell>
          <cell r="L51">
            <v>0</v>
          </cell>
          <cell r="M51">
            <v>0</v>
          </cell>
          <cell r="Q51">
            <v>0</v>
          </cell>
          <cell r="T51">
            <v>1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100</v>
          </cell>
          <cell r="AD51">
            <v>0</v>
          </cell>
          <cell r="AE51">
            <v>250</v>
          </cell>
          <cell r="AF51">
            <v>0</v>
          </cell>
          <cell r="AG51">
            <v>500</v>
          </cell>
          <cell r="AH51">
            <v>0</v>
          </cell>
          <cell r="AI51">
            <v>750</v>
          </cell>
          <cell r="AJ51">
            <v>0</v>
          </cell>
          <cell r="AK51">
            <v>1000</v>
          </cell>
          <cell r="AL51">
            <v>0</v>
          </cell>
          <cell r="AM51">
            <v>1500</v>
          </cell>
          <cell r="AN51">
            <v>0</v>
          </cell>
          <cell r="AO51">
            <v>2000</v>
          </cell>
          <cell r="AP51">
            <v>0</v>
          </cell>
          <cell r="AQ51">
            <v>7</v>
          </cell>
          <cell r="AR51" t="str">
            <v>kWh</v>
          </cell>
          <cell r="AS51" t="str">
            <v/>
          </cell>
        </row>
        <row r="52">
          <cell r="B52">
            <v>38</v>
          </cell>
          <cell r="C52" t="str">
            <v/>
          </cell>
          <cell r="D52" t="str">
            <v/>
          </cell>
          <cell r="F52" t="str">
            <v/>
          </cell>
          <cell r="G52" t="str">
            <v/>
          </cell>
          <cell r="AQ52">
            <v>0</v>
          </cell>
          <cell r="AR52">
            <v>0</v>
          </cell>
          <cell r="AS52" t="str">
            <v/>
          </cell>
        </row>
        <row r="53">
          <cell r="B53">
            <v>39</v>
          </cell>
          <cell r="C53" t="str">
            <v/>
          </cell>
          <cell r="D53" t="str">
            <v>GENERAL SERVICE</v>
          </cell>
          <cell r="F53" t="str">
            <v/>
          </cell>
          <cell r="G53" t="str">
            <v>X</v>
          </cell>
          <cell r="AQ53">
            <v>0</v>
          </cell>
          <cell r="AR53">
            <v>0</v>
          </cell>
          <cell r="AS53" t="str">
            <v>XXX</v>
          </cell>
        </row>
        <row r="54">
          <cell r="B54">
            <v>40</v>
          </cell>
          <cell r="C54" t="str">
            <v>GENERAL SERVICE</v>
          </cell>
          <cell r="D54" t="str">
            <v>Less than 50 kW</v>
          </cell>
          <cell r="E54" t="str">
            <v>A</v>
          </cell>
          <cell r="F54" t="str">
            <v>X</v>
          </cell>
          <cell r="G54" t="str">
            <v>X</v>
          </cell>
          <cell r="H54">
            <v>9.8999999999999991E-3</v>
          </cell>
          <cell r="I54">
            <v>6.1999999999999998E-3</v>
          </cell>
          <cell r="J54">
            <v>7.0000000000000001E-3</v>
          </cell>
          <cell r="K54">
            <v>2.3099999999999999E-2</v>
          </cell>
          <cell r="L54">
            <v>2.3100000000000002E-2</v>
          </cell>
          <cell r="M54">
            <v>0</v>
          </cell>
          <cell r="Q54">
            <v>0</v>
          </cell>
          <cell r="R54">
            <v>5.2999999999999999E-2</v>
          </cell>
          <cell r="S54">
            <v>6.2E-2</v>
          </cell>
          <cell r="T54">
            <v>1.0432999999999999</v>
          </cell>
          <cell r="U54">
            <v>1.0432999999999999</v>
          </cell>
          <cell r="V54">
            <v>1.6E-2</v>
          </cell>
          <cell r="W54">
            <v>0</v>
          </cell>
          <cell r="X54">
            <v>29.93</v>
          </cell>
          <cell r="Y54">
            <v>1.4800000000000001E-2</v>
          </cell>
          <cell r="Z54">
            <v>0</v>
          </cell>
          <cell r="AA54">
            <v>28.84</v>
          </cell>
          <cell r="AB54">
            <v>1.1000000000000001E-3</v>
          </cell>
          <cell r="AC54">
            <v>1000</v>
          </cell>
          <cell r="AD54">
            <v>0</v>
          </cell>
          <cell r="AE54">
            <v>2000</v>
          </cell>
          <cell r="AF54">
            <v>0</v>
          </cell>
          <cell r="AG54">
            <v>5000</v>
          </cell>
          <cell r="AH54">
            <v>0</v>
          </cell>
          <cell r="AI54">
            <v>10000</v>
          </cell>
          <cell r="AJ54">
            <v>0</v>
          </cell>
          <cell r="AK54">
            <v>15000</v>
          </cell>
          <cell r="AQ54">
            <v>5</v>
          </cell>
          <cell r="AR54" t="str">
            <v>kWh</v>
          </cell>
          <cell r="AS54" t="str">
            <v>X</v>
          </cell>
        </row>
        <row r="55">
          <cell r="B55">
            <v>41</v>
          </cell>
          <cell r="C55" t="str">
            <v>GENERAL SERVICE</v>
          </cell>
          <cell r="D55" t="str">
            <v>Less than 50 kW</v>
          </cell>
          <cell r="E55" t="str">
            <v>B</v>
          </cell>
          <cell r="F55" t="str">
            <v/>
          </cell>
          <cell r="G55" t="str">
            <v/>
          </cell>
          <cell r="H55">
            <v>0</v>
          </cell>
          <cell r="K55">
            <v>0</v>
          </cell>
          <cell r="L55">
            <v>0</v>
          </cell>
          <cell r="M55">
            <v>0</v>
          </cell>
          <cell r="Q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1000</v>
          </cell>
          <cell r="AD55">
            <v>0</v>
          </cell>
          <cell r="AE55">
            <v>2000</v>
          </cell>
          <cell r="AF55">
            <v>0</v>
          </cell>
          <cell r="AG55">
            <v>5000</v>
          </cell>
          <cell r="AH55">
            <v>0</v>
          </cell>
          <cell r="AI55">
            <v>10000</v>
          </cell>
          <cell r="AJ55">
            <v>0</v>
          </cell>
          <cell r="AK55">
            <v>15000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5</v>
          </cell>
          <cell r="AR55" t="str">
            <v>kWh</v>
          </cell>
          <cell r="AS55" t="str">
            <v/>
          </cell>
        </row>
        <row r="56">
          <cell r="B56">
            <v>42</v>
          </cell>
          <cell r="C56" t="str">
            <v>GENERAL SERVICE</v>
          </cell>
          <cell r="D56" t="str">
            <v>Less than 50 kW</v>
          </cell>
          <cell r="E56" t="str">
            <v>C</v>
          </cell>
          <cell r="F56" t="str">
            <v/>
          </cell>
          <cell r="G56" t="str">
            <v/>
          </cell>
          <cell r="H56">
            <v>0</v>
          </cell>
          <cell r="K56">
            <v>0</v>
          </cell>
          <cell r="L56">
            <v>0</v>
          </cell>
          <cell r="M56">
            <v>0</v>
          </cell>
          <cell r="Q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1000</v>
          </cell>
          <cell r="AD56">
            <v>0</v>
          </cell>
          <cell r="AE56">
            <v>2000</v>
          </cell>
          <cell r="AF56">
            <v>0</v>
          </cell>
          <cell r="AG56">
            <v>5000</v>
          </cell>
          <cell r="AH56">
            <v>0</v>
          </cell>
          <cell r="AI56">
            <v>10000</v>
          </cell>
          <cell r="AJ56">
            <v>0</v>
          </cell>
          <cell r="AK56">
            <v>15000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</v>
          </cell>
          <cell r="AR56" t="str">
            <v>kWh</v>
          </cell>
          <cell r="AS56" t="str">
            <v/>
          </cell>
        </row>
        <row r="57">
          <cell r="B57">
            <v>43</v>
          </cell>
          <cell r="C57" t="str">
            <v>GENERAL SERVICE</v>
          </cell>
          <cell r="D57" t="str">
            <v>Less than 50 kW</v>
          </cell>
          <cell r="E57" t="str">
            <v>D</v>
          </cell>
          <cell r="F57" t="str">
            <v/>
          </cell>
          <cell r="G57" t="str">
            <v/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Q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1000</v>
          </cell>
          <cell r="AD57">
            <v>0</v>
          </cell>
          <cell r="AE57">
            <v>2000</v>
          </cell>
          <cell r="AF57">
            <v>0</v>
          </cell>
          <cell r="AG57">
            <v>5000</v>
          </cell>
          <cell r="AH57">
            <v>0</v>
          </cell>
          <cell r="AI57">
            <v>10000</v>
          </cell>
          <cell r="AJ57">
            <v>0</v>
          </cell>
          <cell r="AK57">
            <v>15000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5</v>
          </cell>
          <cell r="AR57" t="str">
            <v>kWh</v>
          </cell>
          <cell r="AS57" t="str">
            <v/>
          </cell>
        </row>
        <row r="58">
          <cell r="B58">
            <v>44</v>
          </cell>
          <cell r="C58" t="str">
            <v>GENERAL SERVICE</v>
          </cell>
          <cell r="D58" t="str">
            <v>Less than 50 kW Time of Use</v>
          </cell>
          <cell r="E58" t="str">
            <v>A</v>
          </cell>
          <cell r="F58" t="str">
            <v/>
          </cell>
          <cell r="G58" t="str">
            <v/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Q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1000</v>
          </cell>
          <cell r="AD58">
            <v>0</v>
          </cell>
          <cell r="AE58">
            <v>2000</v>
          </cell>
          <cell r="AF58">
            <v>0</v>
          </cell>
          <cell r="AG58">
            <v>5000</v>
          </cell>
          <cell r="AH58">
            <v>0</v>
          </cell>
          <cell r="AI58">
            <v>10000</v>
          </cell>
          <cell r="AJ58">
            <v>0</v>
          </cell>
          <cell r="AK58">
            <v>15000</v>
          </cell>
          <cell r="AQ58">
            <v>5</v>
          </cell>
          <cell r="AR58" t="str">
            <v>kWh</v>
          </cell>
          <cell r="AS58" t="str">
            <v/>
          </cell>
        </row>
        <row r="59">
          <cell r="B59">
            <v>45</v>
          </cell>
          <cell r="C59" t="str">
            <v>GENERAL SERVICE</v>
          </cell>
          <cell r="D59" t="str">
            <v>Less than 50 kW Time of Use</v>
          </cell>
          <cell r="E59" t="str">
            <v>B</v>
          </cell>
          <cell r="F59" t="str">
            <v/>
          </cell>
          <cell r="G59" t="str">
            <v/>
          </cell>
          <cell r="H59">
            <v>0</v>
          </cell>
          <cell r="K59">
            <v>0</v>
          </cell>
          <cell r="L59">
            <v>0</v>
          </cell>
          <cell r="M59">
            <v>0</v>
          </cell>
          <cell r="Q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1000</v>
          </cell>
          <cell r="AD59">
            <v>0</v>
          </cell>
          <cell r="AE59">
            <v>2000</v>
          </cell>
          <cell r="AF59">
            <v>0</v>
          </cell>
          <cell r="AG59">
            <v>5000</v>
          </cell>
          <cell r="AH59">
            <v>0</v>
          </cell>
          <cell r="AI59">
            <v>10000</v>
          </cell>
          <cell r="AJ59">
            <v>0</v>
          </cell>
          <cell r="AK59">
            <v>15000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5</v>
          </cell>
          <cell r="AR59" t="str">
            <v>kWh</v>
          </cell>
          <cell r="AS59" t="str">
            <v/>
          </cell>
        </row>
        <row r="60">
          <cell r="B60">
            <v>46</v>
          </cell>
          <cell r="C60" t="str">
            <v>GENERAL SERVICE</v>
          </cell>
          <cell r="D60" t="str">
            <v>Less than 50 kW Time of Use</v>
          </cell>
          <cell r="E60" t="str">
            <v>C</v>
          </cell>
          <cell r="F60" t="str">
            <v/>
          </cell>
          <cell r="G60" t="str">
            <v/>
          </cell>
          <cell r="H60">
            <v>0</v>
          </cell>
          <cell r="K60">
            <v>0</v>
          </cell>
          <cell r="L60">
            <v>0</v>
          </cell>
          <cell r="M60">
            <v>0</v>
          </cell>
          <cell r="Q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1000</v>
          </cell>
          <cell r="AD60">
            <v>0</v>
          </cell>
          <cell r="AE60">
            <v>2000</v>
          </cell>
          <cell r="AF60">
            <v>0</v>
          </cell>
          <cell r="AG60">
            <v>5000</v>
          </cell>
          <cell r="AH60">
            <v>0</v>
          </cell>
          <cell r="AI60">
            <v>10000</v>
          </cell>
          <cell r="AJ60">
            <v>0</v>
          </cell>
          <cell r="AK60">
            <v>15000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5</v>
          </cell>
          <cell r="AR60" t="str">
            <v>kWh</v>
          </cell>
          <cell r="AS60" t="str">
            <v/>
          </cell>
        </row>
        <row r="61">
          <cell r="B61">
            <v>47</v>
          </cell>
          <cell r="C61" t="str">
            <v>GENERAL SERVICE</v>
          </cell>
          <cell r="D61" t="str">
            <v>Less than 50 kW Time of Use</v>
          </cell>
          <cell r="E61" t="str">
            <v>D</v>
          </cell>
          <cell r="F61" t="str">
            <v/>
          </cell>
          <cell r="G61" t="str">
            <v/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Q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1000</v>
          </cell>
          <cell r="AD61">
            <v>0</v>
          </cell>
          <cell r="AE61">
            <v>2000</v>
          </cell>
          <cell r="AF61">
            <v>0</v>
          </cell>
          <cell r="AG61">
            <v>5000</v>
          </cell>
          <cell r="AH61">
            <v>0</v>
          </cell>
          <cell r="AI61">
            <v>10000</v>
          </cell>
          <cell r="AJ61">
            <v>0</v>
          </cell>
          <cell r="AK61">
            <v>15000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</v>
          </cell>
          <cell r="AR61" t="str">
            <v>kWh</v>
          </cell>
          <cell r="AS61" t="str">
            <v/>
          </cell>
        </row>
        <row r="62">
          <cell r="B62">
            <v>48</v>
          </cell>
          <cell r="C62" t="str">
            <v>GENERAL SERVICE</v>
          </cell>
          <cell r="D62" t="str">
            <v>Other &lt; 50 kW (specify) .Small Commercial</v>
          </cell>
          <cell r="E62" t="str">
            <v>A</v>
          </cell>
          <cell r="F62" t="str">
            <v>X</v>
          </cell>
          <cell r="G62" t="str">
            <v>X</v>
          </cell>
          <cell r="H62">
            <v>9.8999999999999991E-3</v>
          </cell>
          <cell r="I62">
            <v>6.1999999999999998E-3</v>
          </cell>
          <cell r="J62">
            <v>7.0000000000000001E-3</v>
          </cell>
          <cell r="K62">
            <v>2.3099999999999999E-2</v>
          </cell>
          <cell r="L62">
            <v>2.3100000000000002E-2</v>
          </cell>
          <cell r="M62">
            <v>0</v>
          </cell>
          <cell r="Q62">
            <v>0</v>
          </cell>
          <cell r="R62">
            <v>5.2999999999999999E-2</v>
          </cell>
          <cell r="S62">
            <v>6.2E-2</v>
          </cell>
          <cell r="T62">
            <v>1.0432999999999999</v>
          </cell>
          <cell r="U62">
            <v>1.0432999999999999</v>
          </cell>
          <cell r="V62">
            <v>2.6499999999999999E-2</v>
          </cell>
          <cell r="W62">
            <v>0</v>
          </cell>
          <cell r="X62">
            <v>14.04</v>
          </cell>
          <cell r="Y62">
            <v>2.5600000000000001E-2</v>
          </cell>
          <cell r="Z62">
            <v>0</v>
          </cell>
          <cell r="AA62">
            <v>14.29</v>
          </cell>
          <cell r="AB62">
            <v>8.0000000000000004E-4</v>
          </cell>
          <cell r="AC62">
            <v>1000</v>
          </cell>
          <cell r="AD62">
            <v>0</v>
          </cell>
          <cell r="AE62">
            <v>2000</v>
          </cell>
          <cell r="AF62">
            <v>0</v>
          </cell>
          <cell r="AG62">
            <v>5000</v>
          </cell>
          <cell r="AH62">
            <v>0</v>
          </cell>
          <cell r="AI62">
            <v>10000</v>
          </cell>
          <cell r="AJ62">
            <v>0</v>
          </cell>
          <cell r="AK62">
            <v>15000</v>
          </cell>
          <cell r="AQ62">
            <v>5</v>
          </cell>
          <cell r="AR62" t="str">
            <v>kWh</v>
          </cell>
          <cell r="AS62" t="str">
            <v>X</v>
          </cell>
        </row>
        <row r="63">
          <cell r="B63">
            <v>49</v>
          </cell>
          <cell r="C63" t="str">
            <v>GENERAL SERVICE</v>
          </cell>
          <cell r="D63" t="str">
            <v>Other &lt; 50 kW (specify) .Small Commercial</v>
          </cell>
          <cell r="E63" t="str">
            <v>B</v>
          </cell>
          <cell r="F63" t="str">
            <v/>
          </cell>
          <cell r="G63" t="str">
            <v/>
          </cell>
          <cell r="H63">
            <v>0</v>
          </cell>
          <cell r="K63">
            <v>0</v>
          </cell>
          <cell r="L63">
            <v>0</v>
          </cell>
          <cell r="M63">
            <v>0</v>
          </cell>
          <cell r="Q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1000</v>
          </cell>
          <cell r="AD63">
            <v>0</v>
          </cell>
          <cell r="AE63">
            <v>2000</v>
          </cell>
          <cell r="AF63">
            <v>0</v>
          </cell>
          <cell r="AG63">
            <v>5000</v>
          </cell>
          <cell r="AH63">
            <v>0</v>
          </cell>
          <cell r="AI63">
            <v>10000</v>
          </cell>
          <cell r="AJ63">
            <v>0</v>
          </cell>
          <cell r="AK63">
            <v>15000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5</v>
          </cell>
          <cell r="AR63" t="str">
            <v>kWh</v>
          </cell>
          <cell r="AS63" t="str">
            <v/>
          </cell>
        </row>
        <row r="64">
          <cell r="B64">
            <v>50</v>
          </cell>
          <cell r="C64" t="str">
            <v>GENERAL SERVICE</v>
          </cell>
          <cell r="D64" t="str">
            <v>Other &lt; 50 kW (specify) .Small Commercial</v>
          </cell>
          <cell r="E64" t="str">
            <v>C</v>
          </cell>
          <cell r="F64" t="str">
            <v/>
          </cell>
          <cell r="G64" t="str">
            <v/>
          </cell>
          <cell r="H64">
            <v>0</v>
          </cell>
          <cell r="K64">
            <v>0</v>
          </cell>
          <cell r="L64">
            <v>0</v>
          </cell>
          <cell r="M64">
            <v>0</v>
          </cell>
          <cell r="Q64">
            <v>0</v>
          </cell>
          <cell r="T64">
            <v>1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1000</v>
          </cell>
          <cell r="AD64">
            <v>0</v>
          </cell>
          <cell r="AE64">
            <v>2000</v>
          </cell>
          <cell r="AF64">
            <v>0</v>
          </cell>
          <cell r="AG64">
            <v>5000</v>
          </cell>
          <cell r="AH64">
            <v>0</v>
          </cell>
          <cell r="AI64">
            <v>10000</v>
          </cell>
          <cell r="AJ64">
            <v>0</v>
          </cell>
          <cell r="AK64">
            <v>15000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5</v>
          </cell>
          <cell r="AR64" t="str">
            <v>kWh</v>
          </cell>
          <cell r="AS64" t="str">
            <v/>
          </cell>
        </row>
        <row r="65">
          <cell r="B65">
            <v>51</v>
          </cell>
          <cell r="C65" t="str">
            <v>GENERAL SERVICE</v>
          </cell>
          <cell r="D65" t="str">
            <v>Other &lt; 50 kW (specify) .Small Commercial</v>
          </cell>
          <cell r="E65" t="str">
            <v>D</v>
          </cell>
          <cell r="F65" t="str">
            <v/>
          </cell>
          <cell r="G65" t="str">
            <v/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Q65">
            <v>0</v>
          </cell>
          <cell r="T65">
            <v>1</v>
          </cell>
          <cell r="U65">
            <v>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1000</v>
          </cell>
          <cell r="AD65">
            <v>0</v>
          </cell>
          <cell r="AE65">
            <v>2000</v>
          </cell>
          <cell r="AF65">
            <v>0</v>
          </cell>
          <cell r="AG65">
            <v>5000</v>
          </cell>
          <cell r="AH65">
            <v>0</v>
          </cell>
          <cell r="AI65">
            <v>10000</v>
          </cell>
          <cell r="AJ65">
            <v>0</v>
          </cell>
          <cell r="AK65">
            <v>15000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5</v>
          </cell>
          <cell r="AR65" t="str">
            <v>kWh</v>
          </cell>
          <cell r="AS65" t="str">
            <v/>
          </cell>
        </row>
        <row r="66">
          <cell r="B66">
            <v>52</v>
          </cell>
          <cell r="C66" t="str">
            <v>GENERAL SERVICE</v>
          </cell>
          <cell r="D66" t="str">
            <v>Greater than 50 kW (to 3000 kW)</v>
          </cell>
          <cell r="E66" t="str">
            <v>A</v>
          </cell>
          <cell r="F66" t="str">
            <v/>
          </cell>
          <cell r="G66" t="str">
            <v/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P66">
            <v>0</v>
          </cell>
          <cell r="Q66">
            <v>0</v>
          </cell>
          <cell r="T66">
            <v>1</v>
          </cell>
          <cell r="U66">
            <v>1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15000</v>
          </cell>
          <cell r="AD66">
            <v>60</v>
          </cell>
          <cell r="AE66">
            <v>40000</v>
          </cell>
          <cell r="AF66">
            <v>100</v>
          </cell>
          <cell r="AG66">
            <v>100000</v>
          </cell>
          <cell r="AH66">
            <v>500</v>
          </cell>
          <cell r="AI66">
            <v>400000</v>
          </cell>
          <cell r="AJ66">
            <v>1000</v>
          </cell>
          <cell r="AK66">
            <v>1000000</v>
          </cell>
          <cell r="AL66">
            <v>3000</v>
          </cell>
          <cell r="AQ66">
            <v>5</v>
          </cell>
          <cell r="AR66" t="str">
            <v>kW</v>
          </cell>
          <cell r="AS66" t="str">
            <v/>
          </cell>
        </row>
        <row r="67">
          <cell r="B67">
            <v>53</v>
          </cell>
          <cell r="C67" t="str">
            <v>GENERAL SERVICE</v>
          </cell>
          <cell r="D67" t="str">
            <v>Greater than 50 kW (to 3000 kW)</v>
          </cell>
          <cell r="E67" t="str">
            <v>B</v>
          </cell>
          <cell r="F67" t="str">
            <v/>
          </cell>
          <cell r="G67" t="str">
            <v/>
          </cell>
          <cell r="H67">
            <v>0</v>
          </cell>
          <cell r="K67">
            <v>0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T67">
            <v>1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15000</v>
          </cell>
          <cell r="AD67">
            <v>60</v>
          </cell>
          <cell r="AE67">
            <v>40000</v>
          </cell>
          <cell r="AF67">
            <v>100</v>
          </cell>
          <cell r="AG67">
            <v>100000</v>
          </cell>
          <cell r="AH67">
            <v>500</v>
          </cell>
          <cell r="AI67">
            <v>400000</v>
          </cell>
          <cell r="AJ67">
            <v>1000</v>
          </cell>
          <cell r="AK67">
            <v>1000000</v>
          </cell>
          <cell r="AL67">
            <v>3000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5</v>
          </cell>
          <cell r="AR67" t="str">
            <v>kW</v>
          </cell>
          <cell r="AS67" t="str">
            <v/>
          </cell>
        </row>
        <row r="68">
          <cell r="B68">
            <v>54</v>
          </cell>
          <cell r="C68" t="str">
            <v>GENERAL SERVICE</v>
          </cell>
          <cell r="D68" t="str">
            <v>Greater than 50 kW (to 3000 kW)</v>
          </cell>
          <cell r="E68" t="str">
            <v>C</v>
          </cell>
          <cell r="F68" t="str">
            <v/>
          </cell>
          <cell r="G68" t="str">
            <v/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P68">
            <v>0</v>
          </cell>
          <cell r="Q68">
            <v>0</v>
          </cell>
          <cell r="T68">
            <v>1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15000</v>
          </cell>
          <cell r="AD68">
            <v>60</v>
          </cell>
          <cell r="AE68">
            <v>40000</v>
          </cell>
          <cell r="AF68">
            <v>100</v>
          </cell>
          <cell r="AG68">
            <v>100000</v>
          </cell>
          <cell r="AH68">
            <v>500</v>
          </cell>
          <cell r="AI68">
            <v>400000</v>
          </cell>
          <cell r="AJ68">
            <v>1000</v>
          </cell>
          <cell r="AK68">
            <v>1000000</v>
          </cell>
          <cell r="AL68">
            <v>3000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</v>
          </cell>
          <cell r="AR68" t="str">
            <v>kW</v>
          </cell>
          <cell r="AS68" t="str">
            <v/>
          </cell>
        </row>
        <row r="69">
          <cell r="B69">
            <v>55</v>
          </cell>
          <cell r="C69" t="str">
            <v>GENERAL SERVICE</v>
          </cell>
          <cell r="D69" t="str">
            <v>Greater than 50 kW (to 3000 kW)</v>
          </cell>
          <cell r="E69" t="str">
            <v>D</v>
          </cell>
          <cell r="F69" t="str">
            <v/>
          </cell>
          <cell r="G69" t="str">
            <v/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Q69">
            <v>0</v>
          </cell>
          <cell r="T69">
            <v>1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15000</v>
          </cell>
          <cell r="AD69">
            <v>60</v>
          </cell>
          <cell r="AE69">
            <v>40000</v>
          </cell>
          <cell r="AF69">
            <v>100</v>
          </cell>
          <cell r="AG69">
            <v>100000</v>
          </cell>
          <cell r="AH69">
            <v>500</v>
          </cell>
          <cell r="AI69">
            <v>400000</v>
          </cell>
          <cell r="AJ69">
            <v>1000</v>
          </cell>
          <cell r="AK69">
            <v>1000000</v>
          </cell>
          <cell r="AL69">
            <v>3000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5</v>
          </cell>
          <cell r="AR69" t="str">
            <v>kW</v>
          </cell>
          <cell r="AS69" t="str">
            <v/>
          </cell>
        </row>
        <row r="70">
          <cell r="B70">
            <v>56</v>
          </cell>
          <cell r="C70" t="str">
            <v>GENERAL SERVICE</v>
          </cell>
          <cell r="D70" t="str">
            <v>Greater than 50 kW Time of Use</v>
          </cell>
          <cell r="E70" t="str">
            <v>A</v>
          </cell>
          <cell r="F70" t="str">
            <v/>
          </cell>
          <cell r="G70" t="str">
            <v/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P70">
            <v>0</v>
          </cell>
          <cell r="Q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15000</v>
          </cell>
          <cell r="AD70">
            <v>60</v>
          </cell>
          <cell r="AE70">
            <v>40000</v>
          </cell>
          <cell r="AF70">
            <v>100</v>
          </cell>
          <cell r="AG70">
            <v>100000</v>
          </cell>
          <cell r="AH70">
            <v>500</v>
          </cell>
          <cell r="AI70">
            <v>400000</v>
          </cell>
          <cell r="AJ70">
            <v>1000</v>
          </cell>
          <cell r="AK70">
            <v>1000000</v>
          </cell>
          <cell r="AL70">
            <v>3000</v>
          </cell>
          <cell r="AQ70">
            <v>5</v>
          </cell>
          <cell r="AR70" t="str">
            <v>kW</v>
          </cell>
          <cell r="AS70" t="str">
            <v/>
          </cell>
        </row>
        <row r="71">
          <cell r="B71">
            <v>57</v>
          </cell>
          <cell r="C71" t="str">
            <v>GENERAL SERVICE</v>
          </cell>
          <cell r="D71" t="str">
            <v>Greater than 50 kW Time of Use</v>
          </cell>
          <cell r="E71" t="str">
            <v>B</v>
          </cell>
          <cell r="F71" t="str">
            <v/>
          </cell>
          <cell r="G71" t="str">
            <v/>
          </cell>
          <cell r="H71">
            <v>0</v>
          </cell>
          <cell r="K71">
            <v>0</v>
          </cell>
          <cell r="L71">
            <v>0</v>
          </cell>
          <cell r="M71">
            <v>0</v>
          </cell>
          <cell r="P71">
            <v>0</v>
          </cell>
          <cell r="Q71">
            <v>0</v>
          </cell>
          <cell r="T71">
            <v>1</v>
          </cell>
          <cell r="U71">
            <v>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15000</v>
          </cell>
          <cell r="AD71">
            <v>60</v>
          </cell>
          <cell r="AE71">
            <v>40000</v>
          </cell>
          <cell r="AF71">
            <v>100</v>
          </cell>
          <cell r="AG71">
            <v>100000</v>
          </cell>
          <cell r="AH71">
            <v>500</v>
          </cell>
          <cell r="AI71">
            <v>400000</v>
          </cell>
          <cell r="AJ71">
            <v>1000</v>
          </cell>
          <cell r="AK71">
            <v>1000000</v>
          </cell>
          <cell r="AL71">
            <v>3000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5</v>
          </cell>
          <cell r="AR71" t="str">
            <v>kW</v>
          </cell>
          <cell r="AS71" t="str">
            <v/>
          </cell>
        </row>
        <row r="72">
          <cell r="B72">
            <v>58</v>
          </cell>
          <cell r="C72" t="str">
            <v>GENERAL SERVICE</v>
          </cell>
          <cell r="D72" t="str">
            <v>Greater than 50 kW Time of Use</v>
          </cell>
          <cell r="E72" t="str">
            <v>C</v>
          </cell>
          <cell r="F72" t="str">
            <v/>
          </cell>
          <cell r="G72" t="str">
            <v/>
          </cell>
          <cell r="H72">
            <v>0</v>
          </cell>
          <cell r="K72">
            <v>0</v>
          </cell>
          <cell r="L72">
            <v>0</v>
          </cell>
          <cell r="M72">
            <v>0</v>
          </cell>
          <cell r="P72">
            <v>0</v>
          </cell>
          <cell r="Q72">
            <v>0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15000</v>
          </cell>
          <cell r="AD72">
            <v>60</v>
          </cell>
          <cell r="AE72">
            <v>40000</v>
          </cell>
          <cell r="AF72">
            <v>100</v>
          </cell>
          <cell r="AG72">
            <v>100000</v>
          </cell>
          <cell r="AH72">
            <v>500</v>
          </cell>
          <cell r="AI72">
            <v>400000</v>
          </cell>
          <cell r="AJ72">
            <v>1000</v>
          </cell>
          <cell r="AK72">
            <v>1000000</v>
          </cell>
          <cell r="AL72">
            <v>3000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5</v>
          </cell>
          <cell r="AR72" t="str">
            <v>kW</v>
          </cell>
          <cell r="AS72" t="str">
            <v/>
          </cell>
        </row>
        <row r="73">
          <cell r="B73">
            <v>59</v>
          </cell>
          <cell r="C73" t="str">
            <v>GENERAL SERVICE</v>
          </cell>
          <cell r="D73" t="str">
            <v>Greater than 50 kW Time of Use</v>
          </cell>
          <cell r="E73" t="str">
            <v>D</v>
          </cell>
          <cell r="F73" t="str">
            <v/>
          </cell>
          <cell r="G73" t="str">
            <v/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P73">
            <v>0</v>
          </cell>
          <cell r="Q73">
            <v>0</v>
          </cell>
          <cell r="T73">
            <v>1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15000</v>
          </cell>
          <cell r="AD73">
            <v>60</v>
          </cell>
          <cell r="AE73">
            <v>40000</v>
          </cell>
          <cell r="AF73">
            <v>100</v>
          </cell>
          <cell r="AG73">
            <v>100000</v>
          </cell>
          <cell r="AH73">
            <v>500</v>
          </cell>
          <cell r="AI73">
            <v>400000</v>
          </cell>
          <cell r="AJ73">
            <v>1000</v>
          </cell>
          <cell r="AK73">
            <v>1000000</v>
          </cell>
          <cell r="AL73">
            <v>3000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5</v>
          </cell>
          <cell r="AR73" t="str">
            <v>kW</v>
          </cell>
          <cell r="AS73" t="str">
            <v/>
          </cell>
        </row>
        <row r="74">
          <cell r="B74">
            <v>60</v>
          </cell>
          <cell r="C74" t="str">
            <v>GENERAL SERVICE</v>
          </cell>
          <cell r="D74" t="str">
            <v>Other &gt; 50 kW (specify) .50 kW - 499 kW</v>
          </cell>
          <cell r="E74" t="str">
            <v>A</v>
          </cell>
          <cell r="F74" t="str">
            <v>X</v>
          </cell>
          <cell r="G74" t="str">
            <v>X</v>
          </cell>
          <cell r="H74">
            <v>0</v>
          </cell>
          <cell r="I74">
            <v>6.1999999999999998E-3</v>
          </cell>
          <cell r="J74">
            <v>7.0000000000000001E-3</v>
          </cell>
          <cell r="K74">
            <v>1.32E-2</v>
          </cell>
          <cell r="L74">
            <v>1.32E-2</v>
          </cell>
          <cell r="M74">
            <v>3.9245000000000001</v>
          </cell>
          <cell r="P74">
            <v>3.9245000000000001</v>
          </cell>
          <cell r="Q74">
            <v>3.9245000000000001</v>
          </cell>
          <cell r="R74">
            <v>5.2999999999999999E-2</v>
          </cell>
          <cell r="S74">
            <v>6.2E-2</v>
          </cell>
          <cell r="T74">
            <v>1.0432999999999999</v>
          </cell>
          <cell r="U74">
            <v>1.0432999999999999</v>
          </cell>
          <cell r="V74">
            <v>0</v>
          </cell>
          <cell r="W74">
            <v>4.7192999999999996</v>
          </cell>
          <cell r="X74">
            <v>74.239999999999995</v>
          </cell>
          <cell r="Y74">
            <v>0</v>
          </cell>
          <cell r="Z74">
            <v>4.3715000000000002</v>
          </cell>
          <cell r="AA74">
            <v>72.959999999999994</v>
          </cell>
          <cell r="AB74">
            <v>0.32929999999999998</v>
          </cell>
          <cell r="AC74">
            <v>15000</v>
          </cell>
          <cell r="AD74">
            <v>60</v>
          </cell>
          <cell r="AE74">
            <v>40000</v>
          </cell>
          <cell r="AF74">
            <v>100</v>
          </cell>
          <cell r="AQ74">
            <v>2</v>
          </cell>
          <cell r="AR74" t="str">
            <v>kW</v>
          </cell>
          <cell r="AS74" t="str">
            <v>X</v>
          </cell>
        </row>
        <row r="75">
          <cell r="B75">
            <v>61</v>
          </cell>
          <cell r="C75" t="str">
            <v>GENERAL SERVICE</v>
          </cell>
          <cell r="D75" t="str">
            <v>Other &gt; 50 kW (specify) .50 kW - 499 kW</v>
          </cell>
          <cell r="E75" t="str">
            <v>B</v>
          </cell>
          <cell r="F75" t="str">
            <v/>
          </cell>
          <cell r="G75" t="str">
            <v/>
          </cell>
          <cell r="H75">
            <v>0</v>
          </cell>
          <cell r="K75">
            <v>0</v>
          </cell>
          <cell r="L75">
            <v>0</v>
          </cell>
          <cell r="M75">
            <v>0</v>
          </cell>
          <cell r="P75">
            <v>0</v>
          </cell>
          <cell r="Q75">
            <v>0</v>
          </cell>
          <cell r="T75">
            <v>1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15000</v>
          </cell>
          <cell r="AD75">
            <v>60</v>
          </cell>
          <cell r="AE75">
            <v>40000</v>
          </cell>
          <cell r="AF75">
            <v>100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2</v>
          </cell>
          <cell r="AR75" t="str">
            <v>kW</v>
          </cell>
          <cell r="AS75" t="str">
            <v/>
          </cell>
        </row>
        <row r="76">
          <cell r="B76">
            <v>62</v>
          </cell>
          <cell r="C76" t="str">
            <v>GENERAL SERVICE</v>
          </cell>
          <cell r="D76" t="str">
            <v>Other &gt; 50 kW (specify) .50 kW - 499 kW</v>
          </cell>
          <cell r="E76" t="str">
            <v>C</v>
          </cell>
          <cell r="F76" t="str">
            <v/>
          </cell>
          <cell r="G76" t="str">
            <v/>
          </cell>
          <cell r="H76">
            <v>0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T76">
            <v>1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15000</v>
          </cell>
          <cell r="AD76">
            <v>60</v>
          </cell>
          <cell r="AE76">
            <v>40000</v>
          </cell>
          <cell r="AF76">
            <v>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2</v>
          </cell>
          <cell r="AR76" t="str">
            <v>kW</v>
          </cell>
          <cell r="AS76" t="str">
            <v/>
          </cell>
        </row>
        <row r="77">
          <cell r="B77">
            <v>63</v>
          </cell>
          <cell r="C77" t="str">
            <v>GENERAL SERVICE</v>
          </cell>
          <cell r="D77" t="str">
            <v>Other &gt; 50 kW (specify) .50 kW - 499 kW</v>
          </cell>
          <cell r="E77" t="str">
            <v>D</v>
          </cell>
          <cell r="F77" t="str">
            <v/>
          </cell>
          <cell r="G77" t="str">
            <v/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P77">
            <v>0</v>
          </cell>
          <cell r="Q77">
            <v>0</v>
          </cell>
          <cell r="T77">
            <v>1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15000</v>
          </cell>
          <cell r="AD77">
            <v>60</v>
          </cell>
          <cell r="AE77">
            <v>40000</v>
          </cell>
          <cell r="AF77">
            <v>100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2</v>
          </cell>
          <cell r="AR77" t="str">
            <v>kW</v>
          </cell>
          <cell r="AS77" t="str">
            <v/>
          </cell>
        </row>
        <row r="78">
          <cell r="B78">
            <v>64</v>
          </cell>
          <cell r="C78" t="str">
            <v>GENERAL SERVICE</v>
          </cell>
          <cell r="D78" t="str">
            <v>Other &gt; 50 kW (specify) .500 kW - 4999 kW</v>
          </cell>
          <cell r="E78" t="str">
            <v>A</v>
          </cell>
          <cell r="F78" t="str">
            <v>X</v>
          </cell>
          <cell r="G78" t="str">
            <v>X</v>
          </cell>
          <cell r="H78">
            <v>0</v>
          </cell>
          <cell r="I78">
            <v>6.1999999999999998E-3</v>
          </cell>
          <cell r="J78">
            <v>7.0000000000000001E-3</v>
          </cell>
          <cell r="K78">
            <v>1.32E-2</v>
          </cell>
          <cell r="L78">
            <v>1.32E-2</v>
          </cell>
          <cell r="M78">
            <v>3.8168000000000002</v>
          </cell>
          <cell r="P78">
            <v>3.8168000000000002</v>
          </cell>
          <cell r="Q78">
            <v>3.8168000000000002</v>
          </cell>
          <cell r="R78">
            <v>5.2999999999999999E-2</v>
          </cell>
          <cell r="S78">
            <v>6.2E-2</v>
          </cell>
          <cell r="T78">
            <v>1.0432999999999999</v>
          </cell>
          <cell r="U78">
            <v>1.0432999999999999</v>
          </cell>
          <cell r="V78">
            <v>0</v>
          </cell>
          <cell r="W78">
            <v>1.6684000000000001</v>
          </cell>
          <cell r="X78">
            <v>1240.76</v>
          </cell>
          <cell r="Y78">
            <v>0</v>
          </cell>
          <cell r="Z78">
            <v>1.6835</v>
          </cell>
          <cell r="AA78">
            <v>1234.56</v>
          </cell>
          <cell r="AB78">
            <v>-2.2200000000000001E-2</v>
          </cell>
          <cell r="AC78">
            <v>100000</v>
          </cell>
          <cell r="AD78">
            <v>500</v>
          </cell>
          <cell r="AE78">
            <v>400000</v>
          </cell>
          <cell r="AF78">
            <v>1000</v>
          </cell>
          <cell r="AG78">
            <v>1000000</v>
          </cell>
          <cell r="AH78">
            <v>3000</v>
          </cell>
          <cell r="AQ78">
            <v>3</v>
          </cell>
          <cell r="AR78" t="str">
            <v>kW</v>
          </cell>
          <cell r="AS78" t="str">
            <v>X</v>
          </cell>
        </row>
        <row r="79">
          <cell r="B79">
            <v>65</v>
          </cell>
          <cell r="C79" t="str">
            <v>GENERAL SERVICE</v>
          </cell>
          <cell r="D79" t="str">
            <v>Other &gt; 50 kW (specify) .500 kW - 4999 kW</v>
          </cell>
          <cell r="E79" t="str">
            <v>B</v>
          </cell>
          <cell r="F79" t="str">
            <v/>
          </cell>
          <cell r="G79" t="str">
            <v/>
          </cell>
          <cell r="H79">
            <v>0</v>
          </cell>
          <cell r="K79">
            <v>0</v>
          </cell>
          <cell r="L79">
            <v>0</v>
          </cell>
          <cell r="M79">
            <v>0</v>
          </cell>
          <cell r="P79">
            <v>0</v>
          </cell>
          <cell r="Q79">
            <v>0</v>
          </cell>
          <cell r="T79">
            <v>1</v>
          </cell>
          <cell r="U79">
            <v>1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100000</v>
          </cell>
          <cell r="AD79">
            <v>500</v>
          </cell>
          <cell r="AE79">
            <v>400000</v>
          </cell>
          <cell r="AF79">
            <v>1000</v>
          </cell>
          <cell r="AG79">
            <v>1000000</v>
          </cell>
          <cell r="AH79">
            <v>3000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3</v>
          </cell>
          <cell r="AR79" t="str">
            <v>kW</v>
          </cell>
          <cell r="AS79" t="str">
            <v/>
          </cell>
        </row>
        <row r="80">
          <cell r="B80">
            <v>66</v>
          </cell>
          <cell r="C80" t="str">
            <v>GENERAL SERVICE</v>
          </cell>
          <cell r="D80" t="str">
            <v>Other &gt; 50 kW (specify) .500 kW - 4999 kW</v>
          </cell>
          <cell r="E80" t="str">
            <v>C</v>
          </cell>
          <cell r="F80" t="str">
            <v/>
          </cell>
          <cell r="G80" t="str">
            <v/>
          </cell>
          <cell r="H80">
            <v>0</v>
          </cell>
          <cell r="K80">
            <v>0</v>
          </cell>
          <cell r="L80">
            <v>0</v>
          </cell>
          <cell r="M80">
            <v>0</v>
          </cell>
          <cell r="P80">
            <v>0</v>
          </cell>
          <cell r="Q80">
            <v>0</v>
          </cell>
          <cell r="T80">
            <v>1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100000</v>
          </cell>
          <cell r="AD80">
            <v>500</v>
          </cell>
          <cell r="AE80">
            <v>400000</v>
          </cell>
          <cell r="AF80">
            <v>1000</v>
          </cell>
          <cell r="AG80">
            <v>1000000</v>
          </cell>
          <cell r="AH80">
            <v>3000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3</v>
          </cell>
          <cell r="AR80" t="str">
            <v>kW</v>
          </cell>
          <cell r="AS80" t="str">
            <v/>
          </cell>
        </row>
        <row r="81">
          <cell r="B81">
            <v>67</v>
          </cell>
          <cell r="C81" t="str">
            <v>GENERAL SERVICE</v>
          </cell>
          <cell r="D81" t="str">
            <v>Other &gt; 50 kW (specify) .500 kW - 4999 kW</v>
          </cell>
          <cell r="E81" t="str">
            <v>D</v>
          </cell>
          <cell r="F81" t="str">
            <v/>
          </cell>
          <cell r="G81" t="str">
            <v/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P81">
            <v>0</v>
          </cell>
          <cell r="Q81">
            <v>0</v>
          </cell>
          <cell r="T81">
            <v>1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100000</v>
          </cell>
          <cell r="AD81">
            <v>500</v>
          </cell>
          <cell r="AE81">
            <v>400000</v>
          </cell>
          <cell r="AF81">
            <v>1000</v>
          </cell>
          <cell r="AG81">
            <v>1000000</v>
          </cell>
          <cell r="AH81">
            <v>3000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3</v>
          </cell>
          <cell r="AR81" t="str">
            <v>kW</v>
          </cell>
          <cell r="AS81" t="str">
            <v/>
          </cell>
        </row>
        <row r="82">
          <cell r="B82">
            <v>68</v>
          </cell>
          <cell r="C82" t="str">
            <v>GENERAL SERVICE</v>
          </cell>
          <cell r="D82" t="str">
            <v>Other &gt; 50 kW (specify) .</v>
          </cell>
          <cell r="E82" t="str">
            <v>A</v>
          </cell>
          <cell r="F82" t="str">
            <v/>
          </cell>
          <cell r="G82" t="str">
            <v/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P82">
            <v>0</v>
          </cell>
          <cell r="Q82">
            <v>0</v>
          </cell>
          <cell r="T82">
            <v>1</v>
          </cell>
          <cell r="U82">
            <v>1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Q82">
            <v>0</v>
          </cell>
          <cell r="AR82" t="str">
            <v>kW</v>
          </cell>
          <cell r="AS82" t="str">
            <v/>
          </cell>
        </row>
        <row r="83">
          <cell r="B83">
            <v>69</v>
          </cell>
          <cell r="C83" t="str">
            <v>GENERAL SERVICE</v>
          </cell>
          <cell r="D83" t="str">
            <v>Other &gt; 50 kW (specify) .</v>
          </cell>
          <cell r="E83" t="str">
            <v>B</v>
          </cell>
          <cell r="F83" t="str">
            <v/>
          </cell>
          <cell r="G83" t="str">
            <v/>
          </cell>
          <cell r="H83">
            <v>0</v>
          </cell>
          <cell r="K83">
            <v>0</v>
          </cell>
          <cell r="L83">
            <v>0</v>
          </cell>
          <cell r="M83">
            <v>0</v>
          </cell>
          <cell r="P83">
            <v>0</v>
          </cell>
          <cell r="Q83">
            <v>0</v>
          </cell>
          <cell r="T83">
            <v>1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 t="str">
            <v>kW</v>
          </cell>
          <cell r="AS83" t="str">
            <v/>
          </cell>
        </row>
        <row r="84">
          <cell r="B84">
            <v>70</v>
          </cell>
          <cell r="C84" t="str">
            <v>GENERAL SERVICE</v>
          </cell>
          <cell r="D84" t="str">
            <v>Other &gt; 50 kW (specify) .</v>
          </cell>
          <cell r="E84" t="str">
            <v>C</v>
          </cell>
          <cell r="F84" t="str">
            <v/>
          </cell>
          <cell r="G84" t="str">
            <v/>
          </cell>
          <cell r="H84">
            <v>0</v>
          </cell>
          <cell r="K84">
            <v>0</v>
          </cell>
          <cell r="L84">
            <v>0</v>
          </cell>
          <cell r="M84">
            <v>0</v>
          </cell>
          <cell r="P84">
            <v>0</v>
          </cell>
          <cell r="Q84">
            <v>0</v>
          </cell>
          <cell r="T84">
            <v>1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 t="str">
            <v>kW</v>
          </cell>
          <cell r="AS84" t="str">
            <v/>
          </cell>
        </row>
        <row r="85">
          <cell r="B85">
            <v>71</v>
          </cell>
          <cell r="C85" t="str">
            <v>GENERAL SERVICE</v>
          </cell>
          <cell r="D85" t="str">
            <v>Other &gt; 50 kW (specify) .</v>
          </cell>
          <cell r="E85" t="str">
            <v>D</v>
          </cell>
          <cell r="F85" t="str">
            <v/>
          </cell>
          <cell r="G85" t="str">
            <v/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Q85">
            <v>0</v>
          </cell>
          <cell r="T85">
            <v>1</v>
          </cell>
          <cell r="U85">
            <v>1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 t="str">
            <v>kW</v>
          </cell>
          <cell r="AS85" t="str">
            <v/>
          </cell>
        </row>
        <row r="86">
          <cell r="B86">
            <v>72</v>
          </cell>
          <cell r="C86" t="str">
            <v>GENERAL SERVICE</v>
          </cell>
          <cell r="D86" t="str">
            <v>Intermediate Use  (3000 - 5000 kW)</v>
          </cell>
          <cell r="E86" t="str">
            <v>A</v>
          </cell>
          <cell r="F86" t="str">
            <v/>
          </cell>
          <cell r="G86" t="str">
            <v/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P86">
            <v>0</v>
          </cell>
          <cell r="Q86">
            <v>0</v>
          </cell>
          <cell r="T86">
            <v>1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800000</v>
          </cell>
          <cell r="AD86">
            <v>3000</v>
          </cell>
          <cell r="AE86">
            <v>1000000</v>
          </cell>
          <cell r="AF86">
            <v>3000</v>
          </cell>
          <cell r="AG86">
            <v>1200000</v>
          </cell>
          <cell r="AH86">
            <v>4000</v>
          </cell>
          <cell r="AI86">
            <v>1800000</v>
          </cell>
          <cell r="AJ86">
            <v>4000</v>
          </cell>
          <cell r="AQ86">
            <v>4</v>
          </cell>
          <cell r="AR86" t="str">
            <v>kW</v>
          </cell>
          <cell r="AS86" t="str">
            <v/>
          </cell>
        </row>
        <row r="87">
          <cell r="B87">
            <v>73</v>
          </cell>
          <cell r="C87" t="str">
            <v>GENERAL SERVICE</v>
          </cell>
          <cell r="D87" t="str">
            <v xml:space="preserve">Intermediate Use </v>
          </cell>
          <cell r="E87" t="str">
            <v>B</v>
          </cell>
          <cell r="F87" t="str">
            <v/>
          </cell>
          <cell r="G87" t="str">
            <v/>
          </cell>
          <cell r="H87">
            <v>0</v>
          </cell>
          <cell r="K87">
            <v>0</v>
          </cell>
          <cell r="L87">
            <v>0</v>
          </cell>
          <cell r="M87">
            <v>0</v>
          </cell>
          <cell r="P87">
            <v>0</v>
          </cell>
          <cell r="Q87">
            <v>0</v>
          </cell>
          <cell r="T87">
            <v>1</v>
          </cell>
          <cell r="U87">
            <v>1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800000</v>
          </cell>
          <cell r="AD87">
            <v>3000</v>
          </cell>
          <cell r="AE87">
            <v>1000000</v>
          </cell>
          <cell r="AF87">
            <v>3000</v>
          </cell>
          <cell r="AG87">
            <v>1200000</v>
          </cell>
          <cell r="AH87">
            <v>4000</v>
          </cell>
          <cell r="AI87">
            <v>1800000</v>
          </cell>
          <cell r="AJ87">
            <v>4000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</v>
          </cell>
          <cell r="AR87" t="str">
            <v>kW</v>
          </cell>
          <cell r="AS87" t="str">
            <v/>
          </cell>
        </row>
        <row r="88">
          <cell r="B88">
            <v>74</v>
          </cell>
          <cell r="C88" t="str">
            <v>GENERAL SERVICE</v>
          </cell>
          <cell r="D88" t="str">
            <v xml:space="preserve">Intermediate Use </v>
          </cell>
          <cell r="E88" t="str">
            <v>C</v>
          </cell>
          <cell r="F88" t="str">
            <v/>
          </cell>
          <cell r="G88" t="str">
            <v/>
          </cell>
          <cell r="H88">
            <v>0</v>
          </cell>
          <cell r="K88">
            <v>0</v>
          </cell>
          <cell r="L88">
            <v>0</v>
          </cell>
          <cell r="M88">
            <v>0</v>
          </cell>
          <cell r="P88">
            <v>0</v>
          </cell>
          <cell r="Q88">
            <v>0</v>
          </cell>
          <cell r="T88">
            <v>1</v>
          </cell>
          <cell r="U88">
            <v>1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800000</v>
          </cell>
          <cell r="AD88">
            <v>3000</v>
          </cell>
          <cell r="AE88">
            <v>1000000</v>
          </cell>
          <cell r="AF88">
            <v>3000</v>
          </cell>
          <cell r="AG88">
            <v>1200000</v>
          </cell>
          <cell r="AH88">
            <v>4000</v>
          </cell>
          <cell r="AI88">
            <v>1800000</v>
          </cell>
          <cell r="AJ88">
            <v>4000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4</v>
          </cell>
          <cell r="AR88" t="str">
            <v>kW</v>
          </cell>
          <cell r="AS88" t="str">
            <v/>
          </cell>
        </row>
        <row r="89">
          <cell r="B89">
            <v>75</v>
          </cell>
          <cell r="C89" t="str">
            <v>GENERAL SERVICE</v>
          </cell>
          <cell r="D89" t="str">
            <v xml:space="preserve">Intermediate Use </v>
          </cell>
          <cell r="E89" t="str">
            <v>D</v>
          </cell>
          <cell r="F89" t="str">
            <v/>
          </cell>
          <cell r="G89" t="str">
            <v/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Q89">
            <v>0</v>
          </cell>
          <cell r="T89">
            <v>1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800000</v>
          </cell>
          <cell r="AD89">
            <v>3000</v>
          </cell>
          <cell r="AE89">
            <v>1000000</v>
          </cell>
          <cell r="AF89">
            <v>3000</v>
          </cell>
          <cell r="AG89">
            <v>1200000</v>
          </cell>
          <cell r="AH89">
            <v>4000</v>
          </cell>
          <cell r="AI89">
            <v>1800000</v>
          </cell>
          <cell r="AJ89">
            <v>4000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4</v>
          </cell>
          <cell r="AR89" t="str">
            <v>kW</v>
          </cell>
          <cell r="AS89" t="str">
            <v/>
          </cell>
        </row>
        <row r="90">
          <cell r="B90">
            <v>76</v>
          </cell>
          <cell r="C90" t="str">
            <v>GENERAL SERVICE</v>
          </cell>
          <cell r="D90" t="str">
            <v>Large Use (&gt; 5000 kW)</v>
          </cell>
          <cell r="E90" t="str">
            <v>A</v>
          </cell>
          <cell r="F90" t="str">
            <v>X</v>
          </cell>
          <cell r="G90" t="str">
            <v>X</v>
          </cell>
          <cell r="H90">
            <v>0</v>
          </cell>
          <cell r="I90">
            <v>6.1999999999999998E-3</v>
          </cell>
          <cell r="J90">
            <v>7.0000000000000001E-3</v>
          </cell>
          <cell r="K90">
            <v>1.32E-2</v>
          </cell>
          <cell r="L90">
            <v>1.32E-2</v>
          </cell>
          <cell r="M90">
            <v>4.0743999999999998</v>
          </cell>
          <cell r="P90">
            <v>4.0743999999999998</v>
          </cell>
          <cell r="Q90">
            <v>4.0743999999999998</v>
          </cell>
          <cell r="R90">
            <v>5.2999999999999999E-2</v>
          </cell>
          <cell r="S90">
            <v>6.2E-2</v>
          </cell>
          <cell r="T90">
            <v>1.01</v>
          </cell>
          <cell r="U90">
            <v>1.01</v>
          </cell>
          <cell r="V90">
            <v>0</v>
          </cell>
          <cell r="W90">
            <v>2.8079999999999998</v>
          </cell>
          <cell r="X90">
            <v>13247.54</v>
          </cell>
          <cell r="Y90">
            <v>0</v>
          </cell>
          <cell r="Z90">
            <v>2.7818999999999998</v>
          </cell>
          <cell r="AA90">
            <v>13190.7</v>
          </cell>
          <cell r="AB90">
            <v>1.43E-2</v>
          </cell>
          <cell r="AC90">
            <v>2800000</v>
          </cell>
          <cell r="AD90">
            <v>6000</v>
          </cell>
          <cell r="AE90">
            <v>10000000</v>
          </cell>
          <cell r="AF90">
            <v>15000</v>
          </cell>
          <cell r="AG90">
            <v>1200000</v>
          </cell>
          <cell r="AQ90">
            <v>3</v>
          </cell>
          <cell r="AR90" t="str">
            <v>kW</v>
          </cell>
          <cell r="AS90" t="str">
            <v>X</v>
          </cell>
        </row>
        <row r="91">
          <cell r="B91">
            <v>77</v>
          </cell>
          <cell r="C91" t="str">
            <v>GENERAL SERVICE</v>
          </cell>
          <cell r="D91" t="str">
            <v>Large Use (&gt; 5000 kW)</v>
          </cell>
          <cell r="E91" t="str">
            <v>B</v>
          </cell>
          <cell r="F91" t="str">
            <v/>
          </cell>
          <cell r="G91" t="str">
            <v/>
          </cell>
          <cell r="H91">
            <v>0</v>
          </cell>
          <cell r="K91">
            <v>0</v>
          </cell>
          <cell r="L91">
            <v>0</v>
          </cell>
          <cell r="M91">
            <v>0</v>
          </cell>
          <cell r="P91">
            <v>0</v>
          </cell>
          <cell r="Q91">
            <v>0</v>
          </cell>
          <cell r="T91">
            <v>1</v>
          </cell>
          <cell r="U91">
            <v>1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2800000</v>
          </cell>
          <cell r="AD91">
            <v>6000</v>
          </cell>
          <cell r="AE91">
            <v>10000000</v>
          </cell>
          <cell r="AF91">
            <v>15000</v>
          </cell>
          <cell r="AG91">
            <v>1200000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3</v>
          </cell>
          <cell r="AR91" t="str">
            <v>kW</v>
          </cell>
          <cell r="AS91" t="str">
            <v/>
          </cell>
        </row>
        <row r="92">
          <cell r="B92">
            <v>78</v>
          </cell>
          <cell r="C92" t="str">
            <v>GENERAL SERVICE</v>
          </cell>
          <cell r="D92" t="str">
            <v>Large Use (&gt; 5000 kW)</v>
          </cell>
          <cell r="E92" t="str">
            <v>C</v>
          </cell>
          <cell r="F92" t="str">
            <v/>
          </cell>
          <cell r="G92" t="str">
            <v/>
          </cell>
          <cell r="H92">
            <v>0</v>
          </cell>
          <cell r="K92">
            <v>0</v>
          </cell>
          <cell r="L92">
            <v>0</v>
          </cell>
          <cell r="M92">
            <v>0</v>
          </cell>
          <cell r="P92">
            <v>0</v>
          </cell>
          <cell r="Q92">
            <v>0</v>
          </cell>
          <cell r="T92">
            <v>1</v>
          </cell>
          <cell r="U92">
            <v>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2800000</v>
          </cell>
          <cell r="AD92">
            <v>6000</v>
          </cell>
          <cell r="AE92">
            <v>10000000</v>
          </cell>
          <cell r="AF92">
            <v>15000</v>
          </cell>
          <cell r="AG92">
            <v>1200000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 t="str">
            <v>kW</v>
          </cell>
          <cell r="AS92" t="str">
            <v/>
          </cell>
        </row>
        <row r="93">
          <cell r="B93">
            <v>79</v>
          </cell>
          <cell r="C93" t="str">
            <v>GENERAL SERVICE</v>
          </cell>
          <cell r="D93" t="str">
            <v>Large Use (&gt; 5000 kW)</v>
          </cell>
          <cell r="E93" t="str">
            <v>D</v>
          </cell>
          <cell r="F93" t="str">
            <v/>
          </cell>
          <cell r="G93" t="str">
            <v/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P93">
            <v>0</v>
          </cell>
          <cell r="Q93">
            <v>0</v>
          </cell>
          <cell r="T93">
            <v>1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2800000</v>
          </cell>
          <cell r="AD93">
            <v>6000</v>
          </cell>
          <cell r="AE93">
            <v>10000000</v>
          </cell>
          <cell r="AF93">
            <v>15000</v>
          </cell>
          <cell r="AG93">
            <v>1200000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3</v>
          </cell>
          <cell r="AR93" t="str">
            <v>kW</v>
          </cell>
          <cell r="AS93" t="str">
            <v/>
          </cell>
        </row>
        <row r="94">
          <cell r="B94">
            <v>80</v>
          </cell>
          <cell r="C94" t="str">
            <v>GENERAL SERVICE</v>
          </cell>
          <cell r="D94" t="str">
            <v>Unmetered Scattered Load</v>
          </cell>
          <cell r="E94" t="str">
            <v>A</v>
          </cell>
          <cell r="F94" t="str">
            <v/>
          </cell>
          <cell r="G94" t="str">
            <v/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Q94">
            <v>0</v>
          </cell>
          <cell r="T94">
            <v>1</v>
          </cell>
          <cell r="U94">
            <v>1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Q94">
            <v>0</v>
          </cell>
          <cell r="AR94" t="str">
            <v>kWh</v>
          </cell>
          <cell r="AS94" t="str">
            <v/>
          </cell>
        </row>
        <row r="95">
          <cell r="B95">
            <v>81</v>
          </cell>
          <cell r="C95" t="str">
            <v>GENERAL SERVICE</v>
          </cell>
          <cell r="D95" t="str">
            <v>Unmetered Scattered Load</v>
          </cell>
          <cell r="E95" t="str">
            <v>B</v>
          </cell>
          <cell r="F95" t="str">
            <v/>
          </cell>
          <cell r="G95" t="str">
            <v/>
          </cell>
          <cell r="H95">
            <v>0</v>
          </cell>
          <cell r="K95">
            <v>0</v>
          </cell>
          <cell r="L95">
            <v>0</v>
          </cell>
          <cell r="M95">
            <v>0</v>
          </cell>
          <cell r="Q95">
            <v>0</v>
          </cell>
          <cell r="T95">
            <v>1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 t="str">
            <v>kWh</v>
          </cell>
          <cell r="AS95" t="str">
            <v/>
          </cell>
        </row>
        <row r="96">
          <cell r="B96">
            <v>82</v>
          </cell>
          <cell r="C96" t="str">
            <v>GENERAL SERVICE</v>
          </cell>
          <cell r="D96" t="str">
            <v>Unmetered Scattered Load</v>
          </cell>
          <cell r="E96" t="str">
            <v>C</v>
          </cell>
          <cell r="F96" t="str">
            <v/>
          </cell>
          <cell r="G96" t="str">
            <v/>
          </cell>
          <cell r="H96">
            <v>0</v>
          </cell>
          <cell r="K96">
            <v>0</v>
          </cell>
          <cell r="L96">
            <v>0</v>
          </cell>
          <cell r="M96">
            <v>0</v>
          </cell>
          <cell r="Q96">
            <v>0</v>
          </cell>
          <cell r="T96">
            <v>1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 t="str">
            <v>kWh</v>
          </cell>
          <cell r="AS96" t="str">
            <v/>
          </cell>
        </row>
        <row r="97">
          <cell r="B97">
            <v>83</v>
          </cell>
          <cell r="C97" t="str">
            <v>GENERAL SERVICE</v>
          </cell>
          <cell r="D97" t="str">
            <v>Unmetered Scattered Load</v>
          </cell>
          <cell r="E97" t="str">
            <v>D</v>
          </cell>
          <cell r="F97" t="str">
            <v/>
          </cell>
          <cell r="G97" t="str">
            <v/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Q97">
            <v>0</v>
          </cell>
          <cell r="T97">
            <v>1</v>
          </cell>
          <cell r="U97">
            <v>1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 t="str">
            <v>kWh</v>
          </cell>
          <cell r="AS97" t="str">
            <v/>
          </cell>
        </row>
        <row r="98">
          <cell r="B98">
            <v>84</v>
          </cell>
          <cell r="C98" t="str">
            <v/>
          </cell>
          <cell r="D98" t="str">
            <v/>
          </cell>
          <cell r="F98" t="str">
            <v/>
          </cell>
          <cell r="G98" t="str">
            <v/>
          </cell>
          <cell r="AQ98">
            <v>0</v>
          </cell>
          <cell r="AR98">
            <v>0</v>
          </cell>
          <cell r="AS98" t="str">
            <v/>
          </cell>
        </row>
        <row r="99">
          <cell r="B99">
            <v>85</v>
          </cell>
          <cell r="C99" t="str">
            <v/>
          </cell>
          <cell r="D99" t="str">
            <v>Sentinel Lighting</v>
          </cell>
          <cell r="E99" t="str">
            <v>A</v>
          </cell>
          <cell r="F99" t="str">
            <v/>
          </cell>
          <cell r="G99" t="str">
            <v/>
          </cell>
          <cell r="H99">
            <v>0</v>
          </cell>
          <cell r="K99">
            <v>0</v>
          </cell>
          <cell r="L99">
            <v>0</v>
          </cell>
          <cell r="M99">
            <v>0</v>
          </cell>
          <cell r="P99">
            <v>0</v>
          </cell>
          <cell r="Q99">
            <v>0</v>
          </cell>
          <cell r="T99">
            <v>1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150</v>
          </cell>
          <cell r="AD99">
            <v>0.5</v>
          </cell>
          <cell r="AE99">
            <v>200</v>
          </cell>
          <cell r="AF99">
            <v>1</v>
          </cell>
          <cell r="AQ99">
            <v>2</v>
          </cell>
          <cell r="AR99" t="str">
            <v>kW</v>
          </cell>
          <cell r="AS99" t="str">
            <v/>
          </cell>
        </row>
        <row r="100">
          <cell r="B100">
            <v>86</v>
          </cell>
          <cell r="C100" t="str">
            <v/>
          </cell>
          <cell r="D100" t="str">
            <v>Sentinel Lighting</v>
          </cell>
          <cell r="E100" t="str">
            <v>B</v>
          </cell>
          <cell r="F100" t="str">
            <v/>
          </cell>
          <cell r="G100" t="str">
            <v/>
          </cell>
          <cell r="H100">
            <v>0</v>
          </cell>
          <cell r="K100">
            <v>0</v>
          </cell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1</v>
          </cell>
          <cell r="U100">
            <v>1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150</v>
          </cell>
          <cell r="AD100">
            <v>0.5</v>
          </cell>
          <cell r="AE100">
            <v>200</v>
          </cell>
          <cell r="AF100">
            <v>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2</v>
          </cell>
          <cell r="AR100" t="str">
            <v>kW</v>
          </cell>
          <cell r="AS100" t="str">
            <v/>
          </cell>
        </row>
        <row r="101">
          <cell r="B101">
            <v>87</v>
          </cell>
          <cell r="C101" t="str">
            <v/>
          </cell>
          <cell r="D101" t="str">
            <v>Sentinel Lighting</v>
          </cell>
          <cell r="E101" t="str">
            <v>C</v>
          </cell>
          <cell r="F101" t="str">
            <v/>
          </cell>
          <cell r="G101" t="str">
            <v/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P101">
            <v>0</v>
          </cell>
          <cell r="Q101">
            <v>0</v>
          </cell>
          <cell r="T101">
            <v>1</v>
          </cell>
          <cell r="U101">
            <v>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150</v>
          </cell>
          <cell r="AD101">
            <v>0.5</v>
          </cell>
          <cell r="AE101">
            <v>200</v>
          </cell>
          <cell r="AF101">
            <v>1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</v>
          </cell>
          <cell r="AR101" t="str">
            <v>kW</v>
          </cell>
          <cell r="AS101" t="str">
            <v/>
          </cell>
        </row>
        <row r="102">
          <cell r="B102">
            <v>88</v>
          </cell>
          <cell r="C102" t="str">
            <v/>
          </cell>
          <cell r="D102" t="str">
            <v>Sentinel Lighting</v>
          </cell>
          <cell r="E102" t="str">
            <v>D</v>
          </cell>
          <cell r="F102" t="str">
            <v/>
          </cell>
          <cell r="G102" t="str">
            <v/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P102">
            <v>0</v>
          </cell>
          <cell r="Q102">
            <v>0</v>
          </cell>
          <cell r="T102">
            <v>1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150</v>
          </cell>
          <cell r="AD102">
            <v>0.5</v>
          </cell>
          <cell r="AE102">
            <v>200</v>
          </cell>
          <cell r="AF102">
            <v>1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2</v>
          </cell>
          <cell r="AR102" t="str">
            <v>kW</v>
          </cell>
          <cell r="AS102" t="str">
            <v/>
          </cell>
        </row>
        <row r="103">
          <cell r="B103">
            <v>89</v>
          </cell>
          <cell r="C103" t="str">
            <v/>
          </cell>
          <cell r="D103" t="str">
            <v>Street Lighting</v>
          </cell>
          <cell r="E103" t="str">
            <v>A</v>
          </cell>
          <cell r="F103" t="str">
            <v>X</v>
          </cell>
          <cell r="G103" t="str">
            <v>X</v>
          </cell>
          <cell r="H103">
            <v>0</v>
          </cell>
          <cell r="I103">
            <v>6.1999999999999998E-3</v>
          </cell>
          <cell r="J103">
            <v>7.0000000000000001E-3</v>
          </cell>
          <cell r="K103">
            <v>1.32E-2</v>
          </cell>
          <cell r="L103">
            <v>1.32E-2</v>
          </cell>
          <cell r="M103">
            <v>2.7730999999999999</v>
          </cell>
          <cell r="P103">
            <v>2.7730999999999999</v>
          </cell>
          <cell r="Q103">
            <v>2.7730999999999999</v>
          </cell>
          <cell r="R103">
            <v>5.2999999999999999E-2</v>
          </cell>
          <cell r="S103">
            <v>6.2E-2</v>
          </cell>
          <cell r="T103">
            <v>1.0432999999999999</v>
          </cell>
          <cell r="U103">
            <v>1.0432999999999999</v>
          </cell>
          <cell r="V103">
            <v>0</v>
          </cell>
          <cell r="W103">
            <v>2.9765999999999999</v>
          </cell>
          <cell r="X103">
            <v>0.36</v>
          </cell>
          <cell r="Y103">
            <v>0</v>
          </cell>
          <cell r="Z103">
            <v>2.7345999999999999</v>
          </cell>
          <cell r="AA103">
            <v>0.36</v>
          </cell>
          <cell r="AB103">
            <v>0.23039999999999999</v>
          </cell>
          <cell r="AC103">
            <v>150</v>
          </cell>
          <cell r="AD103">
            <v>0.5</v>
          </cell>
          <cell r="AQ103">
            <v>1</v>
          </cell>
          <cell r="AR103" t="str">
            <v>kW</v>
          </cell>
          <cell r="AS103" t="str">
            <v>X</v>
          </cell>
        </row>
        <row r="104">
          <cell r="B104">
            <v>90</v>
          </cell>
          <cell r="C104" t="str">
            <v/>
          </cell>
          <cell r="D104" t="str">
            <v>Street Lighting</v>
          </cell>
          <cell r="E104" t="str">
            <v>B</v>
          </cell>
          <cell r="F104" t="str">
            <v/>
          </cell>
          <cell r="G104" t="str">
            <v/>
          </cell>
          <cell r="H104">
            <v>0</v>
          </cell>
          <cell r="K104">
            <v>0</v>
          </cell>
          <cell r="L104">
            <v>0</v>
          </cell>
          <cell r="M104">
            <v>0</v>
          </cell>
          <cell r="P104">
            <v>0</v>
          </cell>
          <cell r="Q104">
            <v>0</v>
          </cell>
          <cell r="T104">
            <v>1</v>
          </cell>
          <cell r="U104">
            <v>1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150</v>
          </cell>
          <cell r="AD104">
            <v>0.5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1</v>
          </cell>
          <cell r="AR104" t="str">
            <v>kW</v>
          </cell>
          <cell r="AS104" t="str">
            <v/>
          </cell>
        </row>
        <row r="105">
          <cell r="B105">
            <v>91</v>
          </cell>
          <cell r="C105" t="str">
            <v/>
          </cell>
          <cell r="D105" t="str">
            <v>Street Lighting</v>
          </cell>
          <cell r="E105" t="str">
            <v>C</v>
          </cell>
          <cell r="F105" t="str">
            <v/>
          </cell>
          <cell r="G105" t="str">
            <v/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T105">
            <v>1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150</v>
          </cell>
          <cell r="AD105">
            <v>0.5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</v>
          </cell>
          <cell r="AR105" t="str">
            <v>kW</v>
          </cell>
          <cell r="AS105" t="str">
            <v/>
          </cell>
        </row>
        <row r="106">
          <cell r="B106">
            <v>92</v>
          </cell>
          <cell r="C106" t="str">
            <v/>
          </cell>
          <cell r="D106" t="str">
            <v>Street Lighting</v>
          </cell>
          <cell r="E106" t="str">
            <v>D</v>
          </cell>
          <cell r="F106" t="str">
            <v/>
          </cell>
          <cell r="G106" t="str">
            <v/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1</v>
          </cell>
          <cell r="U106">
            <v>1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150</v>
          </cell>
          <cell r="AD106">
            <v>0.5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1</v>
          </cell>
          <cell r="AR106" t="str">
            <v>kW</v>
          </cell>
          <cell r="AS106" t="str">
            <v/>
          </cell>
        </row>
        <row r="107">
          <cell r="B107">
            <v>93</v>
          </cell>
          <cell r="C107" t="str">
            <v/>
          </cell>
          <cell r="D107" t="str">
            <v>Back-up/Standby Power</v>
          </cell>
          <cell r="E107" t="str">
            <v>A</v>
          </cell>
          <cell r="F107" t="str">
            <v/>
          </cell>
          <cell r="G107" t="str">
            <v/>
          </cell>
          <cell r="H107">
            <v>0</v>
          </cell>
          <cell r="K107">
            <v>0</v>
          </cell>
          <cell r="L107">
            <v>0</v>
          </cell>
          <cell r="M107">
            <v>0</v>
          </cell>
          <cell r="P107">
            <v>0</v>
          </cell>
          <cell r="Q107">
            <v>0</v>
          </cell>
          <cell r="T107">
            <v>1</v>
          </cell>
          <cell r="U107">
            <v>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Q107">
            <v>0</v>
          </cell>
          <cell r="AR107" t="str">
            <v>kW</v>
          </cell>
          <cell r="AS107" t="str">
            <v/>
          </cell>
        </row>
        <row r="108">
          <cell r="B108">
            <v>94</v>
          </cell>
          <cell r="C108" t="str">
            <v/>
          </cell>
          <cell r="D108" t="str">
            <v>Back-up/Standby Power</v>
          </cell>
          <cell r="E108" t="str">
            <v>B</v>
          </cell>
          <cell r="F108" t="str">
            <v/>
          </cell>
          <cell r="G108" t="str">
            <v/>
          </cell>
          <cell r="H108">
            <v>0</v>
          </cell>
          <cell r="K108">
            <v>0</v>
          </cell>
          <cell r="L108">
            <v>0</v>
          </cell>
          <cell r="M108">
            <v>0</v>
          </cell>
          <cell r="P108">
            <v>0</v>
          </cell>
          <cell r="Q108">
            <v>0</v>
          </cell>
          <cell r="T108">
            <v>1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 t="str">
            <v>kW</v>
          </cell>
          <cell r="AS108" t="str">
            <v/>
          </cell>
        </row>
        <row r="109">
          <cell r="B109">
            <v>95</v>
          </cell>
          <cell r="C109" t="str">
            <v/>
          </cell>
          <cell r="D109" t="str">
            <v>Back-up/Standby Power</v>
          </cell>
          <cell r="E109" t="str">
            <v>C</v>
          </cell>
          <cell r="F109" t="str">
            <v/>
          </cell>
          <cell r="G109" t="str">
            <v/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P109">
            <v>0</v>
          </cell>
          <cell r="Q109">
            <v>0</v>
          </cell>
          <cell r="T109">
            <v>1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kW</v>
          </cell>
          <cell r="AS109" t="str">
            <v/>
          </cell>
        </row>
        <row r="110">
          <cell r="B110">
            <v>96</v>
          </cell>
          <cell r="C110" t="str">
            <v/>
          </cell>
          <cell r="D110" t="str">
            <v>Back-up/Standby Power</v>
          </cell>
          <cell r="E110" t="str">
            <v>D</v>
          </cell>
          <cell r="F110" t="str">
            <v/>
          </cell>
          <cell r="G110" t="str">
            <v/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P110">
            <v>0</v>
          </cell>
          <cell r="Q110">
            <v>0</v>
          </cell>
          <cell r="T110">
            <v>1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 t="str">
            <v>kW</v>
          </cell>
          <cell r="AS110" t="str">
            <v/>
          </cell>
        </row>
        <row r="111">
          <cell r="B111">
            <v>97</v>
          </cell>
          <cell r="C111" t="str">
            <v/>
          </cell>
          <cell r="D111" t="str">
            <v>Other (specify) . . . . . . . .</v>
          </cell>
          <cell r="E111" t="str">
            <v>A</v>
          </cell>
          <cell r="F111" t="str">
            <v/>
          </cell>
          <cell r="G111" t="str">
            <v/>
          </cell>
          <cell r="H111">
            <v>0</v>
          </cell>
          <cell r="K111">
            <v>0</v>
          </cell>
          <cell r="L111">
            <v>0</v>
          </cell>
          <cell r="M111">
            <v>0</v>
          </cell>
          <cell r="P111">
            <v>0</v>
          </cell>
          <cell r="Q111">
            <v>0</v>
          </cell>
          <cell r="T111">
            <v>1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Q111">
            <v>0</v>
          </cell>
          <cell r="AR111" t="str">
            <v>kW</v>
          </cell>
          <cell r="AS111" t="str">
            <v/>
          </cell>
        </row>
        <row r="112">
          <cell r="B112">
            <v>98</v>
          </cell>
          <cell r="C112" t="str">
            <v/>
          </cell>
          <cell r="D112" t="str">
            <v>Other (specify) . . . . . . . .</v>
          </cell>
          <cell r="E112" t="str">
            <v>B</v>
          </cell>
          <cell r="F112" t="str">
            <v/>
          </cell>
          <cell r="G112" t="str">
            <v/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P112">
            <v>0</v>
          </cell>
          <cell r="Q112">
            <v>0</v>
          </cell>
          <cell r="T112">
            <v>1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 t="str">
            <v>kW</v>
          </cell>
          <cell r="AS112" t="str">
            <v/>
          </cell>
        </row>
        <row r="113">
          <cell r="B113">
            <v>99</v>
          </cell>
          <cell r="C113" t="str">
            <v/>
          </cell>
          <cell r="D113" t="str">
            <v>Other (specify) . . . . . . . .</v>
          </cell>
          <cell r="E113" t="str">
            <v>C</v>
          </cell>
          <cell r="F113" t="str">
            <v/>
          </cell>
          <cell r="G113" t="str">
            <v/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P113">
            <v>0</v>
          </cell>
          <cell r="Q113">
            <v>0</v>
          </cell>
          <cell r="T113">
            <v>1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 t="str">
            <v>kW</v>
          </cell>
          <cell r="AS113" t="str">
            <v/>
          </cell>
        </row>
        <row r="114">
          <cell r="B114">
            <v>100</v>
          </cell>
          <cell r="C114" t="str">
            <v/>
          </cell>
          <cell r="D114" t="str">
            <v>Other (specify) . . . . . . . .</v>
          </cell>
          <cell r="E114" t="str">
            <v>D</v>
          </cell>
          <cell r="F114" t="str">
            <v/>
          </cell>
          <cell r="G114" t="str">
            <v/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 t="str">
            <v>kW</v>
          </cell>
          <cell r="AS114" t="str">
            <v/>
          </cell>
        </row>
        <row r="115">
          <cell r="B115">
            <v>101</v>
          </cell>
          <cell r="C115" t="str">
            <v/>
          </cell>
          <cell r="D115" t="str">
            <v>Other (specify) . . . . . . . .</v>
          </cell>
          <cell r="E115" t="str">
            <v>A</v>
          </cell>
          <cell r="F115" t="str">
            <v/>
          </cell>
          <cell r="G115" t="str">
            <v/>
          </cell>
          <cell r="H115">
            <v>0</v>
          </cell>
          <cell r="K115">
            <v>0</v>
          </cell>
          <cell r="L115">
            <v>0</v>
          </cell>
          <cell r="M115">
            <v>0</v>
          </cell>
          <cell r="P115">
            <v>0</v>
          </cell>
          <cell r="Q115">
            <v>0</v>
          </cell>
          <cell r="T115">
            <v>1</v>
          </cell>
          <cell r="U115">
            <v>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11000</v>
          </cell>
          <cell r="AD115">
            <v>500</v>
          </cell>
          <cell r="AE115">
            <v>15000</v>
          </cell>
          <cell r="AF115">
            <v>1000</v>
          </cell>
          <cell r="AQ115">
            <v>2</v>
          </cell>
          <cell r="AR115" t="str">
            <v>kW</v>
          </cell>
          <cell r="AS115" t="str">
            <v/>
          </cell>
        </row>
        <row r="116">
          <cell r="B116">
            <v>102</v>
          </cell>
          <cell r="C116" t="str">
            <v/>
          </cell>
          <cell r="D116" t="str">
            <v>Other (specify) . . . . . . . .</v>
          </cell>
          <cell r="E116" t="str">
            <v>B</v>
          </cell>
          <cell r="F116" t="str">
            <v/>
          </cell>
          <cell r="G116" t="str">
            <v/>
          </cell>
          <cell r="H116">
            <v>0</v>
          </cell>
          <cell r="K116">
            <v>0</v>
          </cell>
          <cell r="L116">
            <v>0</v>
          </cell>
          <cell r="M116">
            <v>0</v>
          </cell>
          <cell r="P116">
            <v>0</v>
          </cell>
          <cell r="Q116">
            <v>0</v>
          </cell>
          <cell r="T116">
            <v>1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11000</v>
          </cell>
          <cell r="AD116">
            <v>500</v>
          </cell>
          <cell r="AE116">
            <v>15000</v>
          </cell>
          <cell r="AF116">
            <v>1000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2</v>
          </cell>
          <cell r="AR116" t="str">
            <v>kW</v>
          </cell>
          <cell r="AS116" t="str">
            <v/>
          </cell>
        </row>
        <row r="117">
          <cell r="B117">
            <v>103</v>
          </cell>
          <cell r="C117" t="str">
            <v/>
          </cell>
          <cell r="D117" t="str">
            <v>Other (specify) . . . . . . . .</v>
          </cell>
          <cell r="E117" t="str">
            <v>C</v>
          </cell>
          <cell r="F117" t="str">
            <v/>
          </cell>
          <cell r="G117" t="str">
            <v/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P117">
            <v>0</v>
          </cell>
          <cell r="Q117">
            <v>0</v>
          </cell>
          <cell r="T117">
            <v>1</v>
          </cell>
          <cell r="U117">
            <v>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11000</v>
          </cell>
          <cell r="AD117">
            <v>500</v>
          </cell>
          <cell r="AE117">
            <v>15000</v>
          </cell>
          <cell r="AF117">
            <v>1000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2</v>
          </cell>
          <cell r="AR117" t="str">
            <v>kW</v>
          </cell>
          <cell r="AS117" t="str">
            <v/>
          </cell>
        </row>
        <row r="118">
          <cell r="B118">
            <v>104</v>
          </cell>
          <cell r="C118" t="str">
            <v/>
          </cell>
          <cell r="D118" t="str">
            <v>Other (specify) . . . . . . . .</v>
          </cell>
          <cell r="E118" t="str">
            <v>D</v>
          </cell>
          <cell r="F118" t="str">
            <v/>
          </cell>
          <cell r="G118" t="str">
            <v/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P118">
            <v>0</v>
          </cell>
          <cell r="Q118">
            <v>0</v>
          </cell>
          <cell r="T118">
            <v>1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11000</v>
          </cell>
          <cell r="AD118">
            <v>500</v>
          </cell>
          <cell r="AE118">
            <v>15000</v>
          </cell>
          <cell r="AF118">
            <v>1000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</v>
          </cell>
          <cell r="AR118" t="str">
            <v>kW</v>
          </cell>
          <cell r="AS118" t="str">
            <v/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tbd 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  <sheetName val="Rate Riders Calc."/>
      <sheetName val="LV Charges Allocation"/>
      <sheetName val="Bill Impact Summ"/>
      <sheetName val="DISTR. Impact by CC"/>
      <sheetName val="DISTR.at Current 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15">
          <cell r="B15">
            <v>1</v>
          </cell>
          <cell r="C15" t="str">
            <v/>
          </cell>
          <cell r="D15" t="str">
            <v>RESIDENTIAL</v>
          </cell>
          <cell r="F15" t="str">
            <v/>
          </cell>
          <cell r="G15" t="str">
            <v>X</v>
          </cell>
        </row>
        <row r="16">
          <cell r="B16">
            <v>2</v>
          </cell>
          <cell r="C16" t="str">
            <v>RESIDENTIAL</v>
          </cell>
          <cell r="D16" t="str">
            <v>Regular</v>
          </cell>
          <cell r="E16" t="str">
            <v>A</v>
          </cell>
          <cell r="F16" t="str">
            <v>X</v>
          </cell>
          <cell r="G16" t="str">
            <v>X</v>
          </cell>
          <cell r="H16">
            <v>1.0999999999999999E-2</v>
          </cell>
          <cell r="I16">
            <v>6.1999999999999998E-3</v>
          </cell>
          <cell r="J16">
            <v>7.0000000000000001E-3</v>
          </cell>
          <cell r="K16">
            <v>2.4199999999999999E-2</v>
          </cell>
          <cell r="L16">
            <v>2.4199999999999996E-2</v>
          </cell>
          <cell r="M16">
            <v>0</v>
          </cell>
          <cell r="Q16">
            <v>0</v>
          </cell>
          <cell r="R16">
            <v>5.2999999999999999E-2</v>
          </cell>
          <cell r="S16">
            <v>6.2E-2</v>
          </cell>
          <cell r="T16">
            <v>1.0432999999999999</v>
          </cell>
          <cell r="U16">
            <v>1.0432999999999999</v>
          </cell>
          <cell r="V16">
            <v>1.3899999999999999E-2</v>
          </cell>
          <cell r="W16">
            <v>0</v>
          </cell>
          <cell r="X16">
            <v>12.33</v>
          </cell>
          <cell r="Y16">
            <v>1.21E-2</v>
          </cell>
          <cell r="Z16">
            <v>0</v>
          </cell>
          <cell r="AA16">
            <v>11.31</v>
          </cell>
          <cell r="AB16">
            <v>2.8E-3</v>
          </cell>
          <cell r="AC16">
            <v>100</v>
          </cell>
          <cell r="AD16">
            <v>0</v>
          </cell>
          <cell r="AE16">
            <v>250</v>
          </cell>
          <cell r="AF16">
            <v>0</v>
          </cell>
          <cell r="AG16">
            <v>500</v>
          </cell>
          <cell r="AH16">
            <v>0</v>
          </cell>
          <cell r="AI16">
            <v>750</v>
          </cell>
          <cell r="AJ16">
            <v>0</v>
          </cell>
          <cell r="AK16">
            <v>1000</v>
          </cell>
          <cell r="AL16">
            <v>0</v>
          </cell>
          <cell r="AM16">
            <v>1500</v>
          </cell>
          <cell r="AN16">
            <v>0</v>
          </cell>
          <cell r="AO16">
            <v>2000</v>
          </cell>
          <cell r="AP16">
            <v>0</v>
          </cell>
          <cell r="AQ16">
            <v>7</v>
          </cell>
          <cell r="AR16" t="str">
            <v>kWh</v>
          </cell>
          <cell r="AS16" t="str">
            <v>X</v>
          </cell>
        </row>
        <row r="17">
          <cell r="B17">
            <v>3</v>
          </cell>
          <cell r="C17" t="str">
            <v>RESIDENTIAL</v>
          </cell>
          <cell r="D17" t="str">
            <v>Regular</v>
          </cell>
          <cell r="E17" t="str">
            <v>B</v>
          </cell>
          <cell r="F17" t="str">
            <v/>
          </cell>
          <cell r="G17" t="str">
            <v/>
          </cell>
          <cell r="H17">
            <v>0</v>
          </cell>
          <cell r="K17">
            <v>0</v>
          </cell>
          <cell r="L17">
            <v>0</v>
          </cell>
          <cell r="M17">
            <v>0</v>
          </cell>
          <cell r="Q17">
            <v>0</v>
          </cell>
          <cell r="T17">
            <v>1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100</v>
          </cell>
          <cell r="AD17">
            <v>0</v>
          </cell>
          <cell r="AE17">
            <v>250</v>
          </cell>
          <cell r="AF17">
            <v>0</v>
          </cell>
          <cell r="AG17">
            <v>500</v>
          </cell>
          <cell r="AH17">
            <v>0</v>
          </cell>
          <cell r="AI17">
            <v>750</v>
          </cell>
          <cell r="AJ17">
            <v>0</v>
          </cell>
          <cell r="AK17">
            <v>1000</v>
          </cell>
          <cell r="AL17">
            <v>0</v>
          </cell>
          <cell r="AM17">
            <v>1500</v>
          </cell>
          <cell r="AN17">
            <v>0</v>
          </cell>
          <cell r="AO17">
            <v>2000</v>
          </cell>
          <cell r="AP17">
            <v>0</v>
          </cell>
          <cell r="AQ17">
            <v>7</v>
          </cell>
          <cell r="AR17" t="str">
            <v>kWh</v>
          </cell>
          <cell r="AS17" t="str">
            <v/>
          </cell>
        </row>
        <row r="18">
          <cell r="B18">
            <v>4</v>
          </cell>
          <cell r="C18" t="str">
            <v>RESIDENTIAL</v>
          </cell>
          <cell r="D18" t="str">
            <v>Regular</v>
          </cell>
          <cell r="E18" t="str">
            <v>C</v>
          </cell>
          <cell r="F18" t="str">
            <v/>
          </cell>
          <cell r="G18" t="str">
            <v/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  <cell r="Q18">
            <v>0</v>
          </cell>
          <cell r="T18">
            <v>1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100</v>
          </cell>
          <cell r="AD18">
            <v>0</v>
          </cell>
          <cell r="AE18">
            <v>250</v>
          </cell>
          <cell r="AF18">
            <v>0</v>
          </cell>
          <cell r="AG18">
            <v>500</v>
          </cell>
          <cell r="AH18">
            <v>0</v>
          </cell>
          <cell r="AI18">
            <v>750</v>
          </cell>
          <cell r="AJ18">
            <v>0</v>
          </cell>
          <cell r="AK18">
            <v>1000</v>
          </cell>
          <cell r="AL18">
            <v>0</v>
          </cell>
          <cell r="AM18">
            <v>1500</v>
          </cell>
          <cell r="AN18">
            <v>0</v>
          </cell>
          <cell r="AO18">
            <v>2000</v>
          </cell>
          <cell r="AP18">
            <v>0</v>
          </cell>
          <cell r="AQ18">
            <v>7</v>
          </cell>
          <cell r="AR18" t="str">
            <v>kWh</v>
          </cell>
          <cell r="AS18" t="str">
            <v/>
          </cell>
        </row>
        <row r="19">
          <cell r="B19">
            <v>5</v>
          </cell>
          <cell r="C19" t="str">
            <v>RESIDENTIAL</v>
          </cell>
          <cell r="D19" t="str">
            <v>Regular</v>
          </cell>
          <cell r="E19" t="str">
            <v>D</v>
          </cell>
          <cell r="F19" t="str">
            <v/>
          </cell>
          <cell r="G19" t="str">
            <v/>
          </cell>
          <cell r="H19">
            <v>0</v>
          </cell>
          <cell r="K19">
            <v>0</v>
          </cell>
          <cell r="L19">
            <v>0</v>
          </cell>
          <cell r="M19">
            <v>0</v>
          </cell>
          <cell r="Q19">
            <v>0</v>
          </cell>
          <cell r="T19">
            <v>1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100</v>
          </cell>
          <cell r="AD19">
            <v>0</v>
          </cell>
          <cell r="AE19">
            <v>250</v>
          </cell>
          <cell r="AF19">
            <v>0</v>
          </cell>
          <cell r="AG19">
            <v>500</v>
          </cell>
          <cell r="AH19">
            <v>0</v>
          </cell>
          <cell r="AI19">
            <v>750</v>
          </cell>
          <cell r="AJ19">
            <v>0</v>
          </cell>
          <cell r="AK19">
            <v>1000</v>
          </cell>
          <cell r="AL19">
            <v>0</v>
          </cell>
          <cell r="AM19">
            <v>1500</v>
          </cell>
          <cell r="AN19">
            <v>0</v>
          </cell>
          <cell r="AO19">
            <v>2000</v>
          </cell>
          <cell r="AP19">
            <v>0</v>
          </cell>
          <cell r="AQ19">
            <v>7</v>
          </cell>
          <cell r="AR19" t="str">
            <v>kWh</v>
          </cell>
          <cell r="AS19" t="str">
            <v/>
          </cell>
        </row>
        <row r="20">
          <cell r="B20">
            <v>6</v>
          </cell>
          <cell r="C20" t="str">
            <v>RESIDENTIAL</v>
          </cell>
          <cell r="D20" t="str">
            <v>Time of Use</v>
          </cell>
          <cell r="E20" t="str">
            <v>A</v>
          </cell>
          <cell r="F20" t="str">
            <v/>
          </cell>
          <cell r="G20" t="str">
            <v/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  <cell r="Q20">
            <v>0</v>
          </cell>
          <cell r="T20">
            <v>1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100</v>
          </cell>
          <cell r="AD20">
            <v>0</v>
          </cell>
          <cell r="AE20">
            <v>250</v>
          </cell>
          <cell r="AF20">
            <v>0</v>
          </cell>
          <cell r="AG20">
            <v>500</v>
          </cell>
          <cell r="AH20">
            <v>0</v>
          </cell>
          <cell r="AI20">
            <v>750</v>
          </cell>
          <cell r="AJ20">
            <v>0</v>
          </cell>
          <cell r="AK20">
            <v>1000</v>
          </cell>
          <cell r="AL20">
            <v>0</v>
          </cell>
          <cell r="AM20">
            <v>1500</v>
          </cell>
          <cell r="AN20">
            <v>0</v>
          </cell>
          <cell r="AO20">
            <v>2000</v>
          </cell>
          <cell r="AP20">
            <v>0</v>
          </cell>
          <cell r="AQ20">
            <v>7</v>
          </cell>
          <cell r="AR20" t="str">
            <v>kWh</v>
          </cell>
          <cell r="AS20" t="str">
            <v/>
          </cell>
        </row>
        <row r="21">
          <cell r="B21">
            <v>7</v>
          </cell>
          <cell r="C21" t="str">
            <v>RESIDENTIAL</v>
          </cell>
          <cell r="D21" t="str">
            <v>Time of Use</v>
          </cell>
          <cell r="E21" t="str">
            <v>B</v>
          </cell>
          <cell r="F21" t="str">
            <v/>
          </cell>
          <cell r="G21" t="str">
            <v/>
          </cell>
          <cell r="H21">
            <v>0</v>
          </cell>
          <cell r="K21">
            <v>0</v>
          </cell>
          <cell r="L21">
            <v>0</v>
          </cell>
          <cell r="M21">
            <v>0</v>
          </cell>
          <cell r="Q21">
            <v>0</v>
          </cell>
          <cell r="T21">
            <v>1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100</v>
          </cell>
          <cell r="AD21">
            <v>0</v>
          </cell>
          <cell r="AE21">
            <v>250</v>
          </cell>
          <cell r="AF21">
            <v>0</v>
          </cell>
          <cell r="AG21">
            <v>500</v>
          </cell>
          <cell r="AH21">
            <v>0</v>
          </cell>
          <cell r="AI21">
            <v>750</v>
          </cell>
          <cell r="AJ21">
            <v>0</v>
          </cell>
          <cell r="AK21">
            <v>1000</v>
          </cell>
          <cell r="AL21">
            <v>0</v>
          </cell>
          <cell r="AM21">
            <v>1500</v>
          </cell>
          <cell r="AN21">
            <v>0</v>
          </cell>
          <cell r="AO21">
            <v>2000</v>
          </cell>
          <cell r="AP21">
            <v>0</v>
          </cell>
          <cell r="AQ21">
            <v>7</v>
          </cell>
          <cell r="AR21" t="str">
            <v>kWh</v>
          </cell>
          <cell r="AS21" t="str">
            <v/>
          </cell>
        </row>
        <row r="22">
          <cell r="B22">
            <v>8</v>
          </cell>
          <cell r="C22" t="str">
            <v>RESIDENTIAL</v>
          </cell>
          <cell r="D22" t="str">
            <v>Time of Use</v>
          </cell>
          <cell r="E22" t="str">
            <v>C</v>
          </cell>
          <cell r="F22" t="str">
            <v/>
          </cell>
          <cell r="G22" t="str">
            <v/>
          </cell>
          <cell r="H22">
            <v>0</v>
          </cell>
          <cell r="K22">
            <v>0</v>
          </cell>
          <cell r="L22">
            <v>0</v>
          </cell>
          <cell r="M22">
            <v>0</v>
          </cell>
          <cell r="Q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100</v>
          </cell>
          <cell r="AD22">
            <v>0</v>
          </cell>
          <cell r="AE22">
            <v>250</v>
          </cell>
          <cell r="AF22">
            <v>0</v>
          </cell>
          <cell r="AG22">
            <v>500</v>
          </cell>
          <cell r="AH22">
            <v>0</v>
          </cell>
          <cell r="AI22">
            <v>750</v>
          </cell>
          <cell r="AJ22">
            <v>0</v>
          </cell>
          <cell r="AK22">
            <v>1000</v>
          </cell>
          <cell r="AL22">
            <v>0</v>
          </cell>
          <cell r="AM22">
            <v>1500</v>
          </cell>
          <cell r="AN22">
            <v>0</v>
          </cell>
          <cell r="AO22">
            <v>2000</v>
          </cell>
          <cell r="AP22">
            <v>0</v>
          </cell>
          <cell r="AQ22">
            <v>7</v>
          </cell>
          <cell r="AR22" t="str">
            <v>kWh</v>
          </cell>
          <cell r="AS22" t="str">
            <v/>
          </cell>
        </row>
        <row r="23">
          <cell r="B23">
            <v>9</v>
          </cell>
          <cell r="C23" t="str">
            <v>RESIDENTIAL</v>
          </cell>
          <cell r="D23" t="str">
            <v>Time of Use</v>
          </cell>
          <cell r="E23" t="str">
            <v>D</v>
          </cell>
          <cell r="F23" t="str">
            <v/>
          </cell>
          <cell r="G23" t="str">
            <v/>
          </cell>
          <cell r="H23">
            <v>0</v>
          </cell>
          <cell r="K23">
            <v>0</v>
          </cell>
          <cell r="L23">
            <v>0</v>
          </cell>
          <cell r="M23">
            <v>0</v>
          </cell>
          <cell r="Q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100</v>
          </cell>
          <cell r="AD23">
            <v>0</v>
          </cell>
          <cell r="AE23">
            <v>250</v>
          </cell>
          <cell r="AF23">
            <v>0</v>
          </cell>
          <cell r="AG23">
            <v>500</v>
          </cell>
          <cell r="AH23">
            <v>0</v>
          </cell>
          <cell r="AI23">
            <v>750</v>
          </cell>
          <cell r="AJ23">
            <v>0</v>
          </cell>
          <cell r="AK23">
            <v>1000</v>
          </cell>
          <cell r="AL23">
            <v>0</v>
          </cell>
          <cell r="AM23">
            <v>1500</v>
          </cell>
          <cell r="AN23">
            <v>0</v>
          </cell>
          <cell r="AO23">
            <v>2000</v>
          </cell>
          <cell r="AP23">
            <v>0</v>
          </cell>
          <cell r="AQ23">
            <v>7</v>
          </cell>
          <cell r="AR23" t="str">
            <v>kWh</v>
          </cell>
          <cell r="AS23" t="str">
            <v/>
          </cell>
        </row>
        <row r="24">
          <cell r="B24">
            <v>10</v>
          </cell>
          <cell r="C24" t="str">
            <v>RESIDENTIAL</v>
          </cell>
          <cell r="D24" t="str">
            <v>Urban</v>
          </cell>
          <cell r="E24" t="str">
            <v>A</v>
          </cell>
          <cell r="F24" t="str">
            <v/>
          </cell>
          <cell r="G24" t="str">
            <v/>
          </cell>
          <cell r="H24">
            <v>0</v>
          </cell>
          <cell r="K24">
            <v>0</v>
          </cell>
          <cell r="L24">
            <v>0</v>
          </cell>
          <cell r="M24">
            <v>0</v>
          </cell>
          <cell r="Q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100</v>
          </cell>
          <cell r="AD24">
            <v>0</v>
          </cell>
          <cell r="AE24">
            <v>250</v>
          </cell>
          <cell r="AF24">
            <v>0</v>
          </cell>
          <cell r="AG24">
            <v>500</v>
          </cell>
          <cell r="AH24">
            <v>0</v>
          </cell>
          <cell r="AI24">
            <v>750</v>
          </cell>
          <cell r="AJ24">
            <v>0</v>
          </cell>
          <cell r="AK24">
            <v>1000</v>
          </cell>
          <cell r="AL24">
            <v>0</v>
          </cell>
          <cell r="AM24">
            <v>1500</v>
          </cell>
          <cell r="AN24">
            <v>0</v>
          </cell>
          <cell r="AO24">
            <v>2000</v>
          </cell>
          <cell r="AP24">
            <v>0</v>
          </cell>
          <cell r="AQ24">
            <v>7</v>
          </cell>
          <cell r="AR24" t="str">
            <v>kWh</v>
          </cell>
          <cell r="AS24" t="str">
            <v/>
          </cell>
        </row>
        <row r="25">
          <cell r="B25">
            <v>11</v>
          </cell>
          <cell r="C25" t="str">
            <v>RESIDENTIAL</v>
          </cell>
          <cell r="D25" t="str">
            <v>Urban</v>
          </cell>
          <cell r="E25" t="str">
            <v>B</v>
          </cell>
          <cell r="F25" t="str">
            <v/>
          </cell>
          <cell r="G25" t="str">
            <v/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  <cell r="Q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100</v>
          </cell>
          <cell r="AD25">
            <v>0</v>
          </cell>
          <cell r="AE25">
            <v>250</v>
          </cell>
          <cell r="AF25">
            <v>0</v>
          </cell>
          <cell r="AG25">
            <v>500</v>
          </cell>
          <cell r="AH25">
            <v>0</v>
          </cell>
          <cell r="AI25">
            <v>750</v>
          </cell>
          <cell r="AJ25">
            <v>0</v>
          </cell>
          <cell r="AK25">
            <v>1000</v>
          </cell>
          <cell r="AL25">
            <v>0</v>
          </cell>
          <cell r="AM25">
            <v>1500</v>
          </cell>
          <cell r="AN25">
            <v>0</v>
          </cell>
          <cell r="AO25">
            <v>2000</v>
          </cell>
          <cell r="AP25">
            <v>0</v>
          </cell>
          <cell r="AQ25">
            <v>7</v>
          </cell>
          <cell r="AR25" t="str">
            <v>kWh</v>
          </cell>
          <cell r="AS25" t="str">
            <v/>
          </cell>
        </row>
        <row r="26">
          <cell r="B26">
            <v>12</v>
          </cell>
          <cell r="C26" t="str">
            <v>RESIDENTIAL</v>
          </cell>
          <cell r="D26" t="str">
            <v>Urban</v>
          </cell>
          <cell r="E26" t="str">
            <v>C</v>
          </cell>
          <cell r="F26" t="str">
            <v/>
          </cell>
          <cell r="G26" t="str">
            <v/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Q26">
            <v>0</v>
          </cell>
          <cell r="T26">
            <v>1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100</v>
          </cell>
          <cell r="AD26">
            <v>0</v>
          </cell>
          <cell r="AE26">
            <v>250</v>
          </cell>
          <cell r="AF26">
            <v>0</v>
          </cell>
          <cell r="AG26">
            <v>500</v>
          </cell>
          <cell r="AH26">
            <v>0</v>
          </cell>
          <cell r="AI26">
            <v>750</v>
          </cell>
          <cell r="AJ26">
            <v>0</v>
          </cell>
          <cell r="AK26">
            <v>1000</v>
          </cell>
          <cell r="AL26">
            <v>0</v>
          </cell>
          <cell r="AM26">
            <v>1500</v>
          </cell>
          <cell r="AN26">
            <v>0</v>
          </cell>
          <cell r="AO26">
            <v>2000</v>
          </cell>
          <cell r="AP26">
            <v>0</v>
          </cell>
          <cell r="AQ26">
            <v>7</v>
          </cell>
          <cell r="AR26" t="str">
            <v>kWh</v>
          </cell>
          <cell r="AS26" t="str">
            <v/>
          </cell>
        </row>
        <row r="27">
          <cell r="B27">
            <v>13</v>
          </cell>
          <cell r="C27" t="str">
            <v>RESIDENTIAL</v>
          </cell>
          <cell r="D27" t="str">
            <v>Urban</v>
          </cell>
          <cell r="E27" t="str">
            <v>D</v>
          </cell>
          <cell r="F27" t="str">
            <v/>
          </cell>
          <cell r="G27" t="str">
            <v/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Q27">
            <v>0</v>
          </cell>
          <cell r="T27">
            <v>1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100</v>
          </cell>
          <cell r="AD27">
            <v>0</v>
          </cell>
          <cell r="AE27">
            <v>250</v>
          </cell>
          <cell r="AF27">
            <v>0</v>
          </cell>
          <cell r="AG27">
            <v>500</v>
          </cell>
          <cell r="AH27">
            <v>0</v>
          </cell>
          <cell r="AI27">
            <v>750</v>
          </cell>
          <cell r="AJ27">
            <v>0</v>
          </cell>
          <cell r="AK27">
            <v>1000</v>
          </cell>
          <cell r="AL27">
            <v>0</v>
          </cell>
          <cell r="AM27">
            <v>1500</v>
          </cell>
          <cell r="AN27">
            <v>0</v>
          </cell>
          <cell r="AO27">
            <v>2000</v>
          </cell>
          <cell r="AP27">
            <v>0</v>
          </cell>
          <cell r="AQ27">
            <v>7</v>
          </cell>
          <cell r="AR27" t="str">
            <v>kWh</v>
          </cell>
          <cell r="AS27" t="str">
            <v/>
          </cell>
        </row>
        <row r="28">
          <cell r="B28">
            <v>14</v>
          </cell>
          <cell r="C28" t="str">
            <v>RESIDENTIAL</v>
          </cell>
          <cell r="D28" t="str">
            <v>Suburban</v>
          </cell>
          <cell r="E28" t="str">
            <v>A</v>
          </cell>
          <cell r="F28" t="str">
            <v/>
          </cell>
          <cell r="G28" t="str">
            <v/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Q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100</v>
          </cell>
          <cell r="AD28">
            <v>0</v>
          </cell>
          <cell r="AE28">
            <v>250</v>
          </cell>
          <cell r="AF28">
            <v>0</v>
          </cell>
          <cell r="AG28">
            <v>500</v>
          </cell>
          <cell r="AH28">
            <v>0</v>
          </cell>
          <cell r="AI28">
            <v>750</v>
          </cell>
          <cell r="AJ28">
            <v>0</v>
          </cell>
          <cell r="AK28">
            <v>1000</v>
          </cell>
          <cell r="AL28">
            <v>0</v>
          </cell>
          <cell r="AM28">
            <v>1500</v>
          </cell>
          <cell r="AN28">
            <v>0</v>
          </cell>
          <cell r="AO28">
            <v>2000</v>
          </cell>
          <cell r="AP28">
            <v>0</v>
          </cell>
          <cell r="AQ28">
            <v>7</v>
          </cell>
          <cell r="AR28" t="str">
            <v>kWh</v>
          </cell>
          <cell r="AS28" t="str">
            <v/>
          </cell>
        </row>
        <row r="29">
          <cell r="B29">
            <v>15</v>
          </cell>
          <cell r="C29" t="str">
            <v>RESIDENTIAL</v>
          </cell>
          <cell r="D29" t="str">
            <v>Suburban</v>
          </cell>
          <cell r="E29" t="str">
            <v>B</v>
          </cell>
          <cell r="F29" t="str">
            <v/>
          </cell>
          <cell r="G29" t="str">
            <v/>
          </cell>
          <cell r="H29">
            <v>0</v>
          </cell>
          <cell r="K29">
            <v>0</v>
          </cell>
          <cell r="L29">
            <v>0</v>
          </cell>
          <cell r="M29">
            <v>0</v>
          </cell>
          <cell r="Q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100</v>
          </cell>
          <cell r="AD29">
            <v>0</v>
          </cell>
          <cell r="AE29">
            <v>250</v>
          </cell>
          <cell r="AF29">
            <v>0</v>
          </cell>
          <cell r="AG29">
            <v>500</v>
          </cell>
          <cell r="AH29">
            <v>0</v>
          </cell>
          <cell r="AI29">
            <v>750</v>
          </cell>
          <cell r="AJ29">
            <v>0</v>
          </cell>
          <cell r="AK29">
            <v>1000</v>
          </cell>
          <cell r="AL29">
            <v>0</v>
          </cell>
          <cell r="AM29">
            <v>1500</v>
          </cell>
          <cell r="AN29">
            <v>0</v>
          </cell>
          <cell r="AO29">
            <v>2000</v>
          </cell>
          <cell r="AP29">
            <v>0</v>
          </cell>
          <cell r="AQ29">
            <v>7</v>
          </cell>
          <cell r="AR29" t="str">
            <v>kWh</v>
          </cell>
          <cell r="AS29" t="str">
            <v/>
          </cell>
        </row>
        <row r="30">
          <cell r="B30">
            <v>16</v>
          </cell>
          <cell r="C30" t="str">
            <v>RESIDENTIAL</v>
          </cell>
          <cell r="D30" t="str">
            <v>Suburban</v>
          </cell>
          <cell r="E30" t="str">
            <v>C</v>
          </cell>
          <cell r="F30" t="str">
            <v/>
          </cell>
          <cell r="G30" t="str">
            <v/>
          </cell>
          <cell r="H30">
            <v>0</v>
          </cell>
          <cell r="K30">
            <v>0</v>
          </cell>
          <cell r="L30">
            <v>0</v>
          </cell>
          <cell r="M30">
            <v>0</v>
          </cell>
          <cell r="Q30">
            <v>0</v>
          </cell>
          <cell r="T30">
            <v>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100</v>
          </cell>
          <cell r="AD30">
            <v>0</v>
          </cell>
          <cell r="AE30">
            <v>250</v>
          </cell>
          <cell r="AF30">
            <v>0</v>
          </cell>
          <cell r="AG30">
            <v>500</v>
          </cell>
          <cell r="AH30">
            <v>0</v>
          </cell>
          <cell r="AI30">
            <v>750</v>
          </cell>
          <cell r="AJ30">
            <v>0</v>
          </cell>
          <cell r="AK30">
            <v>1000</v>
          </cell>
          <cell r="AL30">
            <v>0</v>
          </cell>
          <cell r="AM30">
            <v>1500</v>
          </cell>
          <cell r="AN30">
            <v>0</v>
          </cell>
          <cell r="AO30">
            <v>2000</v>
          </cell>
          <cell r="AP30">
            <v>0</v>
          </cell>
          <cell r="AQ30">
            <v>7</v>
          </cell>
          <cell r="AR30" t="str">
            <v>kWh</v>
          </cell>
          <cell r="AS30" t="str">
            <v/>
          </cell>
        </row>
        <row r="31">
          <cell r="B31">
            <v>17</v>
          </cell>
          <cell r="C31" t="str">
            <v>RESIDENTIAL</v>
          </cell>
          <cell r="D31" t="str">
            <v>Suburban</v>
          </cell>
          <cell r="E31" t="str">
            <v>D</v>
          </cell>
          <cell r="F31" t="str">
            <v/>
          </cell>
          <cell r="G31" t="str">
            <v/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Q31">
            <v>0</v>
          </cell>
          <cell r="T31">
            <v>1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100</v>
          </cell>
          <cell r="AD31">
            <v>0</v>
          </cell>
          <cell r="AE31">
            <v>250</v>
          </cell>
          <cell r="AF31">
            <v>0</v>
          </cell>
          <cell r="AG31">
            <v>500</v>
          </cell>
          <cell r="AH31">
            <v>0</v>
          </cell>
          <cell r="AI31">
            <v>750</v>
          </cell>
          <cell r="AJ31">
            <v>0</v>
          </cell>
          <cell r="AK31">
            <v>1000</v>
          </cell>
          <cell r="AL31">
            <v>0</v>
          </cell>
          <cell r="AM31">
            <v>1500</v>
          </cell>
          <cell r="AN31">
            <v>0</v>
          </cell>
          <cell r="AO31">
            <v>2000</v>
          </cell>
          <cell r="AP31">
            <v>0</v>
          </cell>
          <cell r="AQ31">
            <v>7</v>
          </cell>
          <cell r="AR31" t="str">
            <v>kWh</v>
          </cell>
          <cell r="AS31" t="str">
            <v/>
          </cell>
        </row>
        <row r="32">
          <cell r="B32">
            <v>18</v>
          </cell>
          <cell r="C32" t="str">
            <v>RESIDENTIAL</v>
          </cell>
          <cell r="D32" t="str">
            <v>Other (specify) . . . . . . . .</v>
          </cell>
          <cell r="E32" t="str">
            <v>A</v>
          </cell>
          <cell r="F32" t="str">
            <v/>
          </cell>
          <cell r="G32" t="str">
            <v/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Q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100</v>
          </cell>
          <cell r="AD32">
            <v>0</v>
          </cell>
          <cell r="AE32">
            <v>250</v>
          </cell>
          <cell r="AF32">
            <v>0</v>
          </cell>
          <cell r="AG32">
            <v>500</v>
          </cell>
          <cell r="AH32">
            <v>0</v>
          </cell>
          <cell r="AI32">
            <v>750</v>
          </cell>
          <cell r="AJ32">
            <v>0</v>
          </cell>
          <cell r="AK32">
            <v>1000</v>
          </cell>
          <cell r="AL32">
            <v>0</v>
          </cell>
          <cell r="AM32">
            <v>1500</v>
          </cell>
          <cell r="AN32">
            <v>0</v>
          </cell>
          <cell r="AO32">
            <v>2000</v>
          </cell>
          <cell r="AP32">
            <v>0</v>
          </cell>
          <cell r="AQ32">
            <v>7</v>
          </cell>
          <cell r="AR32" t="str">
            <v>kWh</v>
          </cell>
          <cell r="AS32" t="str">
            <v/>
          </cell>
        </row>
        <row r="33">
          <cell r="B33">
            <v>19</v>
          </cell>
          <cell r="C33" t="str">
            <v>RESIDENTIAL</v>
          </cell>
          <cell r="D33" t="str">
            <v>Other (specify) . . . . . . . .</v>
          </cell>
          <cell r="E33" t="str">
            <v>B</v>
          </cell>
          <cell r="F33" t="str">
            <v/>
          </cell>
          <cell r="G33" t="str">
            <v/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Q33">
            <v>0</v>
          </cell>
          <cell r="T33">
            <v>1</v>
          </cell>
          <cell r="U33">
            <v>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100</v>
          </cell>
          <cell r="AD33">
            <v>0</v>
          </cell>
          <cell r="AE33">
            <v>250</v>
          </cell>
          <cell r="AF33">
            <v>0</v>
          </cell>
          <cell r="AG33">
            <v>500</v>
          </cell>
          <cell r="AH33">
            <v>0</v>
          </cell>
          <cell r="AI33">
            <v>750</v>
          </cell>
          <cell r="AJ33">
            <v>0</v>
          </cell>
          <cell r="AK33">
            <v>1000</v>
          </cell>
          <cell r="AL33">
            <v>0</v>
          </cell>
          <cell r="AM33">
            <v>1500</v>
          </cell>
          <cell r="AN33">
            <v>0</v>
          </cell>
          <cell r="AO33">
            <v>2000</v>
          </cell>
          <cell r="AP33">
            <v>0</v>
          </cell>
          <cell r="AQ33">
            <v>7</v>
          </cell>
          <cell r="AR33" t="str">
            <v>kWh</v>
          </cell>
          <cell r="AS33" t="str">
            <v/>
          </cell>
        </row>
        <row r="34">
          <cell r="B34">
            <v>20</v>
          </cell>
          <cell r="C34" t="str">
            <v>RESIDENTIAL</v>
          </cell>
          <cell r="D34" t="str">
            <v>Other (specify) . . . . . . . .</v>
          </cell>
          <cell r="E34" t="str">
            <v>C</v>
          </cell>
          <cell r="F34" t="str">
            <v/>
          </cell>
          <cell r="G34" t="str">
            <v/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Q34">
            <v>0</v>
          </cell>
          <cell r="T34">
            <v>1</v>
          </cell>
          <cell r="U34">
            <v>1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100</v>
          </cell>
          <cell r="AD34">
            <v>0</v>
          </cell>
          <cell r="AE34">
            <v>250</v>
          </cell>
          <cell r="AF34">
            <v>0</v>
          </cell>
          <cell r="AG34">
            <v>500</v>
          </cell>
          <cell r="AH34">
            <v>0</v>
          </cell>
          <cell r="AI34">
            <v>750</v>
          </cell>
          <cell r="AJ34">
            <v>0</v>
          </cell>
          <cell r="AK34">
            <v>1000</v>
          </cell>
          <cell r="AL34">
            <v>0</v>
          </cell>
          <cell r="AM34">
            <v>1500</v>
          </cell>
          <cell r="AN34">
            <v>0</v>
          </cell>
          <cell r="AO34">
            <v>2000</v>
          </cell>
          <cell r="AP34">
            <v>0</v>
          </cell>
          <cell r="AQ34">
            <v>7</v>
          </cell>
          <cell r="AR34" t="str">
            <v>kWh</v>
          </cell>
          <cell r="AS34" t="str">
            <v/>
          </cell>
        </row>
        <row r="35">
          <cell r="B35">
            <v>21</v>
          </cell>
          <cell r="C35" t="str">
            <v>RESIDENTIAL</v>
          </cell>
          <cell r="D35" t="str">
            <v>Other (specify) . . . . . . . .</v>
          </cell>
          <cell r="E35" t="str">
            <v>D</v>
          </cell>
          <cell r="F35" t="str">
            <v/>
          </cell>
          <cell r="G35" t="str">
            <v/>
          </cell>
          <cell r="H35">
            <v>0</v>
          </cell>
          <cell r="K35">
            <v>0</v>
          </cell>
          <cell r="L35">
            <v>0</v>
          </cell>
          <cell r="M35">
            <v>0</v>
          </cell>
          <cell r="Q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100</v>
          </cell>
          <cell r="AD35">
            <v>0</v>
          </cell>
          <cell r="AE35">
            <v>250</v>
          </cell>
          <cell r="AF35">
            <v>0</v>
          </cell>
          <cell r="AG35">
            <v>500</v>
          </cell>
          <cell r="AH35">
            <v>0</v>
          </cell>
          <cell r="AI35">
            <v>750</v>
          </cell>
          <cell r="AJ35">
            <v>0</v>
          </cell>
          <cell r="AK35">
            <v>1000</v>
          </cell>
          <cell r="AL35">
            <v>0</v>
          </cell>
          <cell r="AM35">
            <v>1500</v>
          </cell>
          <cell r="AN35">
            <v>0</v>
          </cell>
          <cell r="AO35">
            <v>2000</v>
          </cell>
          <cell r="AP35">
            <v>0</v>
          </cell>
          <cell r="AQ35">
            <v>7</v>
          </cell>
          <cell r="AR35" t="str">
            <v>kWh</v>
          </cell>
          <cell r="AS35" t="str">
            <v/>
          </cell>
        </row>
        <row r="36">
          <cell r="B36">
            <v>22</v>
          </cell>
          <cell r="C36" t="str">
            <v>RESIDENTIAL</v>
          </cell>
          <cell r="D36" t="str">
            <v>Other (specify) . . . . . . . .</v>
          </cell>
          <cell r="E36" t="str">
            <v>A</v>
          </cell>
          <cell r="F36" t="str">
            <v/>
          </cell>
          <cell r="G36" t="str">
            <v/>
          </cell>
          <cell r="H36">
            <v>0</v>
          </cell>
          <cell r="K36">
            <v>0</v>
          </cell>
          <cell r="L36">
            <v>0</v>
          </cell>
          <cell r="M36">
            <v>0</v>
          </cell>
          <cell r="Q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100</v>
          </cell>
          <cell r="AD36">
            <v>0</v>
          </cell>
          <cell r="AE36">
            <v>250</v>
          </cell>
          <cell r="AF36">
            <v>0</v>
          </cell>
          <cell r="AG36">
            <v>500</v>
          </cell>
          <cell r="AH36">
            <v>0</v>
          </cell>
          <cell r="AI36">
            <v>750</v>
          </cell>
          <cell r="AJ36">
            <v>0</v>
          </cell>
          <cell r="AK36">
            <v>1000</v>
          </cell>
          <cell r="AL36">
            <v>0</v>
          </cell>
          <cell r="AM36">
            <v>1500</v>
          </cell>
          <cell r="AN36">
            <v>0</v>
          </cell>
          <cell r="AO36">
            <v>2000</v>
          </cell>
          <cell r="AP36">
            <v>0</v>
          </cell>
          <cell r="AQ36">
            <v>7</v>
          </cell>
          <cell r="AR36" t="str">
            <v>kWh</v>
          </cell>
          <cell r="AS36" t="str">
            <v/>
          </cell>
        </row>
        <row r="37">
          <cell r="B37">
            <v>23</v>
          </cell>
          <cell r="C37" t="str">
            <v>RESIDENTIAL</v>
          </cell>
          <cell r="D37" t="str">
            <v>Other (specify) . . . . . . . .</v>
          </cell>
          <cell r="E37" t="str">
            <v>B</v>
          </cell>
          <cell r="F37" t="str">
            <v/>
          </cell>
          <cell r="G37" t="str">
            <v/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Q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100</v>
          </cell>
          <cell r="AD37">
            <v>0</v>
          </cell>
          <cell r="AE37">
            <v>250</v>
          </cell>
          <cell r="AF37">
            <v>0</v>
          </cell>
          <cell r="AG37">
            <v>500</v>
          </cell>
          <cell r="AH37">
            <v>0</v>
          </cell>
          <cell r="AI37">
            <v>750</v>
          </cell>
          <cell r="AJ37">
            <v>0</v>
          </cell>
          <cell r="AK37">
            <v>1000</v>
          </cell>
          <cell r="AL37">
            <v>0</v>
          </cell>
          <cell r="AM37">
            <v>1500</v>
          </cell>
          <cell r="AN37">
            <v>0</v>
          </cell>
          <cell r="AO37">
            <v>2000</v>
          </cell>
          <cell r="AP37">
            <v>0</v>
          </cell>
          <cell r="AQ37">
            <v>7</v>
          </cell>
          <cell r="AR37" t="str">
            <v>kWh</v>
          </cell>
          <cell r="AS37" t="str">
            <v/>
          </cell>
        </row>
        <row r="38">
          <cell r="B38">
            <v>24</v>
          </cell>
          <cell r="C38" t="str">
            <v>RESIDENTIAL</v>
          </cell>
          <cell r="D38" t="str">
            <v>Other (specify) . . . . . . . .</v>
          </cell>
          <cell r="E38" t="str">
            <v>C</v>
          </cell>
          <cell r="F38" t="str">
            <v/>
          </cell>
          <cell r="G38" t="str">
            <v/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Q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100</v>
          </cell>
          <cell r="AD38">
            <v>0</v>
          </cell>
          <cell r="AE38">
            <v>250</v>
          </cell>
          <cell r="AF38">
            <v>0</v>
          </cell>
          <cell r="AG38">
            <v>500</v>
          </cell>
          <cell r="AH38">
            <v>0</v>
          </cell>
          <cell r="AI38">
            <v>750</v>
          </cell>
          <cell r="AJ38">
            <v>0</v>
          </cell>
          <cell r="AK38">
            <v>1000</v>
          </cell>
          <cell r="AL38">
            <v>0</v>
          </cell>
          <cell r="AM38">
            <v>1500</v>
          </cell>
          <cell r="AN38">
            <v>0</v>
          </cell>
          <cell r="AO38">
            <v>2000</v>
          </cell>
          <cell r="AP38">
            <v>0</v>
          </cell>
          <cell r="AQ38">
            <v>7</v>
          </cell>
          <cell r="AR38" t="str">
            <v>kWh</v>
          </cell>
          <cell r="AS38" t="str">
            <v/>
          </cell>
        </row>
        <row r="39">
          <cell r="B39">
            <v>25</v>
          </cell>
          <cell r="C39" t="str">
            <v>RESIDENTIAL</v>
          </cell>
          <cell r="D39" t="str">
            <v>Other (specify) . . . . . . . .</v>
          </cell>
          <cell r="E39" t="str">
            <v>D</v>
          </cell>
          <cell r="F39" t="str">
            <v/>
          </cell>
          <cell r="G39" t="str">
            <v/>
          </cell>
          <cell r="H39">
            <v>0</v>
          </cell>
          <cell r="K39">
            <v>0</v>
          </cell>
          <cell r="L39">
            <v>0</v>
          </cell>
          <cell r="M39">
            <v>0</v>
          </cell>
          <cell r="Q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100</v>
          </cell>
          <cell r="AD39">
            <v>0</v>
          </cell>
          <cell r="AE39">
            <v>250</v>
          </cell>
          <cell r="AF39">
            <v>0</v>
          </cell>
          <cell r="AG39">
            <v>500</v>
          </cell>
          <cell r="AH39">
            <v>0</v>
          </cell>
          <cell r="AI39">
            <v>750</v>
          </cell>
          <cell r="AJ39">
            <v>0</v>
          </cell>
          <cell r="AK39">
            <v>1000</v>
          </cell>
          <cell r="AL39">
            <v>0</v>
          </cell>
          <cell r="AM39">
            <v>1500</v>
          </cell>
          <cell r="AN39">
            <v>0</v>
          </cell>
          <cell r="AO39">
            <v>2000</v>
          </cell>
          <cell r="AP39">
            <v>0</v>
          </cell>
          <cell r="AQ39">
            <v>7</v>
          </cell>
          <cell r="AR39" t="str">
            <v>kWh</v>
          </cell>
          <cell r="AS39" t="str">
            <v/>
          </cell>
        </row>
        <row r="40">
          <cell r="B40">
            <v>26</v>
          </cell>
          <cell r="C40" t="str">
            <v>RESIDENTIAL</v>
          </cell>
          <cell r="D40" t="str">
            <v>Other (specify) . . . . . . . .</v>
          </cell>
          <cell r="E40" t="str">
            <v>A</v>
          </cell>
          <cell r="F40" t="str">
            <v/>
          </cell>
          <cell r="G40" t="str">
            <v/>
          </cell>
          <cell r="H40">
            <v>0</v>
          </cell>
          <cell r="K40">
            <v>0</v>
          </cell>
          <cell r="L40">
            <v>0</v>
          </cell>
          <cell r="M40">
            <v>0</v>
          </cell>
          <cell r="Q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100</v>
          </cell>
          <cell r="AD40">
            <v>0</v>
          </cell>
          <cell r="AE40">
            <v>250</v>
          </cell>
          <cell r="AF40">
            <v>0</v>
          </cell>
          <cell r="AG40">
            <v>500</v>
          </cell>
          <cell r="AH40">
            <v>0</v>
          </cell>
          <cell r="AI40">
            <v>750</v>
          </cell>
          <cell r="AJ40">
            <v>0</v>
          </cell>
          <cell r="AK40">
            <v>1000</v>
          </cell>
          <cell r="AL40">
            <v>0</v>
          </cell>
          <cell r="AM40">
            <v>1500</v>
          </cell>
          <cell r="AN40">
            <v>0</v>
          </cell>
          <cell r="AO40">
            <v>2000</v>
          </cell>
          <cell r="AP40">
            <v>0</v>
          </cell>
          <cell r="AQ40">
            <v>7</v>
          </cell>
          <cell r="AR40" t="str">
            <v>kWh</v>
          </cell>
          <cell r="AS40" t="str">
            <v/>
          </cell>
        </row>
        <row r="41">
          <cell r="B41">
            <v>27</v>
          </cell>
          <cell r="C41" t="str">
            <v>RESIDENTIAL</v>
          </cell>
          <cell r="D41" t="str">
            <v>Other (specify) . . . . . . . .</v>
          </cell>
          <cell r="E41" t="str">
            <v>B</v>
          </cell>
          <cell r="F41" t="str">
            <v/>
          </cell>
          <cell r="G41" t="str">
            <v/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Q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100</v>
          </cell>
          <cell r="AD41">
            <v>0</v>
          </cell>
          <cell r="AE41">
            <v>250</v>
          </cell>
          <cell r="AF41">
            <v>0</v>
          </cell>
          <cell r="AG41">
            <v>500</v>
          </cell>
          <cell r="AH41">
            <v>0</v>
          </cell>
          <cell r="AI41">
            <v>750</v>
          </cell>
          <cell r="AJ41">
            <v>0</v>
          </cell>
          <cell r="AK41">
            <v>1000</v>
          </cell>
          <cell r="AL41">
            <v>0</v>
          </cell>
          <cell r="AM41">
            <v>1500</v>
          </cell>
          <cell r="AN41">
            <v>0</v>
          </cell>
          <cell r="AO41">
            <v>2000</v>
          </cell>
          <cell r="AP41">
            <v>0</v>
          </cell>
          <cell r="AQ41">
            <v>7</v>
          </cell>
          <cell r="AR41" t="str">
            <v>kWh</v>
          </cell>
          <cell r="AS41" t="str">
            <v/>
          </cell>
        </row>
        <row r="42">
          <cell r="B42">
            <v>28</v>
          </cell>
          <cell r="C42" t="str">
            <v>RESIDENTIAL</v>
          </cell>
          <cell r="D42" t="str">
            <v>Other (specify) . . . . . . . .</v>
          </cell>
          <cell r="E42" t="str">
            <v>C</v>
          </cell>
          <cell r="F42" t="str">
            <v/>
          </cell>
          <cell r="G42" t="str">
            <v/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Q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100</v>
          </cell>
          <cell r="AD42">
            <v>0</v>
          </cell>
          <cell r="AE42">
            <v>250</v>
          </cell>
          <cell r="AF42">
            <v>0</v>
          </cell>
          <cell r="AG42">
            <v>500</v>
          </cell>
          <cell r="AH42">
            <v>0</v>
          </cell>
          <cell r="AI42">
            <v>750</v>
          </cell>
          <cell r="AJ42">
            <v>0</v>
          </cell>
          <cell r="AK42">
            <v>1000</v>
          </cell>
          <cell r="AL42">
            <v>0</v>
          </cell>
          <cell r="AM42">
            <v>1500</v>
          </cell>
          <cell r="AN42">
            <v>0</v>
          </cell>
          <cell r="AO42">
            <v>2000</v>
          </cell>
          <cell r="AP42">
            <v>0</v>
          </cell>
          <cell r="AQ42">
            <v>7</v>
          </cell>
          <cell r="AR42" t="str">
            <v>kWh</v>
          </cell>
          <cell r="AS42" t="str">
            <v/>
          </cell>
        </row>
        <row r="43">
          <cell r="B43">
            <v>29</v>
          </cell>
          <cell r="C43" t="str">
            <v>RESIDENTIAL</v>
          </cell>
          <cell r="D43" t="str">
            <v>Other (specify) . . . . . . . .</v>
          </cell>
          <cell r="E43" t="str">
            <v>D</v>
          </cell>
          <cell r="F43" t="str">
            <v/>
          </cell>
          <cell r="G43" t="str">
            <v/>
          </cell>
          <cell r="H43">
            <v>0</v>
          </cell>
          <cell r="K43">
            <v>0</v>
          </cell>
          <cell r="L43">
            <v>0</v>
          </cell>
          <cell r="M43">
            <v>0</v>
          </cell>
          <cell r="Q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100</v>
          </cell>
          <cell r="AD43">
            <v>0</v>
          </cell>
          <cell r="AE43">
            <v>250</v>
          </cell>
          <cell r="AF43">
            <v>0</v>
          </cell>
          <cell r="AG43">
            <v>500</v>
          </cell>
          <cell r="AH43">
            <v>0</v>
          </cell>
          <cell r="AI43">
            <v>750</v>
          </cell>
          <cell r="AJ43">
            <v>0</v>
          </cell>
          <cell r="AK43">
            <v>1000</v>
          </cell>
          <cell r="AL43">
            <v>0</v>
          </cell>
          <cell r="AM43">
            <v>1500</v>
          </cell>
          <cell r="AN43">
            <v>0</v>
          </cell>
          <cell r="AO43">
            <v>2000</v>
          </cell>
          <cell r="AP43">
            <v>0</v>
          </cell>
          <cell r="AQ43">
            <v>7</v>
          </cell>
          <cell r="AR43" t="str">
            <v>kWh</v>
          </cell>
          <cell r="AS43" t="str">
            <v/>
          </cell>
        </row>
        <row r="44">
          <cell r="B44">
            <v>30</v>
          </cell>
          <cell r="C44" t="str">
            <v>RESIDENTIAL</v>
          </cell>
          <cell r="D44" t="str">
            <v>Other (specify) . . . . . . . .</v>
          </cell>
          <cell r="E44" t="str">
            <v>A</v>
          </cell>
          <cell r="F44" t="str">
            <v/>
          </cell>
          <cell r="G44" t="str">
            <v/>
          </cell>
          <cell r="H44">
            <v>0</v>
          </cell>
          <cell r="K44">
            <v>0</v>
          </cell>
          <cell r="L44">
            <v>0</v>
          </cell>
          <cell r="M44">
            <v>0</v>
          </cell>
          <cell r="Q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100</v>
          </cell>
          <cell r="AD44">
            <v>0</v>
          </cell>
          <cell r="AE44">
            <v>250</v>
          </cell>
          <cell r="AF44">
            <v>0</v>
          </cell>
          <cell r="AG44">
            <v>500</v>
          </cell>
          <cell r="AH44">
            <v>0</v>
          </cell>
          <cell r="AI44">
            <v>750</v>
          </cell>
          <cell r="AJ44">
            <v>0</v>
          </cell>
          <cell r="AK44">
            <v>1000</v>
          </cell>
          <cell r="AL44">
            <v>0</v>
          </cell>
          <cell r="AM44">
            <v>1500</v>
          </cell>
          <cell r="AN44">
            <v>0</v>
          </cell>
          <cell r="AO44">
            <v>2000</v>
          </cell>
          <cell r="AP44">
            <v>0</v>
          </cell>
          <cell r="AQ44">
            <v>7</v>
          </cell>
          <cell r="AR44" t="str">
            <v>kWh</v>
          </cell>
          <cell r="AS44" t="str">
            <v/>
          </cell>
        </row>
        <row r="45">
          <cell r="B45">
            <v>31</v>
          </cell>
          <cell r="C45" t="str">
            <v>RESIDENTIAL</v>
          </cell>
          <cell r="D45" t="str">
            <v>Other (specify) . . . . . . . .</v>
          </cell>
          <cell r="E45" t="str">
            <v>B</v>
          </cell>
          <cell r="F45" t="str">
            <v/>
          </cell>
          <cell r="G45" t="str">
            <v/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Q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100</v>
          </cell>
          <cell r="AD45">
            <v>0</v>
          </cell>
          <cell r="AE45">
            <v>250</v>
          </cell>
          <cell r="AF45">
            <v>0</v>
          </cell>
          <cell r="AG45">
            <v>500</v>
          </cell>
          <cell r="AH45">
            <v>0</v>
          </cell>
          <cell r="AI45">
            <v>750</v>
          </cell>
          <cell r="AJ45">
            <v>0</v>
          </cell>
          <cell r="AK45">
            <v>1000</v>
          </cell>
          <cell r="AL45">
            <v>0</v>
          </cell>
          <cell r="AM45">
            <v>1500</v>
          </cell>
          <cell r="AN45">
            <v>0</v>
          </cell>
          <cell r="AO45">
            <v>2000</v>
          </cell>
          <cell r="AP45">
            <v>0</v>
          </cell>
          <cell r="AQ45">
            <v>7</v>
          </cell>
          <cell r="AR45" t="str">
            <v>kWh</v>
          </cell>
          <cell r="AS45" t="str">
            <v/>
          </cell>
        </row>
        <row r="46">
          <cell r="B46">
            <v>32</v>
          </cell>
          <cell r="C46" t="str">
            <v>RESIDENTIAL</v>
          </cell>
          <cell r="D46" t="str">
            <v>Other (specify) . . . . . . . .</v>
          </cell>
          <cell r="E46" t="str">
            <v>C</v>
          </cell>
          <cell r="F46" t="str">
            <v/>
          </cell>
          <cell r="G46" t="str">
            <v/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Q46">
            <v>0</v>
          </cell>
          <cell r="T46">
            <v>1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100</v>
          </cell>
          <cell r="AD46">
            <v>0</v>
          </cell>
          <cell r="AE46">
            <v>250</v>
          </cell>
          <cell r="AF46">
            <v>0</v>
          </cell>
          <cell r="AG46">
            <v>500</v>
          </cell>
          <cell r="AH46">
            <v>0</v>
          </cell>
          <cell r="AI46">
            <v>750</v>
          </cell>
          <cell r="AJ46">
            <v>0</v>
          </cell>
          <cell r="AK46">
            <v>1000</v>
          </cell>
          <cell r="AL46">
            <v>0</v>
          </cell>
          <cell r="AM46">
            <v>1500</v>
          </cell>
          <cell r="AN46">
            <v>0</v>
          </cell>
          <cell r="AO46">
            <v>2000</v>
          </cell>
          <cell r="AP46">
            <v>0</v>
          </cell>
          <cell r="AQ46">
            <v>7</v>
          </cell>
          <cell r="AR46" t="str">
            <v>kWh</v>
          </cell>
          <cell r="AS46" t="str">
            <v/>
          </cell>
        </row>
        <row r="47">
          <cell r="B47">
            <v>33</v>
          </cell>
          <cell r="C47" t="str">
            <v>RESIDENTIAL</v>
          </cell>
          <cell r="D47" t="str">
            <v>Other (specify) . . . . . . . .</v>
          </cell>
          <cell r="E47" t="str">
            <v>D</v>
          </cell>
          <cell r="F47" t="str">
            <v/>
          </cell>
          <cell r="G47" t="str">
            <v/>
          </cell>
          <cell r="H47">
            <v>0</v>
          </cell>
          <cell r="K47">
            <v>0</v>
          </cell>
          <cell r="L47">
            <v>0</v>
          </cell>
          <cell r="M47">
            <v>0</v>
          </cell>
          <cell r="Q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100</v>
          </cell>
          <cell r="AD47">
            <v>0</v>
          </cell>
          <cell r="AE47">
            <v>250</v>
          </cell>
          <cell r="AF47">
            <v>0</v>
          </cell>
          <cell r="AG47">
            <v>500</v>
          </cell>
          <cell r="AH47">
            <v>0</v>
          </cell>
          <cell r="AI47">
            <v>750</v>
          </cell>
          <cell r="AJ47">
            <v>0</v>
          </cell>
          <cell r="AK47">
            <v>1000</v>
          </cell>
          <cell r="AL47">
            <v>0</v>
          </cell>
          <cell r="AM47">
            <v>1500</v>
          </cell>
          <cell r="AN47">
            <v>0</v>
          </cell>
          <cell r="AO47">
            <v>2000</v>
          </cell>
          <cell r="AP47">
            <v>0</v>
          </cell>
          <cell r="AQ47">
            <v>7</v>
          </cell>
          <cell r="AR47" t="str">
            <v>kWh</v>
          </cell>
          <cell r="AS47" t="str">
            <v/>
          </cell>
        </row>
        <row r="48">
          <cell r="B48">
            <v>34</v>
          </cell>
          <cell r="C48" t="str">
            <v>RESIDENTIAL</v>
          </cell>
          <cell r="D48" t="str">
            <v>Other (specify) . . . . . . . .</v>
          </cell>
          <cell r="E48" t="str">
            <v>A</v>
          </cell>
          <cell r="F48" t="str">
            <v/>
          </cell>
          <cell r="G48" t="str">
            <v/>
          </cell>
          <cell r="H48">
            <v>0</v>
          </cell>
          <cell r="K48">
            <v>0</v>
          </cell>
          <cell r="L48">
            <v>0</v>
          </cell>
          <cell r="M48">
            <v>0</v>
          </cell>
          <cell r="Q48">
            <v>0</v>
          </cell>
          <cell r="T48">
            <v>1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100</v>
          </cell>
          <cell r="AD48">
            <v>0</v>
          </cell>
          <cell r="AE48">
            <v>250</v>
          </cell>
          <cell r="AF48">
            <v>0</v>
          </cell>
          <cell r="AG48">
            <v>500</v>
          </cell>
          <cell r="AH48">
            <v>0</v>
          </cell>
          <cell r="AI48">
            <v>750</v>
          </cell>
          <cell r="AJ48">
            <v>0</v>
          </cell>
          <cell r="AK48">
            <v>1000</v>
          </cell>
          <cell r="AL48">
            <v>0</v>
          </cell>
          <cell r="AM48">
            <v>1500</v>
          </cell>
          <cell r="AN48">
            <v>0</v>
          </cell>
          <cell r="AO48">
            <v>2000</v>
          </cell>
          <cell r="AP48">
            <v>0</v>
          </cell>
          <cell r="AQ48">
            <v>7</v>
          </cell>
          <cell r="AR48" t="str">
            <v>kWh</v>
          </cell>
          <cell r="AS48" t="str">
            <v/>
          </cell>
        </row>
        <row r="49">
          <cell r="B49">
            <v>35</v>
          </cell>
          <cell r="C49" t="str">
            <v>RESIDENTIAL</v>
          </cell>
          <cell r="D49" t="str">
            <v>Other (specify) . . . . . . . .</v>
          </cell>
          <cell r="E49" t="str">
            <v>B</v>
          </cell>
          <cell r="F49" t="str">
            <v/>
          </cell>
          <cell r="G49" t="str">
            <v/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Q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100</v>
          </cell>
          <cell r="AD49">
            <v>0</v>
          </cell>
          <cell r="AE49">
            <v>250</v>
          </cell>
          <cell r="AF49">
            <v>0</v>
          </cell>
          <cell r="AG49">
            <v>500</v>
          </cell>
          <cell r="AH49">
            <v>0</v>
          </cell>
          <cell r="AI49">
            <v>750</v>
          </cell>
          <cell r="AJ49">
            <v>0</v>
          </cell>
          <cell r="AK49">
            <v>1000</v>
          </cell>
          <cell r="AL49">
            <v>0</v>
          </cell>
          <cell r="AM49">
            <v>1500</v>
          </cell>
          <cell r="AN49">
            <v>0</v>
          </cell>
          <cell r="AO49">
            <v>2000</v>
          </cell>
          <cell r="AP49">
            <v>0</v>
          </cell>
          <cell r="AQ49">
            <v>7</v>
          </cell>
          <cell r="AR49" t="str">
            <v>kWh</v>
          </cell>
          <cell r="AS49" t="str">
            <v/>
          </cell>
        </row>
        <row r="50">
          <cell r="B50">
            <v>36</v>
          </cell>
          <cell r="C50" t="str">
            <v>RESIDENTIAL</v>
          </cell>
          <cell r="D50" t="str">
            <v>Other (specify) . . . . . . . .</v>
          </cell>
          <cell r="E50" t="str">
            <v>C</v>
          </cell>
          <cell r="F50" t="str">
            <v/>
          </cell>
          <cell r="G50" t="str">
            <v/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Q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100</v>
          </cell>
          <cell r="AD50">
            <v>0</v>
          </cell>
          <cell r="AE50">
            <v>250</v>
          </cell>
          <cell r="AF50">
            <v>0</v>
          </cell>
          <cell r="AG50">
            <v>500</v>
          </cell>
          <cell r="AH50">
            <v>0</v>
          </cell>
          <cell r="AI50">
            <v>750</v>
          </cell>
          <cell r="AJ50">
            <v>0</v>
          </cell>
          <cell r="AK50">
            <v>1000</v>
          </cell>
          <cell r="AL50">
            <v>0</v>
          </cell>
          <cell r="AM50">
            <v>1500</v>
          </cell>
          <cell r="AN50">
            <v>0</v>
          </cell>
          <cell r="AO50">
            <v>2000</v>
          </cell>
          <cell r="AP50">
            <v>0</v>
          </cell>
          <cell r="AQ50">
            <v>7</v>
          </cell>
          <cell r="AR50" t="str">
            <v>kWh</v>
          </cell>
          <cell r="AS50" t="str">
            <v/>
          </cell>
        </row>
        <row r="51">
          <cell r="B51">
            <v>37</v>
          </cell>
          <cell r="C51" t="str">
            <v>RESIDENTIAL</v>
          </cell>
          <cell r="D51" t="str">
            <v>Other (specify) . . . . . . . .</v>
          </cell>
          <cell r="E51" t="str">
            <v>D</v>
          </cell>
          <cell r="F51" t="str">
            <v/>
          </cell>
          <cell r="G51" t="str">
            <v/>
          </cell>
          <cell r="H51">
            <v>0</v>
          </cell>
          <cell r="K51">
            <v>0</v>
          </cell>
          <cell r="L51">
            <v>0</v>
          </cell>
          <cell r="M51">
            <v>0</v>
          </cell>
          <cell r="Q51">
            <v>0</v>
          </cell>
          <cell r="T51">
            <v>1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100</v>
          </cell>
          <cell r="AD51">
            <v>0</v>
          </cell>
          <cell r="AE51">
            <v>250</v>
          </cell>
          <cell r="AF51">
            <v>0</v>
          </cell>
          <cell r="AG51">
            <v>500</v>
          </cell>
          <cell r="AH51">
            <v>0</v>
          </cell>
          <cell r="AI51">
            <v>750</v>
          </cell>
          <cell r="AJ51">
            <v>0</v>
          </cell>
          <cell r="AK51">
            <v>1000</v>
          </cell>
          <cell r="AL51">
            <v>0</v>
          </cell>
          <cell r="AM51">
            <v>1500</v>
          </cell>
          <cell r="AN51">
            <v>0</v>
          </cell>
          <cell r="AO51">
            <v>2000</v>
          </cell>
          <cell r="AP51">
            <v>0</v>
          </cell>
          <cell r="AQ51">
            <v>7</v>
          </cell>
          <cell r="AR51" t="str">
            <v>kWh</v>
          </cell>
          <cell r="AS51" t="str">
            <v/>
          </cell>
        </row>
        <row r="52">
          <cell r="B52">
            <v>38</v>
          </cell>
          <cell r="C52" t="str">
            <v/>
          </cell>
          <cell r="D52" t="str">
            <v/>
          </cell>
          <cell r="F52" t="str">
            <v/>
          </cell>
          <cell r="G52" t="str">
            <v/>
          </cell>
          <cell r="AQ52">
            <v>0</v>
          </cell>
          <cell r="AR52">
            <v>0</v>
          </cell>
          <cell r="AS52" t="str">
            <v/>
          </cell>
        </row>
        <row r="53">
          <cell r="B53">
            <v>39</v>
          </cell>
          <cell r="C53" t="str">
            <v/>
          </cell>
          <cell r="D53" t="str">
            <v>GENERAL SERVICE</v>
          </cell>
          <cell r="F53" t="str">
            <v/>
          </cell>
          <cell r="G53" t="str">
            <v>X</v>
          </cell>
          <cell r="AQ53">
            <v>0</v>
          </cell>
          <cell r="AR53">
            <v>0</v>
          </cell>
          <cell r="AS53" t="str">
            <v>XXX</v>
          </cell>
        </row>
        <row r="54">
          <cell r="B54">
            <v>40</v>
          </cell>
          <cell r="C54" t="str">
            <v>GENERAL SERVICE</v>
          </cell>
          <cell r="D54" t="str">
            <v>Less than 50 kW</v>
          </cell>
          <cell r="E54" t="str">
            <v>A</v>
          </cell>
          <cell r="F54" t="str">
            <v>X</v>
          </cell>
          <cell r="G54" t="str">
            <v>X</v>
          </cell>
          <cell r="H54">
            <v>9.8999999999999991E-3</v>
          </cell>
          <cell r="I54">
            <v>6.1999999999999998E-3</v>
          </cell>
          <cell r="J54">
            <v>7.0000000000000001E-3</v>
          </cell>
          <cell r="K54">
            <v>2.3099999999999999E-2</v>
          </cell>
          <cell r="L54">
            <v>2.3100000000000002E-2</v>
          </cell>
          <cell r="M54">
            <v>0</v>
          </cell>
          <cell r="Q54">
            <v>0</v>
          </cell>
          <cell r="R54">
            <v>5.2999999999999999E-2</v>
          </cell>
          <cell r="S54">
            <v>6.2E-2</v>
          </cell>
          <cell r="T54">
            <v>1.0432999999999999</v>
          </cell>
          <cell r="U54">
            <v>1.0432999999999999</v>
          </cell>
          <cell r="V54">
            <v>1.6E-2</v>
          </cell>
          <cell r="W54">
            <v>0</v>
          </cell>
          <cell r="X54">
            <v>29.93</v>
          </cell>
          <cell r="Y54">
            <v>1.4800000000000001E-2</v>
          </cell>
          <cell r="Z54">
            <v>0</v>
          </cell>
          <cell r="AA54">
            <v>28.84</v>
          </cell>
          <cell r="AB54">
            <v>1.1000000000000001E-3</v>
          </cell>
          <cell r="AC54">
            <v>1000</v>
          </cell>
          <cell r="AD54">
            <v>0</v>
          </cell>
          <cell r="AE54">
            <v>2000</v>
          </cell>
          <cell r="AF54">
            <v>0</v>
          </cell>
          <cell r="AG54">
            <v>5000</v>
          </cell>
          <cell r="AH54">
            <v>0</v>
          </cell>
          <cell r="AI54">
            <v>10000</v>
          </cell>
          <cell r="AJ54">
            <v>0</v>
          </cell>
          <cell r="AK54">
            <v>15000</v>
          </cell>
          <cell r="AQ54">
            <v>5</v>
          </cell>
          <cell r="AR54" t="str">
            <v>kWh</v>
          </cell>
          <cell r="AS54" t="str">
            <v>X</v>
          </cell>
        </row>
        <row r="55">
          <cell r="B55">
            <v>41</v>
          </cell>
          <cell r="C55" t="str">
            <v>GENERAL SERVICE</v>
          </cell>
          <cell r="D55" t="str">
            <v>Less than 50 kW</v>
          </cell>
          <cell r="E55" t="str">
            <v>B</v>
          </cell>
          <cell r="F55" t="str">
            <v/>
          </cell>
          <cell r="G55" t="str">
            <v/>
          </cell>
          <cell r="H55">
            <v>0</v>
          </cell>
          <cell r="K55">
            <v>0</v>
          </cell>
          <cell r="L55">
            <v>0</v>
          </cell>
          <cell r="M55">
            <v>0</v>
          </cell>
          <cell r="Q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1000</v>
          </cell>
          <cell r="AD55">
            <v>0</v>
          </cell>
          <cell r="AE55">
            <v>2000</v>
          </cell>
          <cell r="AF55">
            <v>0</v>
          </cell>
          <cell r="AG55">
            <v>5000</v>
          </cell>
          <cell r="AH55">
            <v>0</v>
          </cell>
          <cell r="AI55">
            <v>10000</v>
          </cell>
          <cell r="AJ55">
            <v>0</v>
          </cell>
          <cell r="AK55">
            <v>15000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5</v>
          </cell>
          <cell r="AR55" t="str">
            <v>kWh</v>
          </cell>
          <cell r="AS55" t="str">
            <v/>
          </cell>
        </row>
        <row r="56">
          <cell r="B56">
            <v>42</v>
          </cell>
          <cell r="C56" t="str">
            <v>GENERAL SERVICE</v>
          </cell>
          <cell r="D56" t="str">
            <v>Less than 50 kW</v>
          </cell>
          <cell r="E56" t="str">
            <v>C</v>
          </cell>
          <cell r="F56" t="str">
            <v/>
          </cell>
          <cell r="G56" t="str">
            <v/>
          </cell>
          <cell r="H56">
            <v>0</v>
          </cell>
          <cell r="K56">
            <v>0</v>
          </cell>
          <cell r="L56">
            <v>0</v>
          </cell>
          <cell r="M56">
            <v>0</v>
          </cell>
          <cell r="Q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1000</v>
          </cell>
          <cell r="AD56">
            <v>0</v>
          </cell>
          <cell r="AE56">
            <v>2000</v>
          </cell>
          <cell r="AF56">
            <v>0</v>
          </cell>
          <cell r="AG56">
            <v>5000</v>
          </cell>
          <cell r="AH56">
            <v>0</v>
          </cell>
          <cell r="AI56">
            <v>10000</v>
          </cell>
          <cell r="AJ56">
            <v>0</v>
          </cell>
          <cell r="AK56">
            <v>15000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</v>
          </cell>
          <cell r="AR56" t="str">
            <v>kWh</v>
          </cell>
          <cell r="AS56" t="str">
            <v/>
          </cell>
        </row>
        <row r="57">
          <cell r="B57">
            <v>43</v>
          </cell>
          <cell r="C57" t="str">
            <v>GENERAL SERVICE</v>
          </cell>
          <cell r="D57" t="str">
            <v>Less than 50 kW</v>
          </cell>
          <cell r="E57" t="str">
            <v>D</v>
          </cell>
          <cell r="F57" t="str">
            <v/>
          </cell>
          <cell r="G57" t="str">
            <v/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Q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1000</v>
          </cell>
          <cell r="AD57">
            <v>0</v>
          </cell>
          <cell r="AE57">
            <v>2000</v>
          </cell>
          <cell r="AF57">
            <v>0</v>
          </cell>
          <cell r="AG57">
            <v>5000</v>
          </cell>
          <cell r="AH57">
            <v>0</v>
          </cell>
          <cell r="AI57">
            <v>10000</v>
          </cell>
          <cell r="AJ57">
            <v>0</v>
          </cell>
          <cell r="AK57">
            <v>15000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5</v>
          </cell>
          <cell r="AR57" t="str">
            <v>kWh</v>
          </cell>
          <cell r="AS57" t="str">
            <v/>
          </cell>
        </row>
        <row r="58">
          <cell r="B58">
            <v>44</v>
          </cell>
          <cell r="C58" t="str">
            <v>GENERAL SERVICE</v>
          </cell>
          <cell r="D58" t="str">
            <v>Less than 50 kW Time of Use</v>
          </cell>
          <cell r="E58" t="str">
            <v>A</v>
          </cell>
          <cell r="F58" t="str">
            <v/>
          </cell>
          <cell r="G58" t="str">
            <v/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Q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1000</v>
          </cell>
          <cell r="AD58">
            <v>0</v>
          </cell>
          <cell r="AE58">
            <v>2000</v>
          </cell>
          <cell r="AF58">
            <v>0</v>
          </cell>
          <cell r="AG58">
            <v>5000</v>
          </cell>
          <cell r="AH58">
            <v>0</v>
          </cell>
          <cell r="AI58">
            <v>10000</v>
          </cell>
          <cell r="AJ58">
            <v>0</v>
          </cell>
          <cell r="AK58">
            <v>15000</v>
          </cell>
          <cell r="AQ58">
            <v>5</v>
          </cell>
          <cell r="AR58" t="str">
            <v>kWh</v>
          </cell>
          <cell r="AS58" t="str">
            <v/>
          </cell>
        </row>
        <row r="59">
          <cell r="B59">
            <v>45</v>
          </cell>
          <cell r="C59" t="str">
            <v>GENERAL SERVICE</v>
          </cell>
          <cell r="D59" t="str">
            <v>Less than 50 kW Time of Use</v>
          </cell>
          <cell r="E59" t="str">
            <v>B</v>
          </cell>
          <cell r="F59" t="str">
            <v/>
          </cell>
          <cell r="G59" t="str">
            <v/>
          </cell>
          <cell r="H59">
            <v>0</v>
          </cell>
          <cell r="K59">
            <v>0</v>
          </cell>
          <cell r="L59">
            <v>0</v>
          </cell>
          <cell r="M59">
            <v>0</v>
          </cell>
          <cell r="Q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1000</v>
          </cell>
          <cell r="AD59">
            <v>0</v>
          </cell>
          <cell r="AE59">
            <v>2000</v>
          </cell>
          <cell r="AF59">
            <v>0</v>
          </cell>
          <cell r="AG59">
            <v>5000</v>
          </cell>
          <cell r="AH59">
            <v>0</v>
          </cell>
          <cell r="AI59">
            <v>10000</v>
          </cell>
          <cell r="AJ59">
            <v>0</v>
          </cell>
          <cell r="AK59">
            <v>15000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5</v>
          </cell>
          <cell r="AR59" t="str">
            <v>kWh</v>
          </cell>
          <cell r="AS59" t="str">
            <v/>
          </cell>
        </row>
        <row r="60">
          <cell r="B60">
            <v>46</v>
          </cell>
          <cell r="C60" t="str">
            <v>GENERAL SERVICE</v>
          </cell>
          <cell r="D60" t="str">
            <v>Less than 50 kW Time of Use</v>
          </cell>
          <cell r="E60" t="str">
            <v>C</v>
          </cell>
          <cell r="F60" t="str">
            <v/>
          </cell>
          <cell r="G60" t="str">
            <v/>
          </cell>
          <cell r="H60">
            <v>0</v>
          </cell>
          <cell r="K60">
            <v>0</v>
          </cell>
          <cell r="L60">
            <v>0</v>
          </cell>
          <cell r="M60">
            <v>0</v>
          </cell>
          <cell r="Q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1000</v>
          </cell>
          <cell r="AD60">
            <v>0</v>
          </cell>
          <cell r="AE60">
            <v>2000</v>
          </cell>
          <cell r="AF60">
            <v>0</v>
          </cell>
          <cell r="AG60">
            <v>5000</v>
          </cell>
          <cell r="AH60">
            <v>0</v>
          </cell>
          <cell r="AI60">
            <v>10000</v>
          </cell>
          <cell r="AJ60">
            <v>0</v>
          </cell>
          <cell r="AK60">
            <v>15000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5</v>
          </cell>
          <cell r="AR60" t="str">
            <v>kWh</v>
          </cell>
          <cell r="AS60" t="str">
            <v/>
          </cell>
        </row>
        <row r="61">
          <cell r="B61">
            <v>47</v>
          </cell>
          <cell r="C61" t="str">
            <v>GENERAL SERVICE</v>
          </cell>
          <cell r="D61" t="str">
            <v>Less than 50 kW Time of Use</v>
          </cell>
          <cell r="E61" t="str">
            <v>D</v>
          </cell>
          <cell r="F61" t="str">
            <v/>
          </cell>
          <cell r="G61" t="str">
            <v/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Q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1000</v>
          </cell>
          <cell r="AD61">
            <v>0</v>
          </cell>
          <cell r="AE61">
            <v>2000</v>
          </cell>
          <cell r="AF61">
            <v>0</v>
          </cell>
          <cell r="AG61">
            <v>5000</v>
          </cell>
          <cell r="AH61">
            <v>0</v>
          </cell>
          <cell r="AI61">
            <v>10000</v>
          </cell>
          <cell r="AJ61">
            <v>0</v>
          </cell>
          <cell r="AK61">
            <v>15000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</v>
          </cell>
          <cell r="AR61" t="str">
            <v>kWh</v>
          </cell>
          <cell r="AS61" t="str">
            <v/>
          </cell>
        </row>
        <row r="62">
          <cell r="B62">
            <v>48</v>
          </cell>
          <cell r="C62" t="str">
            <v>GENERAL SERVICE</v>
          </cell>
          <cell r="D62" t="str">
            <v>Other &lt; 50 kW (specify) .Small Commercial</v>
          </cell>
          <cell r="E62" t="str">
            <v>A</v>
          </cell>
          <cell r="F62" t="str">
            <v>X</v>
          </cell>
          <cell r="G62" t="str">
            <v>X</v>
          </cell>
          <cell r="H62">
            <v>9.8999999999999991E-3</v>
          </cell>
          <cell r="I62">
            <v>6.1999999999999998E-3</v>
          </cell>
          <cell r="J62">
            <v>7.0000000000000001E-3</v>
          </cell>
          <cell r="K62">
            <v>2.3099999999999999E-2</v>
          </cell>
          <cell r="L62">
            <v>2.3100000000000002E-2</v>
          </cell>
          <cell r="M62">
            <v>0</v>
          </cell>
          <cell r="Q62">
            <v>0</v>
          </cell>
          <cell r="R62">
            <v>5.2999999999999999E-2</v>
          </cell>
          <cell r="S62">
            <v>6.2E-2</v>
          </cell>
          <cell r="T62">
            <v>1.0432999999999999</v>
          </cell>
          <cell r="U62">
            <v>1.0432999999999999</v>
          </cell>
          <cell r="V62">
            <v>2.6499999999999999E-2</v>
          </cell>
          <cell r="W62">
            <v>0</v>
          </cell>
          <cell r="X62">
            <v>14.04</v>
          </cell>
          <cell r="Y62">
            <v>2.5600000000000001E-2</v>
          </cell>
          <cell r="Z62">
            <v>0</v>
          </cell>
          <cell r="AA62">
            <v>14.29</v>
          </cell>
          <cell r="AB62">
            <v>8.0000000000000004E-4</v>
          </cell>
          <cell r="AC62">
            <v>1000</v>
          </cell>
          <cell r="AD62">
            <v>0</v>
          </cell>
          <cell r="AE62">
            <v>2000</v>
          </cell>
          <cell r="AF62">
            <v>0</v>
          </cell>
          <cell r="AG62">
            <v>5000</v>
          </cell>
          <cell r="AH62">
            <v>0</v>
          </cell>
          <cell r="AI62">
            <v>10000</v>
          </cell>
          <cell r="AJ62">
            <v>0</v>
          </cell>
          <cell r="AK62">
            <v>15000</v>
          </cell>
          <cell r="AQ62">
            <v>5</v>
          </cell>
          <cell r="AR62" t="str">
            <v>kWh</v>
          </cell>
          <cell r="AS62" t="str">
            <v>X</v>
          </cell>
        </row>
        <row r="63">
          <cell r="B63">
            <v>49</v>
          </cell>
          <cell r="C63" t="str">
            <v>GENERAL SERVICE</v>
          </cell>
          <cell r="D63" t="str">
            <v>Other &lt; 50 kW (specify) .Small Commercial</v>
          </cell>
          <cell r="E63" t="str">
            <v>B</v>
          </cell>
          <cell r="F63" t="str">
            <v/>
          </cell>
          <cell r="G63" t="str">
            <v/>
          </cell>
          <cell r="H63">
            <v>0</v>
          </cell>
          <cell r="K63">
            <v>0</v>
          </cell>
          <cell r="L63">
            <v>0</v>
          </cell>
          <cell r="M63">
            <v>0</v>
          </cell>
          <cell r="Q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1000</v>
          </cell>
          <cell r="AD63">
            <v>0</v>
          </cell>
          <cell r="AE63">
            <v>2000</v>
          </cell>
          <cell r="AF63">
            <v>0</v>
          </cell>
          <cell r="AG63">
            <v>5000</v>
          </cell>
          <cell r="AH63">
            <v>0</v>
          </cell>
          <cell r="AI63">
            <v>10000</v>
          </cell>
          <cell r="AJ63">
            <v>0</v>
          </cell>
          <cell r="AK63">
            <v>15000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5</v>
          </cell>
          <cell r="AR63" t="str">
            <v>kWh</v>
          </cell>
          <cell r="AS63" t="str">
            <v/>
          </cell>
        </row>
        <row r="64">
          <cell r="B64">
            <v>50</v>
          </cell>
          <cell r="C64" t="str">
            <v>GENERAL SERVICE</v>
          </cell>
          <cell r="D64" t="str">
            <v>Other &lt; 50 kW (specify) .Small Commercial</v>
          </cell>
          <cell r="E64" t="str">
            <v>C</v>
          </cell>
          <cell r="F64" t="str">
            <v/>
          </cell>
          <cell r="G64" t="str">
            <v/>
          </cell>
          <cell r="H64">
            <v>0</v>
          </cell>
          <cell r="K64">
            <v>0</v>
          </cell>
          <cell r="L64">
            <v>0</v>
          </cell>
          <cell r="M64">
            <v>0</v>
          </cell>
          <cell r="Q64">
            <v>0</v>
          </cell>
          <cell r="T64">
            <v>1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1000</v>
          </cell>
          <cell r="AD64">
            <v>0</v>
          </cell>
          <cell r="AE64">
            <v>2000</v>
          </cell>
          <cell r="AF64">
            <v>0</v>
          </cell>
          <cell r="AG64">
            <v>5000</v>
          </cell>
          <cell r="AH64">
            <v>0</v>
          </cell>
          <cell r="AI64">
            <v>10000</v>
          </cell>
          <cell r="AJ64">
            <v>0</v>
          </cell>
          <cell r="AK64">
            <v>15000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5</v>
          </cell>
          <cell r="AR64" t="str">
            <v>kWh</v>
          </cell>
          <cell r="AS64" t="str">
            <v/>
          </cell>
        </row>
        <row r="65">
          <cell r="B65">
            <v>51</v>
          </cell>
          <cell r="C65" t="str">
            <v>GENERAL SERVICE</v>
          </cell>
          <cell r="D65" t="str">
            <v>Other &lt; 50 kW (specify) .Small Commercial</v>
          </cell>
          <cell r="E65" t="str">
            <v>D</v>
          </cell>
          <cell r="F65" t="str">
            <v/>
          </cell>
          <cell r="G65" t="str">
            <v/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Q65">
            <v>0</v>
          </cell>
          <cell r="T65">
            <v>1</v>
          </cell>
          <cell r="U65">
            <v>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1000</v>
          </cell>
          <cell r="AD65">
            <v>0</v>
          </cell>
          <cell r="AE65">
            <v>2000</v>
          </cell>
          <cell r="AF65">
            <v>0</v>
          </cell>
          <cell r="AG65">
            <v>5000</v>
          </cell>
          <cell r="AH65">
            <v>0</v>
          </cell>
          <cell r="AI65">
            <v>10000</v>
          </cell>
          <cell r="AJ65">
            <v>0</v>
          </cell>
          <cell r="AK65">
            <v>15000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5</v>
          </cell>
          <cell r="AR65" t="str">
            <v>kWh</v>
          </cell>
          <cell r="AS65" t="str">
            <v/>
          </cell>
        </row>
        <row r="66">
          <cell r="B66">
            <v>52</v>
          </cell>
          <cell r="C66" t="str">
            <v>GENERAL SERVICE</v>
          </cell>
          <cell r="D66" t="str">
            <v>Greater than 50 kW (to 3000 kW)</v>
          </cell>
          <cell r="E66" t="str">
            <v>A</v>
          </cell>
          <cell r="F66" t="str">
            <v/>
          </cell>
          <cell r="G66" t="str">
            <v/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P66">
            <v>0</v>
          </cell>
          <cell r="Q66">
            <v>0</v>
          </cell>
          <cell r="T66">
            <v>1</v>
          </cell>
          <cell r="U66">
            <v>1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15000</v>
          </cell>
          <cell r="AD66">
            <v>60</v>
          </cell>
          <cell r="AE66">
            <v>40000</v>
          </cell>
          <cell r="AF66">
            <v>100</v>
          </cell>
          <cell r="AG66">
            <v>100000</v>
          </cell>
          <cell r="AH66">
            <v>500</v>
          </cell>
          <cell r="AI66">
            <v>400000</v>
          </cell>
          <cell r="AJ66">
            <v>1000</v>
          </cell>
          <cell r="AK66">
            <v>1000000</v>
          </cell>
          <cell r="AL66">
            <v>3000</v>
          </cell>
          <cell r="AQ66">
            <v>5</v>
          </cell>
          <cell r="AR66" t="str">
            <v>kW</v>
          </cell>
          <cell r="AS66" t="str">
            <v/>
          </cell>
        </row>
        <row r="67">
          <cell r="B67">
            <v>53</v>
          </cell>
          <cell r="C67" t="str">
            <v>GENERAL SERVICE</v>
          </cell>
          <cell r="D67" t="str">
            <v>Greater than 50 kW (to 3000 kW)</v>
          </cell>
          <cell r="E67" t="str">
            <v>B</v>
          </cell>
          <cell r="F67" t="str">
            <v/>
          </cell>
          <cell r="G67" t="str">
            <v/>
          </cell>
          <cell r="H67">
            <v>0</v>
          </cell>
          <cell r="K67">
            <v>0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T67">
            <v>1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15000</v>
          </cell>
          <cell r="AD67">
            <v>60</v>
          </cell>
          <cell r="AE67">
            <v>40000</v>
          </cell>
          <cell r="AF67">
            <v>100</v>
          </cell>
          <cell r="AG67">
            <v>100000</v>
          </cell>
          <cell r="AH67">
            <v>500</v>
          </cell>
          <cell r="AI67">
            <v>400000</v>
          </cell>
          <cell r="AJ67">
            <v>1000</v>
          </cell>
          <cell r="AK67">
            <v>1000000</v>
          </cell>
          <cell r="AL67">
            <v>3000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5</v>
          </cell>
          <cell r="AR67" t="str">
            <v>kW</v>
          </cell>
          <cell r="AS67" t="str">
            <v/>
          </cell>
        </row>
        <row r="68">
          <cell r="B68">
            <v>54</v>
          </cell>
          <cell r="C68" t="str">
            <v>GENERAL SERVICE</v>
          </cell>
          <cell r="D68" t="str">
            <v>Greater than 50 kW (to 3000 kW)</v>
          </cell>
          <cell r="E68" t="str">
            <v>C</v>
          </cell>
          <cell r="F68" t="str">
            <v/>
          </cell>
          <cell r="G68" t="str">
            <v/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P68">
            <v>0</v>
          </cell>
          <cell r="Q68">
            <v>0</v>
          </cell>
          <cell r="T68">
            <v>1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15000</v>
          </cell>
          <cell r="AD68">
            <v>60</v>
          </cell>
          <cell r="AE68">
            <v>40000</v>
          </cell>
          <cell r="AF68">
            <v>100</v>
          </cell>
          <cell r="AG68">
            <v>100000</v>
          </cell>
          <cell r="AH68">
            <v>500</v>
          </cell>
          <cell r="AI68">
            <v>400000</v>
          </cell>
          <cell r="AJ68">
            <v>1000</v>
          </cell>
          <cell r="AK68">
            <v>1000000</v>
          </cell>
          <cell r="AL68">
            <v>3000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</v>
          </cell>
          <cell r="AR68" t="str">
            <v>kW</v>
          </cell>
          <cell r="AS68" t="str">
            <v/>
          </cell>
        </row>
        <row r="69">
          <cell r="B69">
            <v>55</v>
          </cell>
          <cell r="C69" t="str">
            <v>GENERAL SERVICE</v>
          </cell>
          <cell r="D69" t="str">
            <v>Greater than 50 kW (to 3000 kW)</v>
          </cell>
          <cell r="E69" t="str">
            <v>D</v>
          </cell>
          <cell r="F69" t="str">
            <v/>
          </cell>
          <cell r="G69" t="str">
            <v/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Q69">
            <v>0</v>
          </cell>
          <cell r="T69">
            <v>1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15000</v>
          </cell>
          <cell r="AD69">
            <v>60</v>
          </cell>
          <cell r="AE69">
            <v>40000</v>
          </cell>
          <cell r="AF69">
            <v>100</v>
          </cell>
          <cell r="AG69">
            <v>100000</v>
          </cell>
          <cell r="AH69">
            <v>500</v>
          </cell>
          <cell r="AI69">
            <v>400000</v>
          </cell>
          <cell r="AJ69">
            <v>1000</v>
          </cell>
          <cell r="AK69">
            <v>1000000</v>
          </cell>
          <cell r="AL69">
            <v>3000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5</v>
          </cell>
          <cell r="AR69" t="str">
            <v>kW</v>
          </cell>
          <cell r="AS69" t="str">
            <v/>
          </cell>
        </row>
        <row r="70">
          <cell r="B70">
            <v>56</v>
          </cell>
          <cell r="C70" t="str">
            <v>GENERAL SERVICE</v>
          </cell>
          <cell r="D70" t="str">
            <v>Greater than 50 kW Time of Use</v>
          </cell>
          <cell r="E70" t="str">
            <v>A</v>
          </cell>
          <cell r="F70" t="str">
            <v/>
          </cell>
          <cell r="G70" t="str">
            <v/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P70">
            <v>0</v>
          </cell>
          <cell r="Q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15000</v>
          </cell>
          <cell r="AD70">
            <v>60</v>
          </cell>
          <cell r="AE70">
            <v>40000</v>
          </cell>
          <cell r="AF70">
            <v>100</v>
          </cell>
          <cell r="AG70">
            <v>100000</v>
          </cell>
          <cell r="AH70">
            <v>500</v>
          </cell>
          <cell r="AI70">
            <v>400000</v>
          </cell>
          <cell r="AJ70">
            <v>1000</v>
          </cell>
          <cell r="AK70">
            <v>1000000</v>
          </cell>
          <cell r="AL70">
            <v>3000</v>
          </cell>
          <cell r="AQ70">
            <v>5</v>
          </cell>
          <cell r="AR70" t="str">
            <v>kW</v>
          </cell>
          <cell r="AS70" t="str">
            <v/>
          </cell>
        </row>
        <row r="71">
          <cell r="B71">
            <v>57</v>
          </cell>
          <cell r="C71" t="str">
            <v>GENERAL SERVICE</v>
          </cell>
          <cell r="D71" t="str">
            <v>Greater than 50 kW Time of Use</v>
          </cell>
          <cell r="E71" t="str">
            <v>B</v>
          </cell>
          <cell r="F71" t="str">
            <v/>
          </cell>
          <cell r="G71" t="str">
            <v/>
          </cell>
          <cell r="H71">
            <v>0</v>
          </cell>
          <cell r="K71">
            <v>0</v>
          </cell>
          <cell r="L71">
            <v>0</v>
          </cell>
          <cell r="M71">
            <v>0</v>
          </cell>
          <cell r="P71">
            <v>0</v>
          </cell>
          <cell r="Q71">
            <v>0</v>
          </cell>
          <cell r="T71">
            <v>1</v>
          </cell>
          <cell r="U71">
            <v>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15000</v>
          </cell>
          <cell r="AD71">
            <v>60</v>
          </cell>
          <cell r="AE71">
            <v>40000</v>
          </cell>
          <cell r="AF71">
            <v>100</v>
          </cell>
          <cell r="AG71">
            <v>100000</v>
          </cell>
          <cell r="AH71">
            <v>500</v>
          </cell>
          <cell r="AI71">
            <v>400000</v>
          </cell>
          <cell r="AJ71">
            <v>1000</v>
          </cell>
          <cell r="AK71">
            <v>1000000</v>
          </cell>
          <cell r="AL71">
            <v>3000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5</v>
          </cell>
          <cell r="AR71" t="str">
            <v>kW</v>
          </cell>
          <cell r="AS71" t="str">
            <v/>
          </cell>
        </row>
        <row r="72">
          <cell r="B72">
            <v>58</v>
          </cell>
          <cell r="C72" t="str">
            <v>GENERAL SERVICE</v>
          </cell>
          <cell r="D72" t="str">
            <v>Greater than 50 kW Time of Use</v>
          </cell>
          <cell r="E72" t="str">
            <v>C</v>
          </cell>
          <cell r="F72" t="str">
            <v/>
          </cell>
          <cell r="G72" t="str">
            <v/>
          </cell>
          <cell r="H72">
            <v>0</v>
          </cell>
          <cell r="K72">
            <v>0</v>
          </cell>
          <cell r="L72">
            <v>0</v>
          </cell>
          <cell r="M72">
            <v>0</v>
          </cell>
          <cell r="P72">
            <v>0</v>
          </cell>
          <cell r="Q72">
            <v>0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15000</v>
          </cell>
          <cell r="AD72">
            <v>60</v>
          </cell>
          <cell r="AE72">
            <v>40000</v>
          </cell>
          <cell r="AF72">
            <v>100</v>
          </cell>
          <cell r="AG72">
            <v>100000</v>
          </cell>
          <cell r="AH72">
            <v>500</v>
          </cell>
          <cell r="AI72">
            <v>400000</v>
          </cell>
          <cell r="AJ72">
            <v>1000</v>
          </cell>
          <cell r="AK72">
            <v>1000000</v>
          </cell>
          <cell r="AL72">
            <v>3000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5</v>
          </cell>
          <cell r="AR72" t="str">
            <v>kW</v>
          </cell>
          <cell r="AS72" t="str">
            <v/>
          </cell>
        </row>
        <row r="73">
          <cell r="B73">
            <v>59</v>
          </cell>
          <cell r="C73" t="str">
            <v>GENERAL SERVICE</v>
          </cell>
          <cell r="D73" t="str">
            <v>Greater than 50 kW Time of Use</v>
          </cell>
          <cell r="E73" t="str">
            <v>D</v>
          </cell>
          <cell r="F73" t="str">
            <v/>
          </cell>
          <cell r="G73" t="str">
            <v/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P73">
            <v>0</v>
          </cell>
          <cell r="Q73">
            <v>0</v>
          </cell>
          <cell r="T73">
            <v>1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15000</v>
          </cell>
          <cell r="AD73">
            <v>60</v>
          </cell>
          <cell r="AE73">
            <v>40000</v>
          </cell>
          <cell r="AF73">
            <v>100</v>
          </cell>
          <cell r="AG73">
            <v>100000</v>
          </cell>
          <cell r="AH73">
            <v>500</v>
          </cell>
          <cell r="AI73">
            <v>400000</v>
          </cell>
          <cell r="AJ73">
            <v>1000</v>
          </cell>
          <cell r="AK73">
            <v>1000000</v>
          </cell>
          <cell r="AL73">
            <v>3000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5</v>
          </cell>
          <cell r="AR73" t="str">
            <v>kW</v>
          </cell>
          <cell r="AS73" t="str">
            <v/>
          </cell>
        </row>
        <row r="74">
          <cell r="B74">
            <v>60</v>
          </cell>
          <cell r="C74" t="str">
            <v>GENERAL SERVICE</v>
          </cell>
          <cell r="D74" t="str">
            <v>Other &gt; 50 kW (specify) .50 kW - 499 kW</v>
          </cell>
          <cell r="E74" t="str">
            <v>A</v>
          </cell>
          <cell r="F74" t="str">
            <v>X</v>
          </cell>
          <cell r="G74" t="str">
            <v>X</v>
          </cell>
          <cell r="H74">
            <v>0</v>
          </cell>
          <cell r="I74">
            <v>6.1999999999999998E-3</v>
          </cell>
          <cell r="J74">
            <v>7.0000000000000001E-3</v>
          </cell>
          <cell r="K74">
            <v>1.32E-2</v>
          </cell>
          <cell r="L74">
            <v>1.32E-2</v>
          </cell>
          <cell r="M74">
            <v>3.9245000000000001</v>
          </cell>
          <cell r="P74">
            <v>3.9245000000000001</v>
          </cell>
          <cell r="Q74">
            <v>3.9245000000000001</v>
          </cell>
          <cell r="R74">
            <v>5.2999999999999999E-2</v>
          </cell>
          <cell r="S74">
            <v>6.2E-2</v>
          </cell>
          <cell r="T74">
            <v>1.0432999999999999</v>
          </cell>
          <cell r="U74">
            <v>1.0432999999999999</v>
          </cell>
          <cell r="V74">
            <v>0</v>
          </cell>
          <cell r="W74">
            <v>4.7192999999999996</v>
          </cell>
          <cell r="X74">
            <v>74.239999999999995</v>
          </cell>
          <cell r="Y74">
            <v>0</v>
          </cell>
          <cell r="Z74">
            <v>4.3715000000000002</v>
          </cell>
          <cell r="AA74">
            <v>72.959999999999994</v>
          </cell>
          <cell r="AB74">
            <v>0.32929999999999998</v>
          </cell>
          <cell r="AC74">
            <v>15000</v>
          </cell>
          <cell r="AD74">
            <v>60</v>
          </cell>
          <cell r="AE74">
            <v>40000</v>
          </cell>
          <cell r="AF74">
            <v>100</v>
          </cell>
          <cell r="AQ74">
            <v>2</v>
          </cell>
          <cell r="AR74" t="str">
            <v>kW</v>
          </cell>
          <cell r="AS74" t="str">
            <v>X</v>
          </cell>
        </row>
        <row r="75">
          <cell r="B75">
            <v>61</v>
          </cell>
          <cell r="C75" t="str">
            <v>GENERAL SERVICE</v>
          </cell>
          <cell r="D75" t="str">
            <v>Other &gt; 50 kW (specify) .50 kW - 499 kW</v>
          </cell>
          <cell r="E75" t="str">
            <v>B</v>
          </cell>
          <cell r="F75" t="str">
            <v/>
          </cell>
          <cell r="G75" t="str">
            <v/>
          </cell>
          <cell r="H75">
            <v>0</v>
          </cell>
          <cell r="K75">
            <v>0</v>
          </cell>
          <cell r="L75">
            <v>0</v>
          </cell>
          <cell r="M75">
            <v>0</v>
          </cell>
          <cell r="P75">
            <v>0</v>
          </cell>
          <cell r="Q75">
            <v>0</v>
          </cell>
          <cell r="T75">
            <v>1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15000</v>
          </cell>
          <cell r="AD75">
            <v>60</v>
          </cell>
          <cell r="AE75">
            <v>40000</v>
          </cell>
          <cell r="AF75">
            <v>100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2</v>
          </cell>
          <cell r="AR75" t="str">
            <v>kW</v>
          </cell>
          <cell r="AS75" t="str">
            <v/>
          </cell>
        </row>
        <row r="76">
          <cell r="B76">
            <v>62</v>
          </cell>
          <cell r="C76" t="str">
            <v>GENERAL SERVICE</v>
          </cell>
          <cell r="D76" t="str">
            <v>Other &gt; 50 kW (specify) .50 kW - 499 kW</v>
          </cell>
          <cell r="E76" t="str">
            <v>C</v>
          </cell>
          <cell r="F76" t="str">
            <v/>
          </cell>
          <cell r="G76" t="str">
            <v/>
          </cell>
          <cell r="H76">
            <v>0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T76">
            <v>1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15000</v>
          </cell>
          <cell r="AD76">
            <v>60</v>
          </cell>
          <cell r="AE76">
            <v>40000</v>
          </cell>
          <cell r="AF76">
            <v>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2</v>
          </cell>
          <cell r="AR76" t="str">
            <v>kW</v>
          </cell>
          <cell r="AS76" t="str">
            <v/>
          </cell>
        </row>
        <row r="77">
          <cell r="B77">
            <v>63</v>
          </cell>
          <cell r="C77" t="str">
            <v>GENERAL SERVICE</v>
          </cell>
          <cell r="D77" t="str">
            <v>Other &gt; 50 kW (specify) .50 kW - 499 kW</v>
          </cell>
          <cell r="E77" t="str">
            <v>D</v>
          </cell>
          <cell r="F77" t="str">
            <v/>
          </cell>
          <cell r="G77" t="str">
            <v/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P77">
            <v>0</v>
          </cell>
          <cell r="Q77">
            <v>0</v>
          </cell>
          <cell r="T77">
            <v>1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15000</v>
          </cell>
          <cell r="AD77">
            <v>60</v>
          </cell>
          <cell r="AE77">
            <v>40000</v>
          </cell>
          <cell r="AF77">
            <v>100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2</v>
          </cell>
          <cell r="AR77" t="str">
            <v>kW</v>
          </cell>
          <cell r="AS77" t="str">
            <v/>
          </cell>
        </row>
        <row r="78">
          <cell r="B78">
            <v>64</v>
          </cell>
          <cell r="C78" t="str">
            <v>GENERAL SERVICE</v>
          </cell>
          <cell r="D78" t="str">
            <v>Other &gt; 50 kW (specify) .500 kW - 4999 kW</v>
          </cell>
          <cell r="E78" t="str">
            <v>A</v>
          </cell>
          <cell r="F78" t="str">
            <v>X</v>
          </cell>
          <cell r="G78" t="str">
            <v>X</v>
          </cell>
          <cell r="H78">
            <v>0</v>
          </cell>
          <cell r="I78">
            <v>6.1999999999999998E-3</v>
          </cell>
          <cell r="J78">
            <v>7.0000000000000001E-3</v>
          </cell>
          <cell r="K78">
            <v>1.32E-2</v>
          </cell>
          <cell r="L78">
            <v>1.32E-2</v>
          </cell>
          <cell r="M78">
            <v>3.8168000000000002</v>
          </cell>
          <cell r="P78">
            <v>3.8168000000000002</v>
          </cell>
          <cell r="Q78">
            <v>3.8168000000000002</v>
          </cell>
          <cell r="R78">
            <v>5.2999999999999999E-2</v>
          </cell>
          <cell r="S78">
            <v>6.2E-2</v>
          </cell>
          <cell r="T78">
            <v>1.0432999999999999</v>
          </cell>
          <cell r="U78">
            <v>1.0432999999999999</v>
          </cell>
          <cell r="V78">
            <v>0</v>
          </cell>
          <cell r="W78">
            <v>1.6684000000000001</v>
          </cell>
          <cell r="X78">
            <v>1240.76</v>
          </cell>
          <cell r="Y78">
            <v>0</v>
          </cell>
          <cell r="Z78">
            <v>1.6835</v>
          </cell>
          <cell r="AA78">
            <v>1234.56</v>
          </cell>
          <cell r="AB78">
            <v>-2.2200000000000001E-2</v>
          </cell>
          <cell r="AC78">
            <v>100000</v>
          </cell>
          <cell r="AD78">
            <v>500</v>
          </cell>
          <cell r="AE78">
            <v>400000</v>
          </cell>
          <cell r="AF78">
            <v>1000</v>
          </cell>
          <cell r="AG78">
            <v>1000000</v>
          </cell>
          <cell r="AH78">
            <v>3000</v>
          </cell>
          <cell r="AQ78">
            <v>3</v>
          </cell>
          <cell r="AR78" t="str">
            <v>kW</v>
          </cell>
          <cell r="AS78" t="str">
            <v>X</v>
          </cell>
        </row>
        <row r="79">
          <cell r="B79">
            <v>65</v>
          </cell>
          <cell r="C79" t="str">
            <v>GENERAL SERVICE</v>
          </cell>
          <cell r="D79" t="str">
            <v>Other &gt; 50 kW (specify) .500 kW - 4999 kW</v>
          </cell>
          <cell r="E79" t="str">
            <v>B</v>
          </cell>
          <cell r="F79" t="str">
            <v/>
          </cell>
          <cell r="G79" t="str">
            <v/>
          </cell>
          <cell r="H79">
            <v>0</v>
          </cell>
          <cell r="K79">
            <v>0</v>
          </cell>
          <cell r="L79">
            <v>0</v>
          </cell>
          <cell r="M79">
            <v>0</v>
          </cell>
          <cell r="P79">
            <v>0</v>
          </cell>
          <cell r="Q79">
            <v>0</v>
          </cell>
          <cell r="T79">
            <v>1</v>
          </cell>
          <cell r="U79">
            <v>1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100000</v>
          </cell>
          <cell r="AD79">
            <v>500</v>
          </cell>
          <cell r="AE79">
            <v>400000</v>
          </cell>
          <cell r="AF79">
            <v>1000</v>
          </cell>
          <cell r="AG79">
            <v>1000000</v>
          </cell>
          <cell r="AH79">
            <v>3000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3</v>
          </cell>
          <cell r="AR79" t="str">
            <v>kW</v>
          </cell>
          <cell r="AS79" t="str">
            <v/>
          </cell>
        </row>
        <row r="80">
          <cell r="B80">
            <v>66</v>
          </cell>
          <cell r="C80" t="str">
            <v>GENERAL SERVICE</v>
          </cell>
          <cell r="D80" t="str">
            <v>Other &gt; 50 kW (specify) .500 kW - 4999 kW</v>
          </cell>
          <cell r="E80" t="str">
            <v>C</v>
          </cell>
          <cell r="F80" t="str">
            <v/>
          </cell>
          <cell r="G80" t="str">
            <v/>
          </cell>
          <cell r="H80">
            <v>0</v>
          </cell>
          <cell r="K80">
            <v>0</v>
          </cell>
          <cell r="L80">
            <v>0</v>
          </cell>
          <cell r="M80">
            <v>0</v>
          </cell>
          <cell r="P80">
            <v>0</v>
          </cell>
          <cell r="Q80">
            <v>0</v>
          </cell>
          <cell r="T80">
            <v>1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100000</v>
          </cell>
          <cell r="AD80">
            <v>500</v>
          </cell>
          <cell r="AE80">
            <v>400000</v>
          </cell>
          <cell r="AF80">
            <v>1000</v>
          </cell>
          <cell r="AG80">
            <v>1000000</v>
          </cell>
          <cell r="AH80">
            <v>3000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3</v>
          </cell>
          <cell r="AR80" t="str">
            <v>kW</v>
          </cell>
          <cell r="AS80" t="str">
            <v/>
          </cell>
        </row>
        <row r="81">
          <cell r="B81">
            <v>67</v>
          </cell>
          <cell r="C81" t="str">
            <v>GENERAL SERVICE</v>
          </cell>
          <cell r="D81" t="str">
            <v>Other &gt; 50 kW (specify) .500 kW - 4999 kW</v>
          </cell>
          <cell r="E81" t="str">
            <v>D</v>
          </cell>
          <cell r="F81" t="str">
            <v/>
          </cell>
          <cell r="G81" t="str">
            <v/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P81">
            <v>0</v>
          </cell>
          <cell r="Q81">
            <v>0</v>
          </cell>
          <cell r="T81">
            <v>1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100000</v>
          </cell>
          <cell r="AD81">
            <v>500</v>
          </cell>
          <cell r="AE81">
            <v>400000</v>
          </cell>
          <cell r="AF81">
            <v>1000</v>
          </cell>
          <cell r="AG81">
            <v>1000000</v>
          </cell>
          <cell r="AH81">
            <v>3000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3</v>
          </cell>
          <cell r="AR81" t="str">
            <v>kW</v>
          </cell>
          <cell r="AS81" t="str">
            <v/>
          </cell>
        </row>
        <row r="82">
          <cell r="B82">
            <v>68</v>
          </cell>
          <cell r="C82" t="str">
            <v>GENERAL SERVICE</v>
          </cell>
          <cell r="D82" t="str">
            <v>Other &gt; 50 kW (specify) .</v>
          </cell>
          <cell r="E82" t="str">
            <v>A</v>
          </cell>
          <cell r="F82" t="str">
            <v/>
          </cell>
          <cell r="G82" t="str">
            <v/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P82">
            <v>0</v>
          </cell>
          <cell r="Q82">
            <v>0</v>
          </cell>
          <cell r="T82">
            <v>1</v>
          </cell>
          <cell r="U82">
            <v>1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Q82">
            <v>0</v>
          </cell>
          <cell r="AR82" t="str">
            <v>kW</v>
          </cell>
          <cell r="AS82" t="str">
            <v/>
          </cell>
        </row>
        <row r="83">
          <cell r="B83">
            <v>69</v>
          </cell>
          <cell r="C83" t="str">
            <v>GENERAL SERVICE</v>
          </cell>
          <cell r="D83" t="str">
            <v>Other &gt; 50 kW (specify) .</v>
          </cell>
          <cell r="E83" t="str">
            <v>B</v>
          </cell>
          <cell r="F83" t="str">
            <v/>
          </cell>
          <cell r="G83" t="str">
            <v/>
          </cell>
          <cell r="H83">
            <v>0</v>
          </cell>
          <cell r="K83">
            <v>0</v>
          </cell>
          <cell r="L83">
            <v>0</v>
          </cell>
          <cell r="M83">
            <v>0</v>
          </cell>
          <cell r="P83">
            <v>0</v>
          </cell>
          <cell r="Q83">
            <v>0</v>
          </cell>
          <cell r="T83">
            <v>1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 t="str">
            <v>kW</v>
          </cell>
          <cell r="AS83" t="str">
            <v/>
          </cell>
        </row>
        <row r="84">
          <cell r="B84">
            <v>70</v>
          </cell>
          <cell r="C84" t="str">
            <v>GENERAL SERVICE</v>
          </cell>
          <cell r="D84" t="str">
            <v>Other &gt; 50 kW (specify) .</v>
          </cell>
          <cell r="E84" t="str">
            <v>C</v>
          </cell>
          <cell r="F84" t="str">
            <v/>
          </cell>
          <cell r="G84" t="str">
            <v/>
          </cell>
          <cell r="H84">
            <v>0</v>
          </cell>
          <cell r="K84">
            <v>0</v>
          </cell>
          <cell r="L84">
            <v>0</v>
          </cell>
          <cell r="M84">
            <v>0</v>
          </cell>
          <cell r="P84">
            <v>0</v>
          </cell>
          <cell r="Q84">
            <v>0</v>
          </cell>
          <cell r="T84">
            <v>1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 t="str">
            <v>kW</v>
          </cell>
          <cell r="AS84" t="str">
            <v/>
          </cell>
        </row>
        <row r="85">
          <cell r="B85">
            <v>71</v>
          </cell>
          <cell r="C85" t="str">
            <v>GENERAL SERVICE</v>
          </cell>
          <cell r="D85" t="str">
            <v>Other &gt; 50 kW (specify) .</v>
          </cell>
          <cell r="E85" t="str">
            <v>D</v>
          </cell>
          <cell r="F85" t="str">
            <v/>
          </cell>
          <cell r="G85" t="str">
            <v/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Q85">
            <v>0</v>
          </cell>
          <cell r="T85">
            <v>1</v>
          </cell>
          <cell r="U85">
            <v>1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 t="str">
            <v>kW</v>
          </cell>
          <cell r="AS85" t="str">
            <v/>
          </cell>
        </row>
        <row r="86">
          <cell r="B86">
            <v>72</v>
          </cell>
          <cell r="C86" t="str">
            <v>GENERAL SERVICE</v>
          </cell>
          <cell r="D86" t="str">
            <v>Intermediate Use  (3000 - 5000 kW)</v>
          </cell>
          <cell r="E86" t="str">
            <v>A</v>
          </cell>
          <cell r="F86" t="str">
            <v/>
          </cell>
          <cell r="G86" t="str">
            <v/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P86">
            <v>0</v>
          </cell>
          <cell r="Q86">
            <v>0</v>
          </cell>
          <cell r="T86">
            <v>1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800000</v>
          </cell>
          <cell r="AD86">
            <v>3000</v>
          </cell>
          <cell r="AE86">
            <v>1000000</v>
          </cell>
          <cell r="AF86">
            <v>3000</v>
          </cell>
          <cell r="AG86">
            <v>1200000</v>
          </cell>
          <cell r="AH86">
            <v>4000</v>
          </cell>
          <cell r="AI86">
            <v>1800000</v>
          </cell>
          <cell r="AJ86">
            <v>4000</v>
          </cell>
          <cell r="AQ86">
            <v>4</v>
          </cell>
          <cell r="AR86" t="str">
            <v>kW</v>
          </cell>
          <cell r="AS86" t="str">
            <v/>
          </cell>
        </row>
        <row r="87">
          <cell r="B87">
            <v>73</v>
          </cell>
          <cell r="C87" t="str">
            <v>GENERAL SERVICE</v>
          </cell>
          <cell r="D87" t="str">
            <v xml:space="preserve">Intermediate Use </v>
          </cell>
          <cell r="E87" t="str">
            <v>B</v>
          </cell>
          <cell r="F87" t="str">
            <v/>
          </cell>
          <cell r="G87" t="str">
            <v/>
          </cell>
          <cell r="H87">
            <v>0</v>
          </cell>
          <cell r="K87">
            <v>0</v>
          </cell>
          <cell r="L87">
            <v>0</v>
          </cell>
          <cell r="M87">
            <v>0</v>
          </cell>
          <cell r="P87">
            <v>0</v>
          </cell>
          <cell r="Q87">
            <v>0</v>
          </cell>
          <cell r="T87">
            <v>1</v>
          </cell>
          <cell r="U87">
            <v>1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800000</v>
          </cell>
          <cell r="AD87">
            <v>3000</v>
          </cell>
          <cell r="AE87">
            <v>1000000</v>
          </cell>
          <cell r="AF87">
            <v>3000</v>
          </cell>
          <cell r="AG87">
            <v>1200000</v>
          </cell>
          <cell r="AH87">
            <v>4000</v>
          </cell>
          <cell r="AI87">
            <v>1800000</v>
          </cell>
          <cell r="AJ87">
            <v>4000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</v>
          </cell>
          <cell r="AR87" t="str">
            <v>kW</v>
          </cell>
          <cell r="AS87" t="str">
            <v/>
          </cell>
        </row>
        <row r="88">
          <cell r="B88">
            <v>74</v>
          </cell>
          <cell r="C88" t="str">
            <v>GENERAL SERVICE</v>
          </cell>
          <cell r="D88" t="str">
            <v xml:space="preserve">Intermediate Use </v>
          </cell>
          <cell r="E88" t="str">
            <v>C</v>
          </cell>
          <cell r="F88" t="str">
            <v/>
          </cell>
          <cell r="G88" t="str">
            <v/>
          </cell>
          <cell r="H88">
            <v>0</v>
          </cell>
          <cell r="K88">
            <v>0</v>
          </cell>
          <cell r="L88">
            <v>0</v>
          </cell>
          <cell r="M88">
            <v>0</v>
          </cell>
          <cell r="P88">
            <v>0</v>
          </cell>
          <cell r="Q88">
            <v>0</v>
          </cell>
          <cell r="T88">
            <v>1</v>
          </cell>
          <cell r="U88">
            <v>1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800000</v>
          </cell>
          <cell r="AD88">
            <v>3000</v>
          </cell>
          <cell r="AE88">
            <v>1000000</v>
          </cell>
          <cell r="AF88">
            <v>3000</v>
          </cell>
          <cell r="AG88">
            <v>1200000</v>
          </cell>
          <cell r="AH88">
            <v>4000</v>
          </cell>
          <cell r="AI88">
            <v>1800000</v>
          </cell>
          <cell r="AJ88">
            <v>4000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4</v>
          </cell>
          <cell r="AR88" t="str">
            <v>kW</v>
          </cell>
          <cell r="AS88" t="str">
            <v/>
          </cell>
        </row>
        <row r="89">
          <cell r="B89">
            <v>75</v>
          </cell>
          <cell r="C89" t="str">
            <v>GENERAL SERVICE</v>
          </cell>
          <cell r="D89" t="str">
            <v xml:space="preserve">Intermediate Use </v>
          </cell>
          <cell r="E89" t="str">
            <v>D</v>
          </cell>
          <cell r="F89" t="str">
            <v/>
          </cell>
          <cell r="G89" t="str">
            <v/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Q89">
            <v>0</v>
          </cell>
          <cell r="T89">
            <v>1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800000</v>
          </cell>
          <cell r="AD89">
            <v>3000</v>
          </cell>
          <cell r="AE89">
            <v>1000000</v>
          </cell>
          <cell r="AF89">
            <v>3000</v>
          </cell>
          <cell r="AG89">
            <v>1200000</v>
          </cell>
          <cell r="AH89">
            <v>4000</v>
          </cell>
          <cell r="AI89">
            <v>1800000</v>
          </cell>
          <cell r="AJ89">
            <v>4000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4</v>
          </cell>
          <cell r="AR89" t="str">
            <v>kW</v>
          </cell>
          <cell r="AS89" t="str">
            <v/>
          </cell>
        </row>
        <row r="90">
          <cell r="B90">
            <v>76</v>
          </cell>
          <cell r="C90" t="str">
            <v>GENERAL SERVICE</v>
          </cell>
          <cell r="D90" t="str">
            <v>Large Use (&gt; 5000 kW)</v>
          </cell>
          <cell r="E90" t="str">
            <v>A</v>
          </cell>
          <cell r="F90" t="str">
            <v>X</v>
          </cell>
          <cell r="G90" t="str">
            <v>X</v>
          </cell>
          <cell r="H90">
            <v>0</v>
          </cell>
          <cell r="I90">
            <v>6.1999999999999998E-3</v>
          </cell>
          <cell r="J90">
            <v>7.0000000000000001E-3</v>
          </cell>
          <cell r="K90">
            <v>1.32E-2</v>
          </cell>
          <cell r="L90">
            <v>1.32E-2</v>
          </cell>
          <cell r="M90">
            <v>4.0743999999999998</v>
          </cell>
          <cell r="P90">
            <v>4.0743999999999998</v>
          </cell>
          <cell r="Q90">
            <v>4.0743999999999998</v>
          </cell>
          <cell r="R90">
            <v>5.2999999999999999E-2</v>
          </cell>
          <cell r="S90">
            <v>6.2E-2</v>
          </cell>
          <cell r="T90">
            <v>1.01</v>
          </cell>
          <cell r="U90">
            <v>1.01</v>
          </cell>
          <cell r="V90">
            <v>0</v>
          </cell>
          <cell r="W90">
            <v>2.8079999999999998</v>
          </cell>
          <cell r="X90">
            <v>13247.54</v>
          </cell>
          <cell r="Y90">
            <v>0</v>
          </cell>
          <cell r="Z90">
            <v>2.7818999999999998</v>
          </cell>
          <cell r="AA90">
            <v>13190.7</v>
          </cell>
          <cell r="AB90">
            <v>1.43E-2</v>
          </cell>
          <cell r="AC90">
            <v>2800000</v>
          </cell>
          <cell r="AD90">
            <v>6000</v>
          </cell>
          <cell r="AE90">
            <v>10000000</v>
          </cell>
          <cell r="AF90">
            <v>15000</v>
          </cell>
          <cell r="AG90">
            <v>1200000</v>
          </cell>
          <cell r="AQ90">
            <v>3</v>
          </cell>
          <cell r="AR90" t="str">
            <v>kW</v>
          </cell>
          <cell r="AS90" t="str">
            <v>X</v>
          </cell>
        </row>
        <row r="91">
          <cell r="B91">
            <v>77</v>
          </cell>
          <cell r="C91" t="str">
            <v>GENERAL SERVICE</v>
          </cell>
          <cell r="D91" t="str">
            <v>Large Use (&gt; 5000 kW)</v>
          </cell>
          <cell r="E91" t="str">
            <v>B</v>
          </cell>
          <cell r="F91" t="str">
            <v/>
          </cell>
          <cell r="G91" t="str">
            <v/>
          </cell>
          <cell r="H91">
            <v>0</v>
          </cell>
          <cell r="K91">
            <v>0</v>
          </cell>
          <cell r="L91">
            <v>0</v>
          </cell>
          <cell r="M91">
            <v>0</v>
          </cell>
          <cell r="P91">
            <v>0</v>
          </cell>
          <cell r="Q91">
            <v>0</v>
          </cell>
          <cell r="T91">
            <v>1</v>
          </cell>
          <cell r="U91">
            <v>1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2800000</v>
          </cell>
          <cell r="AD91">
            <v>6000</v>
          </cell>
          <cell r="AE91">
            <v>10000000</v>
          </cell>
          <cell r="AF91">
            <v>15000</v>
          </cell>
          <cell r="AG91">
            <v>1200000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3</v>
          </cell>
          <cell r="AR91" t="str">
            <v>kW</v>
          </cell>
          <cell r="AS91" t="str">
            <v/>
          </cell>
        </row>
        <row r="92">
          <cell r="B92">
            <v>78</v>
          </cell>
          <cell r="C92" t="str">
            <v>GENERAL SERVICE</v>
          </cell>
          <cell r="D92" t="str">
            <v>Large Use (&gt; 5000 kW)</v>
          </cell>
          <cell r="E92" t="str">
            <v>C</v>
          </cell>
          <cell r="F92" t="str">
            <v/>
          </cell>
          <cell r="G92" t="str">
            <v/>
          </cell>
          <cell r="H92">
            <v>0</v>
          </cell>
          <cell r="K92">
            <v>0</v>
          </cell>
          <cell r="L92">
            <v>0</v>
          </cell>
          <cell r="M92">
            <v>0</v>
          </cell>
          <cell r="P92">
            <v>0</v>
          </cell>
          <cell r="Q92">
            <v>0</v>
          </cell>
          <cell r="T92">
            <v>1</v>
          </cell>
          <cell r="U92">
            <v>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2800000</v>
          </cell>
          <cell r="AD92">
            <v>6000</v>
          </cell>
          <cell r="AE92">
            <v>10000000</v>
          </cell>
          <cell r="AF92">
            <v>15000</v>
          </cell>
          <cell r="AG92">
            <v>1200000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 t="str">
            <v>kW</v>
          </cell>
          <cell r="AS92" t="str">
            <v/>
          </cell>
        </row>
        <row r="93">
          <cell r="B93">
            <v>79</v>
          </cell>
          <cell r="C93" t="str">
            <v>GENERAL SERVICE</v>
          </cell>
          <cell r="D93" t="str">
            <v>Large Use (&gt; 5000 kW)</v>
          </cell>
          <cell r="E93" t="str">
            <v>D</v>
          </cell>
          <cell r="F93" t="str">
            <v/>
          </cell>
          <cell r="G93" t="str">
            <v/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P93">
            <v>0</v>
          </cell>
          <cell r="Q93">
            <v>0</v>
          </cell>
          <cell r="T93">
            <v>1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2800000</v>
          </cell>
          <cell r="AD93">
            <v>6000</v>
          </cell>
          <cell r="AE93">
            <v>10000000</v>
          </cell>
          <cell r="AF93">
            <v>15000</v>
          </cell>
          <cell r="AG93">
            <v>1200000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3</v>
          </cell>
          <cell r="AR93" t="str">
            <v>kW</v>
          </cell>
          <cell r="AS93" t="str">
            <v/>
          </cell>
        </row>
        <row r="94">
          <cell r="B94">
            <v>80</v>
          </cell>
          <cell r="C94" t="str">
            <v>GENERAL SERVICE</v>
          </cell>
          <cell r="D94" t="str">
            <v>Unmetered Scattered Load</v>
          </cell>
          <cell r="E94" t="str">
            <v>A</v>
          </cell>
          <cell r="F94" t="str">
            <v/>
          </cell>
          <cell r="G94" t="str">
            <v/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Q94">
            <v>0</v>
          </cell>
          <cell r="T94">
            <v>1</v>
          </cell>
          <cell r="U94">
            <v>1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Q94">
            <v>0</v>
          </cell>
          <cell r="AR94" t="str">
            <v>kWh</v>
          </cell>
          <cell r="AS94" t="str">
            <v/>
          </cell>
        </row>
        <row r="95">
          <cell r="B95">
            <v>81</v>
          </cell>
          <cell r="C95" t="str">
            <v>GENERAL SERVICE</v>
          </cell>
          <cell r="D95" t="str">
            <v>Unmetered Scattered Load</v>
          </cell>
          <cell r="E95" t="str">
            <v>B</v>
          </cell>
          <cell r="F95" t="str">
            <v/>
          </cell>
          <cell r="G95" t="str">
            <v/>
          </cell>
          <cell r="H95">
            <v>0</v>
          </cell>
          <cell r="K95">
            <v>0</v>
          </cell>
          <cell r="L95">
            <v>0</v>
          </cell>
          <cell r="M95">
            <v>0</v>
          </cell>
          <cell r="Q95">
            <v>0</v>
          </cell>
          <cell r="T95">
            <v>1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 t="str">
            <v>kWh</v>
          </cell>
          <cell r="AS95" t="str">
            <v/>
          </cell>
        </row>
        <row r="96">
          <cell r="B96">
            <v>82</v>
          </cell>
          <cell r="C96" t="str">
            <v>GENERAL SERVICE</v>
          </cell>
          <cell r="D96" t="str">
            <v>Unmetered Scattered Load</v>
          </cell>
          <cell r="E96" t="str">
            <v>C</v>
          </cell>
          <cell r="F96" t="str">
            <v/>
          </cell>
          <cell r="G96" t="str">
            <v/>
          </cell>
          <cell r="H96">
            <v>0</v>
          </cell>
          <cell r="K96">
            <v>0</v>
          </cell>
          <cell r="L96">
            <v>0</v>
          </cell>
          <cell r="M96">
            <v>0</v>
          </cell>
          <cell r="Q96">
            <v>0</v>
          </cell>
          <cell r="T96">
            <v>1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 t="str">
            <v>kWh</v>
          </cell>
          <cell r="AS96" t="str">
            <v/>
          </cell>
        </row>
        <row r="97">
          <cell r="B97">
            <v>83</v>
          </cell>
          <cell r="C97" t="str">
            <v>GENERAL SERVICE</v>
          </cell>
          <cell r="D97" t="str">
            <v>Unmetered Scattered Load</v>
          </cell>
          <cell r="E97" t="str">
            <v>D</v>
          </cell>
          <cell r="F97" t="str">
            <v/>
          </cell>
          <cell r="G97" t="str">
            <v/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Q97">
            <v>0</v>
          </cell>
          <cell r="T97">
            <v>1</v>
          </cell>
          <cell r="U97">
            <v>1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 t="str">
            <v>kWh</v>
          </cell>
          <cell r="AS97" t="str">
            <v/>
          </cell>
        </row>
        <row r="98">
          <cell r="B98">
            <v>84</v>
          </cell>
          <cell r="C98" t="str">
            <v/>
          </cell>
          <cell r="D98" t="str">
            <v/>
          </cell>
          <cell r="F98" t="str">
            <v/>
          </cell>
          <cell r="G98" t="str">
            <v/>
          </cell>
          <cell r="AQ98">
            <v>0</v>
          </cell>
          <cell r="AR98">
            <v>0</v>
          </cell>
          <cell r="AS98" t="str">
            <v/>
          </cell>
        </row>
        <row r="99">
          <cell r="B99">
            <v>85</v>
          </cell>
          <cell r="C99" t="str">
            <v/>
          </cell>
          <cell r="D99" t="str">
            <v>Sentinel Lighting</v>
          </cell>
          <cell r="E99" t="str">
            <v>A</v>
          </cell>
          <cell r="F99" t="str">
            <v/>
          </cell>
          <cell r="G99" t="str">
            <v/>
          </cell>
          <cell r="H99">
            <v>0</v>
          </cell>
          <cell r="K99">
            <v>0</v>
          </cell>
          <cell r="L99">
            <v>0</v>
          </cell>
          <cell r="M99">
            <v>0</v>
          </cell>
          <cell r="P99">
            <v>0</v>
          </cell>
          <cell r="Q99">
            <v>0</v>
          </cell>
          <cell r="T99">
            <v>1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150</v>
          </cell>
          <cell r="AD99">
            <v>0.5</v>
          </cell>
          <cell r="AE99">
            <v>200</v>
          </cell>
          <cell r="AF99">
            <v>1</v>
          </cell>
          <cell r="AQ99">
            <v>2</v>
          </cell>
          <cell r="AR99" t="str">
            <v>kW</v>
          </cell>
          <cell r="AS99" t="str">
            <v/>
          </cell>
        </row>
        <row r="100">
          <cell r="B100">
            <v>86</v>
          </cell>
          <cell r="C100" t="str">
            <v/>
          </cell>
          <cell r="D100" t="str">
            <v>Sentinel Lighting</v>
          </cell>
          <cell r="E100" t="str">
            <v>B</v>
          </cell>
          <cell r="F100" t="str">
            <v/>
          </cell>
          <cell r="G100" t="str">
            <v/>
          </cell>
          <cell r="H100">
            <v>0</v>
          </cell>
          <cell r="K100">
            <v>0</v>
          </cell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1</v>
          </cell>
          <cell r="U100">
            <v>1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150</v>
          </cell>
          <cell r="AD100">
            <v>0.5</v>
          </cell>
          <cell r="AE100">
            <v>200</v>
          </cell>
          <cell r="AF100">
            <v>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2</v>
          </cell>
          <cell r="AR100" t="str">
            <v>kW</v>
          </cell>
          <cell r="AS100" t="str">
            <v/>
          </cell>
        </row>
        <row r="101">
          <cell r="B101">
            <v>87</v>
          </cell>
          <cell r="C101" t="str">
            <v/>
          </cell>
          <cell r="D101" t="str">
            <v>Sentinel Lighting</v>
          </cell>
          <cell r="E101" t="str">
            <v>C</v>
          </cell>
          <cell r="F101" t="str">
            <v/>
          </cell>
          <cell r="G101" t="str">
            <v/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P101">
            <v>0</v>
          </cell>
          <cell r="Q101">
            <v>0</v>
          </cell>
          <cell r="T101">
            <v>1</v>
          </cell>
          <cell r="U101">
            <v>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150</v>
          </cell>
          <cell r="AD101">
            <v>0.5</v>
          </cell>
          <cell r="AE101">
            <v>200</v>
          </cell>
          <cell r="AF101">
            <v>1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</v>
          </cell>
          <cell r="AR101" t="str">
            <v>kW</v>
          </cell>
          <cell r="AS101" t="str">
            <v/>
          </cell>
        </row>
        <row r="102">
          <cell r="B102">
            <v>88</v>
          </cell>
          <cell r="C102" t="str">
            <v/>
          </cell>
          <cell r="D102" t="str">
            <v>Sentinel Lighting</v>
          </cell>
          <cell r="E102" t="str">
            <v>D</v>
          </cell>
          <cell r="F102" t="str">
            <v/>
          </cell>
          <cell r="G102" t="str">
            <v/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P102">
            <v>0</v>
          </cell>
          <cell r="Q102">
            <v>0</v>
          </cell>
          <cell r="T102">
            <v>1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150</v>
          </cell>
          <cell r="AD102">
            <v>0.5</v>
          </cell>
          <cell r="AE102">
            <v>200</v>
          </cell>
          <cell r="AF102">
            <v>1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2</v>
          </cell>
          <cell r="AR102" t="str">
            <v>kW</v>
          </cell>
          <cell r="AS102" t="str">
            <v/>
          </cell>
        </row>
        <row r="103">
          <cell r="B103">
            <v>89</v>
          </cell>
          <cell r="C103" t="str">
            <v/>
          </cell>
          <cell r="D103" t="str">
            <v>Street Lighting</v>
          </cell>
          <cell r="E103" t="str">
            <v>A</v>
          </cell>
          <cell r="F103" t="str">
            <v>X</v>
          </cell>
          <cell r="G103" t="str">
            <v>X</v>
          </cell>
          <cell r="H103">
            <v>0</v>
          </cell>
          <cell r="I103">
            <v>6.1999999999999998E-3</v>
          </cell>
          <cell r="J103">
            <v>7.0000000000000001E-3</v>
          </cell>
          <cell r="K103">
            <v>1.32E-2</v>
          </cell>
          <cell r="L103">
            <v>1.32E-2</v>
          </cell>
          <cell r="M103">
            <v>2.7730999999999999</v>
          </cell>
          <cell r="P103">
            <v>2.7730999999999999</v>
          </cell>
          <cell r="Q103">
            <v>2.7730999999999999</v>
          </cell>
          <cell r="R103">
            <v>5.2999999999999999E-2</v>
          </cell>
          <cell r="S103">
            <v>6.2E-2</v>
          </cell>
          <cell r="T103">
            <v>1.0432999999999999</v>
          </cell>
          <cell r="U103">
            <v>1.0432999999999999</v>
          </cell>
          <cell r="V103">
            <v>0</v>
          </cell>
          <cell r="W103">
            <v>2.9765999999999999</v>
          </cell>
          <cell r="X103">
            <v>0.36</v>
          </cell>
          <cell r="Y103">
            <v>0</v>
          </cell>
          <cell r="Z103">
            <v>2.7345999999999999</v>
          </cell>
          <cell r="AA103">
            <v>0.36</v>
          </cell>
          <cell r="AB103">
            <v>0.23039999999999999</v>
          </cell>
          <cell r="AC103">
            <v>150</v>
          </cell>
          <cell r="AD103">
            <v>0.5</v>
          </cell>
          <cell r="AQ103">
            <v>1</v>
          </cell>
          <cell r="AR103" t="str">
            <v>kW</v>
          </cell>
          <cell r="AS103" t="str">
            <v>X</v>
          </cell>
        </row>
        <row r="104">
          <cell r="B104">
            <v>90</v>
          </cell>
          <cell r="C104" t="str">
            <v/>
          </cell>
          <cell r="D104" t="str">
            <v>Street Lighting</v>
          </cell>
          <cell r="E104" t="str">
            <v>B</v>
          </cell>
          <cell r="F104" t="str">
            <v/>
          </cell>
          <cell r="G104" t="str">
            <v/>
          </cell>
          <cell r="H104">
            <v>0</v>
          </cell>
          <cell r="K104">
            <v>0</v>
          </cell>
          <cell r="L104">
            <v>0</v>
          </cell>
          <cell r="M104">
            <v>0</v>
          </cell>
          <cell r="P104">
            <v>0</v>
          </cell>
          <cell r="Q104">
            <v>0</v>
          </cell>
          <cell r="T104">
            <v>1</v>
          </cell>
          <cell r="U104">
            <v>1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150</v>
          </cell>
          <cell r="AD104">
            <v>0.5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1</v>
          </cell>
          <cell r="AR104" t="str">
            <v>kW</v>
          </cell>
          <cell r="AS104" t="str">
            <v/>
          </cell>
        </row>
        <row r="105">
          <cell r="B105">
            <v>91</v>
          </cell>
          <cell r="C105" t="str">
            <v/>
          </cell>
          <cell r="D105" t="str">
            <v>Street Lighting</v>
          </cell>
          <cell r="E105" t="str">
            <v>C</v>
          </cell>
          <cell r="F105" t="str">
            <v/>
          </cell>
          <cell r="G105" t="str">
            <v/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T105">
            <v>1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150</v>
          </cell>
          <cell r="AD105">
            <v>0.5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</v>
          </cell>
          <cell r="AR105" t="str">
            <v>kW</v>
          </cell>
          <cell r="AS105" t="str">
            <v/>
          </cell>
        </row>
        <row r="106">
          <cell r="B106">
            <v>92</v>
          </cell>
          <cell r="C106" t="str">
            <v/>
          </cell>
          <cell r="D106" t="str">
            <v>Street Lighting</v>
          </cell>
          <cell r="E106" t="str">
            <v>D</v>
          </cell>
          <cell r="F106" t="str">
            <v/>
          </cell>
          <cell r="G106" t="str">
            <v/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1</v>
          </cell>
          <cell r="U106">
            <v>1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150</v>
          </cell>
          <cell r="AD106">
            <v>0.5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1</v>
          </cell>
          <cell r="AR106" t="str">
            <v>kW</v>
          </cell>
          <cell r="AS106" t="str">
            <v/>
          </cell>
        </row>
        <row r="107">
          <cell r="B107">
            <v>93</v>
          </cell>
          <cell r="C107" t="str">
            <v/>
          </cell>
          <cell r="D107" t="str">
            <v>Back-up/Standby Power</v>
          </cell>
          <cell r="E107" t="str">
            <v>A</v>
          </cell>
          <cell r="F107" t="str">
            <v/>
          </cell>
          <cell r="G107" t="str">
            <v/>
          </cell>
          <cell r="H107">
            <v>0</v>
          </cell>
          <cell r="K107">
            <v>0</v>
          </cell>
          <cell r="L107">
            <v>0</v>
          </cell>
          <cell r="M107">
            <v>0</v>
          </cell>
          <cell r="P107">
            <v>0</v>
          </cell>
          <cell r="Q107">
            <v>0</v>
          </cell>
          <cell r="T107">
            <v>1</v>
          </cell>
          <cell r="U107">
            <v>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Q107">
            <v>0</v>
          </cell>
          <cell r="AR107" t="str">
            <v>kW</v>
          </cell>
          <cell r="AS107" t="str">
            <v/>
          </cell>
        </row>
        <row r="108">
          <cell r="B108">
            <v>94</v>
          </cell>
          <cell r="C108" t="str">
            <v/>
          </cell>
          <cell r="D108" t="str">
            <v>Back-up/Standby Power</v>
          </cell>
          <cell r="E108" t="str">
            <v>B</v>
          </cell>
          <cell r="F108" t="str">
            <v/>
          </cell>
          <cell r="G108" t="str">
            <v/>
          </cell>
          <cell r="H108">
            <v>0</v>
          </cell>
          <cell r="K108">
            <v>0</v>
          </cell>
          <cell r="L108">
            <v>0</v>
          </cell>
          <cell r="M108">
            <v>0</v>
          </cell>
          <cell r="P108">
            <v>0</v>
          </cell>
          <cell r="Q108">
            <v>0</v>
          </cell>
          <cell r="T108">
            <v>1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 t="str">
            <v>kW</v>
          </cell>
          <cell r="AS108" t="str">
            <v/>
          </cell>
        </row>
        <row r="109">
          <cell r="B109">
            <v>95</v>
          </cell>
          <cell r="C109" t="str">
            <v/>
          </cell>
          <cell r="D109" t="str">
            <v>Back-up/Standby Power</v>
          </cell>
          <cell r="E109" t="str">
            <v>C</v>
          </cell>
          <cell r="F109" t="str">
            <v/>
          </cell>
          <cell r="G109" t="str">
            <v/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P109">
            <v>0</v>
          </cell>
          <cell r="Q109">
            <v>0</v>
          </cell>
          <cell r="T109">
            <v>1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kW</v>
          </cell>
          <cell r="AS109" t="str">
            <v/>
          </cell>
        </row>
        <row r="110">
          <cell r="B110">
            <v>96</v>
          </cell>
          <cell r="C110" t="str">
            <v/>
          </cell>
          <cell r="D110" t="str">
            <v>Back-up/Standby Power</v>
          </cell>
          <cell r="E110" t="str">
            <v>D</v>
          </cell>
          <cell r="F110" t="str">
            <v/>
          </cell>
          <cell r="G110" t="str">
            <v/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P110">
            <v>0</v>
          </cell>
          <cell r="Q110">
            <v>0</v>
          </cell>
          <cell r="T110">
            <v>1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 t="str">
            <v>kW</v>
          </cell>
          <cell r="AS110" t="str">
            <v/>
          </cell>
        </row>
        <row r="111">
          <cell r="B111">
            <v>97</v>
          </cell>
          <cell r="C111" t="str">
            <v/>
          </cell>
          <cell r="D111" t="str">
            <v>Other (specify) . . . . . . . .</v>
          </cell>
          <cell r="E111" t="str">
            <v>A</v>
          </cell>
          <cell r="F111" t="str">
            <v/>
          </cell>
          <cell r="G111" t="str">
            <v/>
          </cell>
          <cell r="H111">
            <v>0</v>
          </cell>
          <cell r="K111">
            <v>0</v>
          </cell>
          <cell r="L111">
            <v>0</v>
          </cell>
          <cell r="M111">
            <v>0</v>
          </cell>
          <cell r="P111">
            <v>0</v>
          </cell>
          <cell r="Q111">
            <v>0</v>
          </cell>
          <cell r="T111">
            <v>1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Q111">
            <v>0</v>
          </cell>
          <cell r="AR111" t="str">
            <v>kW</v>
          </cell>
          <cell r="AS111" t="str">
            <v/>
          </cell>
        </row>
        <row r="112">
          <cell r="B112">
            <v>98</v>
          </cell>
          <cell r="C112" t="str">
            <v/>
          </cell>
          <cell r="D112" t="str">
            <v>Other (specify) . . . . . . . .</v>
          </cell>
          <cell r="E112" t="str">
            <v>B</v>
          </cell>
          <cell r="F112" t="str">
            <v/>
          </cell>
          <cell r="G112" t="str">
            <v/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P112">
            <v>0</v>
          </cell>
          <cell r="Q112">
            <v>0</v>
          </cell>
          <cell r="T112">
            <v>1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 t="str">
            <v>kW</v>
          </cell>
          <cell r="AS112" t="str">
            <v/>
          </cell>
        </row>
        <row r="113">
          <cell r="B113">
            <v>99</v>
          </cell>
          <cell r="C113" t="str">
            <v/>
          </cell>
          <cell r="D113" t="str">
            <v>Other (specify) . . . . . . . .</v>
          </cell>
          <cell r="E113" t="str">
            <v>C</v>
          </cell>
          <cell r="F113" t="str">
            <v/>
          </cell>
          <cell r="G113" t="str">
            <v/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P113">
            <v>0</v>
          </cell>
          <cell r="Q113">
            <v>0</v>
          </cell>
          <cell r="T113">
            <v>1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 t="str">
            <v>kW</v>
          </cell>
          <cell r="AS113" t="str">
            <v/>
          </cell>
        </row>
        <row r="114">
          <cell r="B114">
            <v>100</v>
          </cell>
          <cell r="C114" t="str">
            <v/>
          </cell>
          <cell r="D114" t="str">
            <v>Other (specify) . . . . . . . .</v>
          </cell>
          <cell r="E114" t="str">
            <v>D</v>
          </cell>
          <cell r="F114" t="str">
            <v/>
          </cell>
          <cell r="G114" t="str">
            <v/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 t="str">
            <v>kW</v>
          </cell>
          <cell r="AS114" t="str">
            <v/>
          </cell>
        </row>
        <row r="115">
          <cell r="B115">
            <v>101</v>
          </cell>
          <cell r="C115" t="str">
            <v/>
          </cell>
          <cell r="D115" t="str">
            <v>Other (specify) . . . . . . . .</v>
          </cell>
          <cell r="E115" t="str">
            <v>A</v>
          </cell>
          <cell r="F115" t="str">
            <v/>
          </cell>
          <cell r="G115" t="str">
            <v/>
          </cell>
          <cell r="H115">
            <v>0</v>
          </cell>
          <cell r="K115">
            <v>0</v>
          </cell>
          <cell r="L115">
            <v>0</v>
          </cell>
          <cell r="M115">
            <v>0</v>
          </cell>
          <cell r="P115">
            <v>0</v>
          </cell>
          <cell r="Q115">
            <v>0</v>
          </cell>
          <cell r="T115">
            <v>1</v>
          </cell>
          <cell r="U115">
            <v>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11000</v>
          </cell>
          <cell r="AD115">
            <v>500</v>
          </cell>
          <cell r="AE115">
            <v>15000</v>
          </cell>
          <cell r="AF115">
            <v>1000</v>
          </cell>
          <cell r="AQ115">
            <v>2</v>
          </cell>
          <cell r="AR115" t="str">
            <v>kW</v>
          </cell>
          <cell r="AS115" t="str">
            <v/>
          </cell>
        </row>
        <row r="116">
          <cell r="B116">
            <v>102</v>
          </cell>
          <cell r="C116" t="str">
            <v/>
          </cell>
          <cell r="D116" t="str">
            <v>Other (specify) . . . . . . . .</v>
          </cell>
          <cell r="E116" t="str">
            <v>B</v>
          </cell>
          <cell r="F116" t="str">
            <v/>
          </cell>
          <cell r="G116" t="str">
            <v/>
          </cell>
          <cell r="H116">
            <v>0</v>
          </cell>
          <cell r="K116">
            <v>0</v>
          </cell>
          <cell r="L116">
            <v>0</v>
          </cell>
          <cell r="M116">
            <v>0</v>
          </cell>
          <cell r="P116">
            <v>0</v>
          </cell>
          <cell r="Q116">
            <v>0</v>
          </cell>
          <cell r="T116">
            <v>1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11000</v>
          </cell>
          <cell r="AD116">
            <v>500</v>
          </cell>
          <cell r="AE116">
            <v>15000</v>
          </cell>
          <cell r="AF116">
            <v>1000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2</v>
          </cell>
          <cell r="AR116" t="str">
            <v>kW</v>
          </cell>
          <cell r="AS116" t="str">
            <v/>
          </cell>
        </row>
        <row r="117">
          <cell r="B117">
            <v>103</v>
          </cell>
          <cell r="C117" t="str">
            <v/>
          </cell>
          <cell r="D117" t="str">
            <v>Other (specify) . . . . . . . .</v>
          </cell>
          <cell r="E117" t="str">
            <v>C</v>
          </cell>
          <cell r="F117" t="str">
            <v/>
          </cell>
          <cell r="G117" t="str">
            <v/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P117">
            <v>0</v>
          </cell>
          <cell r="Q117">
            <v>0</v>
          </cell>
          <cell r="T117">
            <v>1</v>
          </cell>
          <cell r="U117">
            <v>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11000</v>
          </cell>
          <cell r="AD117">
            <v>500</v>
          </cell>
          <cell r="AE117">
            <v>15000</v>
          </cell>
          <cell r="AF117">
            <v>1000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2</v>
          </cell>
          <cell r="AR117" t="str">
            <v>kW</v>
          </cell>
          <cell r="AS117" t="str">
            <v/>
          </cell>
        </row>
        <row r="118">
          <cell r="B118">
            <v>104</v>
          </cell>
          <cell r="C118" t="str">
            <v/>
          </cell>
          <cell r="D118" t="str">
            <v>Other (specify) . . . . . . . .</v>
          </cell>
          <cell r="E118" t="str">
            <v>D</v>
          </cell>
          <cell r="F118" t="str">
            <v/>
          </cell>
          <cell r="G118" t="str">
            <v/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P118">
            <v>0</v>
          </cell>
          <cell r="Q118">
            <v>0</v>
          </cell>
          <cell r="T118">
            <v>1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11000</v>
          </cell>
          <cell r="AD118">
            <v>500</v>
          </cell>
          <cell r="AE118">
            <v>15000</v>
          </cell>
          <cell r="AF118">
            <v>1000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</v>
          </cell>
          <cell r="AR118" t="str">
            <v>kW</v>
          </cell>
          <cell r="AS118" t="str">
            <v/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Calc Sort"/>
      <sheetName val="TSCalc  Sort (2)"/>
      <sheetName val="TSCalc (3)"/>
      <sheetName val="Sheet4"/>
      <sheetName val="TSCalc (2)"/>
      <sheetName val="MSCalc Sort"/>
      <sheetName val="MSCalc Sort (2)"/>
      <sheetName val="MSCalc (2)"/>
      <sheetName val="Db-MS Fdrs (2)"/>
      <sheetName val="Db-MS Fdrs"/>
      <sheetName val="Db-TS Fdrs (2)"/>
      <sheetName val="Db-TS Fdrs"/>
      <sheetName val="Projects"/>
      <sheetName val="RPCAP97"/>
      <sheetName val="Global"/>
      <sheetName val="Budget"/>
      <sheetName val="Sheet2"/>
      <sheetName val="It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4">
          <cell r="H14">
            <v>1</v>
          </cell>
          <cell r="I14">
            <v>1.29</v>
          </cell>
          <cell r="J14">
            <v>67</v>
          </cell>
          <cell r="K14">
            <v>111.49470000000001</v>
          </cell>
          <cell r="L14">
            <v>378488.29302144004</v>
          </cell>
          <cell r="M14">
            <v>33316.136255750404</v>
          </cell>
          <cell r="N14" t="str">
            <v>50F1</v>
          </cell>
          <cell r="O14">
            <v>240</v>
          </cell>
          <cell r="P14">
            <v>0</v>
          </cell>
          <cell r="Q14">
            <v>13.8</v>
          </cell>
          <cell r="R14">
            <v>3.2</v>
          </cell>
          <cell r="S14">
            <v>21.061140480000002</v>
          </cell>
          <cell r="T14">
            <v>71495.731271172117</v>
          </cell>
          <cell r="U14">
            <v>0.2</v>
          </cell>
          <cell r="V14">
            <v>6293.3558808910248</v>
          </cell>
          <cell r="W14" t="str">
            <v>58F1</v>
          </cell>
          <cell r="X14">
            <v>200</v>
          </cell>
          <cell r="Y14">
            <v>440</v>
          </cell>
          <cell r="Z14">
            <v>0</v>
          </cell>
          <cell r="AA14">
            <v>1.84</v>
          </cell>
          <cell r="AB14">
            <v>2.38</v>
          </cell>
          <cell r="AC14">
            <v>11</v>
          </cell>
          <cell r="AD14">
            <v>13.379999999999999</v>
          </cell>
          <cell r="AE14">
            <v>513</v>
          </cell>
          <cell r="AF14">
            <v>56635.200000000004</v>
          </cell>
        </row>
        <row r="15">
          <cell r="H15">
            <v>0</v>
          </cell>
          <cell r="M15">
            <v>0</v>
          </cell>
          <cell r="N15" t="str">
            <v>50F2</v>
          </cell>
          <cell r="O15">
            <v>170</v>
          </cell>
          <cell r="P15">
            <v>0</v>
          </cell>
          <cell r="Q15">
            <v>13.8</v>
          </cell>
          <cell r="R15">
            <v>3.2</v>
          </cell>
          <cell r="S15">
            <v>10.56713472</v>
          </cell>
          <cell r="T15">
            <v>35871.990169042947</v>
          </cell>
          <cell r="U15">
            <v>0.2</v>
          </cell>
          <cell r="V15">
            <v>3157.6039055165033</v>
          </cell>
          <cell r="W15" t="str">
            <v>30F7</v>
          </cell>
          <cell r="X15">
            <v>280</v>
          </cell>
          <cell r="Y15">
            <v>450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H16">
            <v>0</v>
          </cell>
          <cell r="M16">
            <v>0</v>
          </cell>
          <cell r="N16" t="str">
            <v>50F3</v>
          </cell>
          <cell r="O16">
            <v>375</v>
          </cell>
          <cell r="P16">
            <v>1</v>
          </cell>
          <cell r="Q16">
            <v>13.8</v>
          </cell>
          <cell r="R16">
            <v>3.2</v>
          </cell>
          <cell r="S16">
            <v>51.418800000000019</v>
          </cell>
          <cell r="T16">
            <v>174550.12517376005</v>
          </cell>
          <cell r="U16">
            <v>0.2</v>
          </cell>
          <cell r="V16">
            <v>15364.638381081606</v>
          </cell>
          <cell r="W16" t="str">
            <v>50F4</v>
          </cell>
          <cell r="X16">
            <v>440</v>
          </cell>
          <cell r="Y16">
            <v>815</v>
          </cell>
          <cell r="Z16">
            <v>1</v>
          </cell>
          <cell r="AA16">
            <v>0.51</v>
          </cell>
          <cell r="AB16">
            <v>1.03</v>
          </cell>
          <cell r="AC16">
            <v>1</v>
          </cell>
          <cell r="AD16">
            <v>2.0300000000000002</v>
          </cell>
          <cell r="AE16">
            <v>626</v>
          </cell>
          <cell r="AF16">
            <v>19155.599999999999</v>
          </cell>
        </row>
        <row r="17">
          <cell r="H17">
            <v>0</v>
          </cell>
          <cell r="M17">
            <v>0</v>
          </cell>
          <cell r="N17" t="str">
            <v>50F4</v>
          </cell>
          <cell r="O17">
            <v>440</v>
          </cell>
          <cell r="P17">
            <v>1</v>
          </cell>
          <cell r="Q17">
            <v>13.8</v>
          </cell>
          <cell r="R17">
            <v>3.2</v>
          </cell>
          <cell r="S17">
            <v>70.78883328000002</v>
          </cell>
          <cell r="T17">
            <v>240305.09677255075</v>
          </cell>
          <cell r="U17">
            <v>0.2</v>
          </cell>
          <cell r="V17">
            <v>21152.66837743928</v>
          </cell>
          <cell r="W17" t="str">
            <v>30F7</v>
          </cell>
          <cell r="X17">
            <v>280</v>
          </cell>
          <cell r="Y17">
            <v>720</v>
          </cell>
          <cell r="Z17">
            <v>1</v>
          </cell>
          <cell r="AA17">
            <v>0.09</v>
          </cell>
          <cell r="AB17">
            <v>0.1</v>
          </cell>
          <cell r="AC17">
            <v>2</v>
          </cell>
          <cell r="AD17">
            <v>2.1</v>
          </cell>
          <cell r="AE17">
            <v>1183</v>
          </cell>
          <cell r="AF17">
            <v>6388.2</v>
          </cell>
        </row>
        <row r="18">
          <cell r="H18">
            <v>0</v>
          </cell>
          <cell r="I18">
            <v>0.65</v>
          </cell>
          <cell r="J18">
            <v>67</v>
          </cell>
          <cell r="K18">
            <v>28.307500000000005</v>
          </cell>
          <cell r="L18">
            <v>96094.768224000029</v>
          </cell>
          <cell r="M18">
            <v>8458.6668878400014</v>
          </cell>
          <cell r="N18" t="str">
            <v>54F1</v>
          </cell>
          <cell r="O18">
            <v>330</v>
          </cell>
          <cell r="P18">
            <v>1</v>
          </cell>
          <cell r="Q18">
            <v>13.8</v>
          </cell>
          <cell r="R18">
            <v>3</v>
          </cell>
          <cell r="S18">
            <v>37.330048800000014</v>
          </cell>
          <cell r="T18">
            <v>126723.39087614982</v>
          </cell>
          <cell r="U18">
            <v>0.2</v>
          </cell>
          <cell r="V18">
            <v>11154.727464665248</v>
          </cell>
          <cell r="W18" t="str">
            <v>59F4</v>
          </cell>
          <cell r="X18">
            <v>300</v>
          </cell>
          <cell r="Y18">
            <v>630</v>
          </cell>
          <cell r="Z18">
            <v>1</v>
          </cell>
          <cell r="AA18">
            <v>0.11</v>
          </cell>
          <cell r="AB18">
            <v>0.13</v>
          </cell>
          <cell r="AC18">
            <v>0</v>
          </cell>
          <cell r="AD18">
            <v>0.13</v>
          </cell>
          <cell r="AE18">
            <v>8</v>
          </cell>
          <cell r="AF18">
            <v>52.8</v>
          </cell>
        </row>
        <row r="19">
          <cell r="H19">
            <v>0</v>
          </cell>
          <cell r="M19">
            <v>0</v>
          </cell>
          <cell r="N19" t="str">
            <v>54F2</v>
          </cell>
          <cell r="O19">
            <v>427</v>
          </cell>
          <cell r="P19">
            <v>1</v>
          </cell>
          <cell r="Q19">
            <v>13.8</v>
          </cell>
          <cell r="R19">
            <v>3</v>
          </cell>
          <cell r="S19">
            <v>62.500922568000007</v>
          </cell>
          <cell r="T19">
            <v>212170.33181870994</v>
          </cell>
          <cell r="U19">
            <v>0.2</v>
          </cell>
          <cell r="V19">
            <v>18676.127675894852</v>
          </cell>
          <cell r="W19" t="str">
            <v>57F2</v>
          </cell>
          <cell r="X19">
            <v>400</v>
          </cell>
          <cell r="Y19">
            <v>827</v>
          </cell>
          <cell r="Z19">
            <v>1</v>
          </cell>
          <cell r="AA19">
            <v>1.19</v>
          </cell>
          <cell r="AB19">
            <v>2</v>
          </cell>
          <cell r="AC19">
            <v>0</v>
          </cell>
          <cell r="AD19">
            <v>2</v>
          </cell>
          <cell r="AE19">
            <v>2634</v>
          </cell>
          <cell r="AF19">
            <v>188067.6</v>
          </cell>
        </row>
        <row r="20">
          <cell r="H20">
            <v>0</v>
          </cell>
          <cell r="M20">
            <v>0</v>
          </cell>
          <cell r="N20" t="str">
            <v>54F3</v>
          </cell>
          <cell r="O20">
            <v>180</v>
          </cell>
          <cell r="P20">
            <v>0</v>
          </cell>
          <cell r="Q20">
            <v>13.8</v>
          </cell>
          <cell r="R20">
            <v>3</v>
          </cell>
          <cell r="S20">
            <v>11.106460800000002</v>
          </cell>
          <cell r="T20">
            <v>37702.827037532174</v>
          </cell>
          <cell r="U20">
            <v>0.2</v>
          </cell>
          <cell r="V20">
            <v>3318.7618903136263</v>
          </cell>
          <cell r="W20" t="str">
            <v>58F1</v>
          </cell>
          <cell r="X20">
            <v>200</v>
          </cell>
          <cell r="Y20">
            <v>380</v>
          </cell>
          <cell r="Z20">
            <v>0</v>
          </cell>
          <cell r="AA20">
            <v>0.42</v>
          </cell>
          <cell r="AB20">
            <v>0.26</v>
          </cell>
          <cell r="AC20">
            <v>1</v>
          </cell>
          <cell r="AD20">
            <v>1.26</v>
          </cell>
          <cell r="AE20">
            <v>994</v>
          </cell>
          <cell r="AF20">
            <v>25048.799999999999</v>
          </cell>
        </row>
        <row r="21">
          <cell r="H21">
            <v>0</v>
          </cell>
          <cell r="I21">
            <v>0.75</v>
          </cell>
          <cell r="J21">
            <v>67</v>
          </cell>
          <cell r="K21">
            <v>37.6875</v>
          </cell>
          <cell r="L21">
            <v>127936.82160000001</v>
          </cell>
          <cell r="M21">
            <v>11261.538756000002</v>
          </cell>
          <cell r="N21" t="str">
            <v>54F4</v>
          </cell>
          <cell r="O21">
            <v>460</v>
          </cell>
          <cell r="P21">
            <v>1</v>
          </cell>
          <cell r="Q21">
            <v>13.8</v>
          </cell>
          <cell r="R21">
            <v>3</v>
          </cell>
          <cell r="S21">
            <v>72.534787199999997</v>
          </cell>
          <cell r="T21">
            <v>246232.04324511744</v>
          </cell>
          <cell r="U21">
            <v>0.2</v>
          </cell>
          <cell r="V21">
            <v>21674.383209579111</v>
          </cell>
          <cell r="W21" t="str">
            <v>58F1</v>
          </cell>
          <cell r="X21">
            <v>200</v>
          </cell>
          <cell r="Y21">
            <v>660</v>
          </cell>
          <cell r="Z21">
            <v>1</v>
          </cell>
          <cell r="AA21">
            <v>0.82</v>
          </cell>
          <cell r="AB21">
            <v>0.26</v>
          </cell>
          <cell r="AC21">
            <v>2</v>
          </cell>
          <cell r="AD21">
            <v>2.2599999999999998</v>
          </cell>
          <cell r="AE21">
            <v>1072</v>
          </cell>
          <cell r="AF21">
            <v>52742.399999999994</v>
          </cell>
        </row>
        <row r="22">
          <cell r="H22">
            <v>0</v>
          </cell>
          <cell r="M22">
            <v>0</v>
          </cell>
          <cell r="N22" t="str">
            <v>54F5</v>
          </cell>
          <cell r="O22">
            <v>250</v>
          </cell>
          <cell r="P22">
            <v>0</v>
          </cell>
          <cell r="Q22">
            <v>13.8</v>
          </cell>
          <cell r="R22">
            <v>3</v>
          </cell>
          <cell r="S22">
            <v>21.424500000000005</v>
          </cell>
          <cell r="T22">
            <v>72729.218822400027</v>
          </cell>
          <cell r="U22">
            <v>0.2</v>
          </cell>
          <cell r="V22">
            <v>6401.9326587840023</v>
          </cell>
          <cell r="W22" t="str">
            <v>59F4</v>
          </cell>
          <cell r="X22">
            <v>300</v>
          </cell>
          <cell r="Y22">
            <v>550</v>
          </cell>
          <cell r="Z22">
            <v>1</v>
          </cell>
          <cell r="AA22">
            <v>0</v>
          </cell>
          <cell r="AB22">
            <v>0</v>
          </cell>
          <cell r="AC22">
            <v>1</v>
          </cell>
          <cell r="AD22">
            <v>1</v>
          </cell>
          <cell r="AE22">
            <v>10</v>
          </cell>
          <cell r="AF22">
            <v>0</v>
          </cell>
        </row>
        <row r="23">
          <cell r="H23">
            <v>0</v>
          </cell>
          <cell r="M23">
            <v>0</v>
          </cell>
          <cell r="N23" t="str">
            <v>54F6</v>
          </cell>
          <cell r="O23">
            <v>330</v>
          </cell>
          <cell r="P23">
            <v>1</v>
          </cell>
          <cell r="Q23">
            <v>13.8</v>
          </cell>
          <cell r="R23">
            <v>3</v>
          </cell>
          <cell r="S23">
            <v>37.330048800000014</v>
          </cell>
          <cell r="T23">
            <v>126723.39087614982</v>
          </cell>
          <cell r="U23">
            <v>0.2</v>
          </cell>
          <cell r="V23">
            <v>11154.727464665248</v>
          </cell>
          <cell r="W23" t="str">
            <v>58F3</v>
          </cell>
          <cell r="X23">
            <v>130</v>
          </cell>
          <cell r="Y23">
            <v>460</v>
          </cell>
          <cell r="Z23">
            <v>0</v>
          </cell>
          <cell r="AA23">
            <v>0.03</v>
          </cell>
          <cell r="AB23">
            <v>0.47</v>
          </cell>
          <cell r="AC23">
            <v>3</v>
          </cell>
          <cell r="AD23">
            <v>3.4699999999999998</v>
          </cell>
          <cell r="AE23">
            <v>103</v>
          </cell>
          <cell r="AF23">
            <v>185.39999999999998</v>
          </cell>
        </row>
        <row r="24">
          <cell r="H24">
            <v>1</v>
          </cell>
          <cell r="I24">
            <v>1.405</v>
          </cell>
          <cell r="J24">
            <v>67</v>
          </cell>
          <cell r="K24">
            <v>132.25967500000002</v>
          </cell>
          <cell r="L24">
            <v>448978.63868256006</v>
          </cell>
          <cell r="M24">
            <v>39520.993853889609</v>
          </cell>
          <cell r="N24" t="str">
            <v>57F1</v>
          </cell>
          <cell r="O24">
            <v>280</v>
          </cell>
          <cell r="P24">
            <v>1</v>
          </cell>
          <cell r="Q24">
            <v>13.8</v>
          </cell>
          <cell r="R24">
            <v>2.7</v>
          </cell>
          <cell r="S24">
            <v>24.187403520000004</v>
          </cell>
          <cell r="T24">
            <v>82108.378881736717</v>
          </cell>
          <cell r="U24">
            <v>0.2</v>
          </cell>
          <cell r="V24">
            <v>7227.5258944607858</v>
          </cell>
          <cell r="W24" t="str">
            <v>57F4</v>
          </cell>
          <cell r="X24">
            <v>350</v>
          </cell>
          <cell r="Y24">
            <v>630</v>
          </cell>
          <cell r="Z24">
            <v>1</v>
          </cell>
          <cell r="AA24">
            <v>0.78</v>
          </cell>
          <cell r="AB24">
            <v>0.99</v>
          </cell>
          <cell r="AC24">
            <v>0</v>
          </cell>
          <cell r="AD24">
            <v>0.99</v>
          </cell>
          <cell r="AE24">
            <v>526</v>
          </cell>
          <cell r="AF24">
            <v>24616.800000000003</v>
          </cell>
        </row>
        <row r="25">
          <cell r="H25">
            <v>0</v>
          </cell>
          <cell r="M25">
            <v>0</v>
          </cell>
          <cell r="N25" t="str">
            <v>57F2</v>
          </cell>
          <cell r="O25">
            <v>400</v>
          </cell>
          <cell r="P25">
            <v>1</v>
          </cell>
          <cell r="Q25">
            <v>13.8</v>
          </cell>
          <cell r="R25">
            <v>2.7</v>
          </cell>
          <cell r="S25">
            <v>49.362048000000001</v>
          </cell>
          <cell r="T25">
            <v>167568.12016680962</v>
          </cell>
          <cell r="U25">
            <v>0.2</v>
          </cell>
          <cell r="V25">
            <v>14750.052845838338</v>
          </cell>
          <cell r="W25" t="str">
            <v>59F1</v>
          </cell>
          <cell r="X25">
            <v>200</v>
          </cell>
          <cell r="Y25">
            <v>600</v>
          </cell>
          <cell r="Z25">
            <v>1</v>
          </cell>
          <cell r="AA25">
            <v>3.76</v>
          </cell>
          <cell r="AB25">
            <v>3.57</v>
          </cell>
          <cell r="AC25">
            <v>1</v>
          </cell>
          <cell r="AD25">
            <v>4.57</v>
          </cell>
          <cell r="AE25">
            <v>485</v>
          </cell>
          <cell r="AF25">
            <v>109416</v>
          </cell>
        </row>
        <row r="26">
          <cell r="H26">
            <v>0</v>
          </cell>
          <cell r="M26">
            <v>0</v>
          </cell>
          <cell r="N26" t="str">
            <v>57F3</v>
          </cell>
          <cell r="O26">
            <v>430</v>
          </cell>
          <cell r="P26">
            <v>1</v>
          </cell>
          <cell r="Q26">
            <v>13.8</v>
          </cell>
          <cell r="R26">
            <v>2.7</v>
          </cell>
          <cell r="S26">
            <v>57.044016720000009</v>
          </cell>
          <cell r="T26">
            <v>193645.90886776938</v>
          </cell>
          <cell r="U26">
            <v>0.2</v>
          </cell>
          <cell r="V26">
            <v>17045.529819971929</v>
          </cell>
          <cell r="W26" t="str">
            <v>59F3</v>
          </cell>
          <cell r="X26">
            <v>350</v>
          </cell>
          <cell r="Y26">
            <v>780</v>
          </cell>
          <cell r="Z26">
            <v>1</v>
          </cell>
          <cell r="AA26">
            <v>0.02</v>
          </cell>
          <cell r="AB26">
            <v>0</v>
          </cell>
          <cell r="AC26">
            <v>0</v>
          </cell>
          <cell r="AD26">
            <v>0</v>
          </cell>
          <cell r="AE26">
            <v>1912</v>
          </cell>
          <cell r="AF26">
            <v>2294.4</v>
          </cell>
        </row>
        <row r="27">
          <cell r="H27">
            <v>0</v>
          </cell>
          <cell r="M27">
            <v>0</v>
          </cell>
          <cell r="N27" t="str">
            <v>57F4</v>
          </cell>
          <cell r="O27">
            <v>350</v>
          </cell>
          <cell r="P27">
            <v>1</v>
          </cell>
          <cell r="Q27">
            <v>13.8</v>
          </cell>
          <cell r="R27">
            <v>2.7</v>
          </cell>
          <cell r="S27">
            <v>37.792818000000004</v>
          </cell>
          <cell r="T27">
            <v>128294.34200271362</v>
          </cell>
          <cell r="U27">
            <v>0.2</v>
          </cell>
          <cell r="V27">
            <v>11293.009210094977</v>
          </cell>
          <cell r="W27" t="str">
            <v>54F1</v>
          </cell>
          <cell r="X27">
            <v>330</v>
          </cell>
          <cell r="Y27">
            <v>680</v>
          </cell>
          <cell r="Z27">
            <v>1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234</v>
          </cell>
          <cell r="AF27">
            <v>0</v>
          </cell>
        </row>
        <row r="28">
          <cell r="H28">
            <v>1</v>
          </cell>
          <cell r="I28">
            <v>1.25</v>
          </cell>
          <cell r="J28">
            <v>67</v>
          </cell>
          <cell r="K28">
            <v>104.6875</v>
          </cell>
          <cell r="L28">
            <v>355380.06000000006</v>
          </cell>
          <cell r="M28">
            <v>31282.052100000001</v>
          </cell>
          <cell r="N28" t="str">
            <v>58F1</v>
          </cell>
          <cell r="O28">
            <v>200</v>
          </cell>
          <cell r="P28">
            <v>0</v>
          </cell>
          <cell r="Q28">
            <v>13.8</v>
          </cell>
          <cell r="R28">
            <v>3.5</v>
          </cell>
          <cell r="S28">
            <v>15.99696</v>
          </cell>
          <cell r="T28">
            <v>54304.483387392007</v>
          </cell>
          <cell r="U28">
            <v>0.2</v>
          </cell>
          <cell r="V28">
            <v>4780.1097185587205</v>
          </cell>
          <cell r="W28" t="str">
            <v>50F1</v>
          </cell>
          <cell r="X28">
            <v>240</v>
          </cell>
          <cell r="Y28">
            <v>440</v>
          </cell>
          <cell r="Z28">
            <v>0</v>
          </cell>
          <cell r="AA28">
            <v>1.31</v>
          </cell>
          <cell r="AB28">
            <v>2.3199999999999998</v>
          </cell>
          <cell r="AC28">
            <v>9</v>
          </cell>
          <cell r="AD28">
            <v>11.32</v>
          </cell>
          <cell r="AE28">
            <v>1023</v>
          </cell>
          <cell r="AF28">
            <v>80407.8</v>
          </cell>
        </row>
        <row r="29">
          <cell r="H29">
            <v>0</v>
          </cell>
          <cell r="M29">
            <v>0</v>
          </cell>
          <cell r="N29" t="str">
            <v>58F2</v>
          </cell>
          <cell r="O29">
            <v>280</v>
          </cell>
          <cell r="P29">
            <v>1</v>
          </cell>
          <cell r="Q29">
            <v>13.8</v>
          </cell>
          <cell r="R29">
            <v>3.5</v>
          </cell>
          <cell r="S29">
            <v>31.354041600000002</v>
          </cell>
          <cell r="T29">
            <v>106436.78743928832</v>
          </cell>
          <cell r="U29">
            <v>0.2</v>
          </cell>
          <cell r="V29">
            <v>9369.0150483750913</v>
          </cell>
          <cell r="W29" t="str">
            <v>60F1</v>
          </cell>
          <cell r="X29">
            <v>100</v>
          </cell>
          <cell r="Y29">
            <v>380</v>
          </cell>
          <cell r="Z29">
            <v>0</v>
          </cell>
          <cell r="AA29">
            <v>0.38</v>
          </cell>
          <cell r="AB29">
            <v>0.15</v>
          </cell>
          <cell r="AC29">
            <v>1</v>
          </cell>
          <cell r="AD29">
            <v>1.1499999999999999</v>
          </cell>
          <cell r="AE29">
            <v>33</v>
          </cell>
          <cell r="AF29">
            <v>752.40000000000009</v>
          </cell>
        </row>
        <row r="30">
          <cell r="H30">
            <v>0</v>
          </cell>
          <cell r="M30">
            <v>0</v>
          </cell>
          <cell r="N30" t="str">
            <v>58F3</v>
          </cell>
          <cell r="O30">
            <v>130</v>
          </cell>
          <cell r="P30">
            <v>0</v>
          </cell>
          <cell r="Q30">
            <v>13.8</v>
          </cell>
          <cell r="R30">
            <v>3.5</v>
          </cell>
          <cell r="S30">
            <v>6.7587156000000022</v>
          </cell>
          <cell r="T30">
            <v>22943.64423117313</v>
          </cell>
          <cell r="U30">
            <v>0.2</v>
          </cell>
          <cell r="V30">
            <v>2019.59635609106</v>
          </cell>
          <cell r="W30" t="str">
            <v>54F6</v>
          </cell>
          <cell r="X30">
            <v>330</v>
          </cell>
          <cell r="Y30">
            <v>460</v>
          </cell>
          <cell r="Z30">
            <v>0</v>
          </cell>
          <cell r="AA30">
            <v>2.76</v>
          </cell>
          <cell r="AB30">
            <v>2.35</v>
          </cell>
          <cell r="AC30">
            <v>3</v>
          </cell>
          <cell r="AD30">
            <v>5.35</v>
          </cell>
          <cell r="AE30">
            <v>778</v>
          </cell>
          <cell r="AF30">
            <v>128836.79999999999</v>
          </cell>
        </row>
        <row r="31">
          <cell r="H31">
            <v>0</v>
          </cell>
          <cell r="M31">
            <v>0</v>
          </cell>
          <cell r="N31" t="str">
            <v>58F4</v>
          </cell>
          <cell r="O31">
            <v>55</v>
          </cell>
          <cell r="P31">
            <v>0</v>
          </cell>
          <cell r="Q31">
            <v>13.8</v>
          </cell>
          <cell r="R31">
            <v>3.5</v>
          </cell>
          <cell r="S31">
            <v>1.2097701000000003</v>
          </cell>
          <cell r="T31">
            <v>4106.7765561715214</v>
          </cell>
          <cell r="U31">
            <v>0.2</v>
          </cell>
          <cell r="V31">
            <v>361.4957974660033</v>
          </cell>
          <cell r="W31" t="str">
            <v>60F1</v>
          </cell>
          <cell r="X31">
            <v>100</v>
          </cell>
          <cell r="Y31">
            <v>155</v>
          </cell>
          <cell r="Z31">
            <v>0</v>
          </cell>
          <cell r="AA31">
            <v>2.58</v>
          </cell>
          <cell r="AB31">
            <v>1</v>
          </cell>
          <cell r="AC31">
            <v>0</v>
          </cell>
          <cell r="AD31">
            <v>1</v>
          </cell>
          <cell r="AE31">
            <v>7</v>
          </cell>
          <cell r="AF31">
            <v>1083.6000000000001</v>
          </cell>
        </row>
        <row r="32">
          <cell r="H32">
            <v>0</v>
          </cell>
          <cell r="I32">
            <v>0.93499999999999994</v>
          </cell>
          <cell r="J32">
            <v>67</v>
          </cell>
          <cell r="K32">
            <v>58.573074999999996</v>
          </cell>
          <cell r="L32">
            <v>198836.56509024001</v>
          </cell>
          <cell r="M32">
            <v>17502.433278158402</v>
          </cell>
          <cell r="N32" t="str">
            <v>59F1</v>
          </cell>
          <cell r="O32">
            <v>200</v>
          </cell>
          <cell r="P32">
            <v>0</v>
          </cell>
          <cell r="Q32">
            <v>13.8</v>
          </cell>
          <cell r="R32">
            <v>3.2</v>
          </cell>
          <cell r="S32">
            <v>14.625792000000002</v>
          </cell>
          <cell r="T32">
            <v>49649.813382758417</v>
          </cell>
          <cell r="U32">
            <v>0.2</v>
          </cell>
          <cell r="V32">
            <v>4370.386028396545</v>
          </cell>
          <cell r="W32" t="str">
            <v>82F2</v>
          </cell>
          <cell r="X32">
            <v>280</v>
          </cell>
          <cell r="Y32">
            <v>480</v>
          </cell>
          <cell r="Z32">
            <v>0</v>
          </cell>
          <cell r="AA32">
            <v>1.01</v>
          </cell>
          <cell r="AB32">
            <v>1.08</v>
          </cell>
          <cell r="AC32">
            <v>3</v>
          </cell>
          <cell r="AD32">
            <v>4.08</v>
          </cell>
          <cell r="AE32">
            <v>1611</v>
          </cell>
          <cell r="AF32">
            <v>97626.6</v>
          </cell>
        </row>
        <row r="33">
          <cell r="H33">
            <v>0</v>
          </cell>
          <cell r="M33">
            <v>0</v>
          </cell>
          <cell r="N33" t="str">
            <v>59F2</v>
          </cell>
          <cell r="O33">
            <v>275</v>
          </cell>
          <cell r="P33">
            <v>1</v>
          </cell>
          <cell r="Q33">
            <v>13.8</v>
          </cell>
          <cell r="R33">
            <v>3.2</v>
          </cell>
          <cell r="S33">
            <v>27.651888000000003</v>
          </cell>
          <cell r="T33">
            <v>93869.178426777624</v>
          </cell>
          <cell r="U33">
            <v>0.2</v>
          </cell>
          <cell r="V33">
            <v>8262.7610849372177</v>
          </cell>
          <cell r="W33" t="str">
            <v>54F6</v>
          </cell>
          <cell r="X33">
            <v>330</v>
          </cell>
          <cell r="Y33">
            <v>605</v>
          </cell>
          <cell r="Z33">
            <v>1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11</v>
          </cell>
          <cell r="AF33">
            <v>0</v>
          </cell>
        </row>
        <row r="34">
          <cell r="H34">
            <v>0</v>
          </cell>
          <cell r="M34">
            <v>0</v>
          </cell>
          <cell r="N34" t="str">
            <v>59F3</v>
          </cell>
          <cell r="O34">
            <v>350</v>
          </cell>
          <cell r="P34">
            <v>1</v>
          </cell>
          <cell r="Q34">
            <v>13.8</v>
          </cell>
          <cell r="R34">
            <v>3.2</v>
          </cell>
          <cell r="S34">
            <v>44.791488000000008</v>
          </cell>
          <cell r="T34">
            <v>152052.55348469765</v>
          </cell>
          <cell r="U34">
            <v>0.2</v>
          </cell>
          <cell r="V34">
            <v>13384.30721196442</v>
          </cell>
          <cell r="W34" t="str">
            <v>57F3</v>
          </cell>
          <cell r="X34">
            <v>430</v>
          </cell>
          <cell r="Y34">
            <v>780</v>
          </cell>
          <cell r="Z34">
            <v>1</v>
          </cell>
          <cell r="AA34">
            <v>2.33</v>
          </cell>
          <cell r="AB34">
            <v>3.34</v>
          </cell>
          <cell r="AC34">
            <v>0</v>
          </cell>
          <cell r="AD34">
            <v>3.34</v>
          </cell>
          <cell r="AE34">
            <v>481</v>
          </cell>
          <cell r="AF34">
            <v>67243.8</v>
          </cell>
        </row>
        <row r="35">
          <cell r="H35">
            <v>0</v>
          </cell>
          <cell r="M35">
            <v>0</v>
          </cell>
          <cell r="N35" t="str">
            <v>59F4</v>
          </cell>
          <cell r="O35">
            <v>300</v>
          </cell>
          <cell r="P35">
            <v>1</v>
          </cell>
          <cell r="Q35">
            <v>13.8</v>
          </cell>
          <cell r="R35">
            <v>3.2</v>
          </cell>
          <cell r="S35">
            <v>32.908032000000006</v>
          </cell>
          <cell r="T35">
            <v>111712.08011120642</v>
          </cell>
          <cell r="U35">
            <v>0.2</v>
          </cell>
          <cell r="V35">
            <v>9833.368563892227</v>
          </cell>
          <cell r="W35" t="str">
            <v>54F5</v>
          </cell>
          <cell r="X35">
            <v>250</v>
          </cell>
          <cell r="Y35">
            <v>550</v>
          </cell>
          <cell r="Z35">
            <v>1</v>
          </cell>
          <cell r="AA35">
            <v>0</v>
          </cell>
          <cell r="AB35">
            <v>0</v>
          </cell>
          <cell r="AC35">
            <v>3</v>
          </cell>
          <cell r="AD35">
            <v>3</v>
          </cell>
          <cell r="AE35">
            <v>23</v>
          </cell>
          <cell r="AF35">
            <v>0</v>
          </cell>
        </row>
        <row r="36">
          <cell r="H36">
            <v>0</v>
          </cell>
          <cell r="I36">
            <v>0.55000000000000004</v>
          </cell>
          <cell r="J36">
            <v>67</v>
          </cell>
          <cell r="K36">
            <v>20.267500000000002</v>
          </cell>
          <cell r="L36">
            <v>68801.579616000017</v>
          </cell>
          <cell r="M36">
            <v>6056.2052865600017</v>
          </cell>
          <cell r="N36" t="str">
            <v>60F1</v>
          </cell>
          <cell r="O36">
            <v>100</v>
          </cell>
          <cell r="P36">
            <v>0</v>
          </cell>
          <cell r="Q36">
            <v>13.8</v>
          </cell>
          <cell r="R36">
            <v>3.2</v>
          </cell>
          <cell r="S36">
            <v>3.6564480000000006</v>
          </cell>
          <cell r="T36">
            <v>12412.453345689604</v>
          </cell>
          <cell r="U36">
            <v>0.2</v>
          </cell>
          <cell r="V36">
            <v>1092.5965070991363</v>
          </cell>
          <cell r="W36" t="str">
            <v>58F4</v>
          </cell>
          <cell r="X36">
            <v>55</v>
          </cell>
          <cell r="Y36">
            <v>155</v>
          </cell>
          <cell r="Z36">
            <v>0</v>
          </cell>
          <cell r="AA36">
            <v>0</v>
          </cell>
          <cell r="AB36">
            <v>0</v>
          </cell>
          <cell r="AC36">
            <v>1</v>
          </cell>
          <cell r="AD36">
            <v>1</v>
          </cell>
          <cell r="AE36">
            <v>19</v>
          </cell>
          <cell r="AF36">
            <v>0</v>
          </cell>
        </row>
        <row r="37">
          <cell r="H37">
            <v>0</v>
          </cell>
          <cell r="M37">
            <v>0</v>
          </cell>
          <cell r="N37" t="str">
            <v>60F2</v>
          </cell>
          <cell r="O37">
            <v>100</v>
          </cell>
          <cell r="P37">
            <v>0</v>
          </cell>
          <cell r="Q37">
            <v>13.8</v>
          </cell>
          <cell r="R37">
            <v>3.2</v>
          </cell>
          <cell r="S37">
            <v>3.6564480000000006</v>
          </cell>
          <cell r="T37">
            <v>12412.453345689604</v>
          </cell>
          <cell r="U37">
            <v>0.2</v>
          </cell>
          <cell r="V37">
            <v>1092.5965070991363</v>
          </cell>
          <cell r="W37" t="str">
            <v>59F3</v>
          </cell>
          <cell r="X37">
            <v>350</v>
          </cell>
          <cell r="Y37">
            <v>450</v>
          </cell>
          <cell r="Z37">
            <v>0</v>
          </cell>
          <cell r="AA37">
            <v>2.1800000000000002</v>
          </cell>
          <cell r="AB37">
            <v>1.5</v>
          </cell>
          <cell r="AC37">
            <v>2</v>
          </cell>
          <cell r="AD37">
            <v>3.5</v>
          </cell>
          <cell r="AE37">
            <v>4</v>
          </cell>
          <cell r="AF37">
            <v>523.20000000000005</v>
          </cell>
        </row>
        <row r="38">
          <cell r="H38">
            <v>0</v>
          </cell>
          <cell r="M38">
            <v>0</v>
          </cell>
          <cell r="N38" t="str">
            <v>60F3</v>
          </cell>
          <cell r="O38">
            <v>260</v>
          </cell>
          <cell r="P38">
            <v>1</v>
          </cell>
          <cell r="Q38">
            <v>13.8</v>
          </cell>
          <cell r="R38">
            <v>3.2</v>
          </cell>
          <cell r="S38">
            <v>24.717588480000011</v>
          </cell>
          <cell r="T38">
            <v>83908.184616861749</v>
          </cell>
          <cell r="U38">
            <v>0.2</v>
          </cell>
          <cell r="V38">
            <v>7385.9523879901626</v>
          </cell>
          <cell r="W38" t="str">
            <v>59F3</v>
          </cell>
          <cell r="X38">
            <v>350</v>
          </cell>
          <cell r="Y38">
            <v>610</v>
          </cell>
          <cell r="Z38">
            <v>1</v>
          </cell>
          <cell r="AA38">
            <v>3.22</v>
          </cell>
          <cell r="AB38">
            <v>3.79</v>
          </cell>
          <cell r="AC38">
            <v>1</v>
          </cell>
          <cell r="AD38">
            <v>4.79</v>
          </cell>
          <cell r="AE38">
            <v>19</v>
          </cell>
          <cell r="AF38">
            <v>3670.8</v>
          </cell>
        </row>
        <row r="39">
          <cell r="H39">
            <v>0</v>
          </cell>
          <cell r="I39">
            <v>0.77</v>
          </cell>
          <cell r="J39">
            <v>67</v>
          </cell>
          <cell r="K39">
            <v>39.724299999999999</v>
          </cell>
          <cell r="L39">
            <v>134851.09604736001</v>
          </cell>
          <cell r="M39">
            <v>11870.1623616576</v>
          </cell>
          <cell r="N39" t="str">
            <v>82F1</v>
          </cell>
          <cell r="O39">
            <v>380</v>
          </cell>
          <cell r="P39">
            <v>1</v>
          </cell>
          <cell r="Q39">
            <v>13.8</v>
          </cell>
          <cell r="R39">
            <v>3.2</v>
          </cell>
          <cell r="S39">
            <v>52.799109120000026</v>
          </cell>
          <cell r="T39">
            <v>179235.82631175793</v>
          </cell>
          <cell r="U39">
            <v>0.2</v>
          </cell>
          <cell r="V39">
            <v>15777.093562511534</v>
          </cell>
          <cell r="W39" t="str">
            <v>82F2</v>
          </cell>
          <cell r="X39">
            <v>280</v>
          </cell>
          <cell r="Y39">
            <v>660</v>
          </cell>
          <cell r="Z39">
            <v>1</v>
          </cell>
          <cell r="AA39">
            <v>0.1</v>
          </cell>
          <cell r="AB39">
            <v>0.04</v>
          </cell>
          <cell r="AC39">
            <v>6</v>
          </cell>
          <cell r="AD39">
            <v>6.04</v>
          </cell>
          <cell r="AE39">
            <v>2122</v>
          </cell>
          <cell r="AF39">
            <v>12732.000000000002</v>
          </cell>
        </row>
        <row r="40">
          <cell r="H40">
            <v>0</v>
          </cell>
          <cell r="M40">
            <v>0</v>
          </cell>
          <cell r="N40" t="str">
            <v>82F2</v>
          </cell>
          <cell r="O40">
            <v>280</v>
          </cell>
          <cell r="P40">
            <v>1</v>
          </cell>
          <cell r="Q40">
            <v>13.8</v>
          </cell>
          <cell r="R40">
            <v>3.2</v>
          </cell>
          <cell r="S40">
            <v>28.666552320000005</v>
          </cell>
          <cell r="T40">
            <v>97313.634230206488</v>
          </cell>
          <cell r="U40">
            <v>0.2</v>
          </cell>
          <cell r="V40">
            <v>8565.9566156572273</v>
          </cell>
          <cell r="W40" t="str">
            <v>59F1</v>
          </cell>
          <cell r="X40">
            <v>200</v>
          </cell>
          <cell r="Y40">
            <v>480</v>
          </cell>
          <cell r="Z40">
            <v>0</v>
          </cell>
          <cell r="AA40">
            <v>0.01</v>
          </cell>
          <cell r="AB40">
            <v>0</v>
          </cell>
          <cell r="AC40">
            <v>8</v>
          </cell>
          <cell r="AD40">
            <v>8</v>
          </cell>
          <cell r="AE40">
            <v>1396</v>
          </cell>
          <cell r="AF40">
            <v>837.6</v>
          </cell>
        </row>
        <row r="41">
          <cell r="H41">
            <v>0</v>
          </cell>
          <cell r="M41">
            <v>0</v>
          </cell>
          <cell r="N41" t="str">
            <v>82F3</v>
          </cell>
          <cell r="O41">
            <v>40</v>
          </cell>
          <cell r="P41">
            <v>0</v>
          </cell>
          <cell r="Q41">
            <v>13.8</v>
          </cell>
          <cell r="R41">
            <v>3.2</v>
          </cell>
          <cell r="S41">
            <v>0.58503168000000016</v>
          </cell>
          <cell r="T41">
            <v>1985.9925353103365</v>
          </cell>
          <cell r="U41">
            <v>0.2</v>
          </cell>
          <cell r="V41">
            <v>174.81544113586182</v>
          </cell>
          <cell r="W41" t="str">
            <v>82F2</v>
          </cell>
          <cell r="X41">
            <v>280</v>
          </cell>
          <cell r="Y41">
            <v>320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1426</v>
          </cell>
          <cell r="AF41">
            <v>0</v>
          </cell>
        </row>
        <row r="42">
          <cell r="H42">
            <v>3</v>
          </cell>
          <cell r="J42">
            <v>67</v>
          </cell>
          <cell r="K42">
            <v>533.00175000000002</v>
          </cell>
          <cell r="L42">
            <v>1809367.8222816</v>
          </cell>
          <cell r="M42">
            <v>159268.18877985602</v>
          </cell>
          <cell r="N42">
            <v>28</v>
          </cell>
          <cell r="O42">
            <v>7612</v>
          </cell>
          <cell r="P42">
            <v>17</v>
          </cell>
          <cell r="R42">
            <v>3.1285714285714299</v>
          </cell>
          <cell r="S42">
            <v>853.82682778800006</v>
          </cell>
          <cell r="T42">
            <v>2898464.7573865945</v>
          </cell>
          <cell r="U42">
            <v>0.20000000000000009</v>
          </cell>
          <cell r="V42">
            <v>255135.09551037094</v>
          </cell>
          <cell r="X42">
            <v>7535</v>
          </cell>
          <cell r="Y42">
            <v>15147</v>
          </cell>
          <cell r="Z42">
            <v>15</v>
          </cell>
          <cell r="AA42">
            <v>0.76032981872954863</v>
          </cell>
          <cell r="AB42">
            <v>0.92524489689918465</v>
          </cell>
          <cell r="AD42">
            <v>3.6780106996312267</v>
          </cell>
          <cell r="AE42">
            <v>19253</v>
          </cell>
          <cell r="AF42">
            <v>878317.79999999993</v>
          </cell>
        </row>
        <row r="43">
          <cell r="H43">
            <v>0</v>
          </cell>
          <cell r="I43">
            <v>0.85</v>
          </cell>
          <cell r="J43">
            <v>67</v>
          </cell>
          <cell r="K43">
            <v>48.407499999999992</v>
          </cell>
          <cell r="L43">
            <v>164327.73974399999</v>
          </cell>
          <cell r="M43">
            <v>14464.820891039999</v>
          </cell>
          <cell r="N43" t="str">
            <v>13F1</v>
          </cell>
          <cell r="O43">
            <v>175</v>
          </cell>
          <cell r="P43">
            <v>0</v>
          </cell>
          <cell r="Q43">
            <v>13.8</v>
          </cell>
          <cell r="R43">
            <v>5.2</v>
          </cell>
          <cell r="S43">
            <v>18.196542000000001</v>
          </cell>
          <cell r="T43">
            <v>61771.349853158412</v>
          </cell>
          <cell r="U43">
            <v>0.2</v>
          </cell>
          <cell r="V43">
            <v>5437.3748048605448</v>
          </cell>
          <cell r="W43" t="str">
            <v>13F4</v>
          </cell>
          <cell r="X43">
            <v>360</v>
          </cell>
          <cell r="Y43">
            <v>535</v>
          </cell>
          <cell r="Z43">
            <v>1</v>
          </cell>
          <cell r="AA43">
            <v>1.1000000000000001</v>
          </cell>
          <cell r="AB43">
            <v>2.16</v>
          </cell>
          <cell r="AC43">
            <v>2</v>
          </cell>
          <cell r="AD43">
            <v>4.16</v>
          </cell>
          <cell r="AE43">
            <v>1208</v>
          </cell>
          <cell r="AF43">
            <v>79728.000000000015</v>
          </cell>
        </row>
        <row r="44">
          <cell r="H44">
            <v>0</v>
          </cell>
          <cell r="M44">
            <v>0</v>
          </cell>
          <cell r="N44" t="str">
            <v>13F2</v>
          </cell>
          <cell r="O44">
            <v>300</v>
          </cell>
          <cell r="P44">
            <v>1</v>
          </cell>
          <cell r="Q44">
            <v>13.8</v>
          </cell>
          <cell r="R44">
            <v>5.2</v>
          </cell>
          <cell r="S44">
            <v>53.475552</v>
          </cell>
          <cell r="T44">
            <v>181532.13018071043</v>
          </cell>
          <cell r="U44">
            <v>0.2</v>
          </cell>
          <cell r="V44">
            <v>15979.223916324867</v>
          </cell>
          <cell r="W44" t="str">
            <v>13F5</v>
          </cell>
          <cell r="X44">
            <v>330</v>
          </cell>
          <cell r="Y44">
            <v>630</v>
          </cell>
          <cell r="Z44">
            <v>1</v>
          </cell>
          <cell r="AA44">
            <v>0.74</v>
          </cell>
          <cell r="AB44">
            <v>1</v>
          </cell>
          <cell r="AC44">
            <v>0</v>
          </cell>
          <cell r="AD44">
            <v>1</v>
          </cell>
          <cell r="AE44">
            <v>836</v>
          </cell>
          <cell r="AF44">
            <v>37118.400000000001</v>
          </cell>
        </row>
        <row r="45">
          <cell r="H45">
            <v>0</v>
          </cell>
          <cell r="M45">
            <v>0</v>
          </cell>
          <cell r="N45" t="str">
            <v>13F3</v>
          </cell>
          <cell r="O45">
            <v>240</v>
          </cell>
          <cell r="P45">
            <v>0</v>
          </cell>
          <cell r="Q45">
            <v>13.8</v>
          </cell>
          <cell r="R45">
            <v>5.2</v>
          </cell>
          <cell r="S45">
            <v>34.224353280000003</v>
          </cell>
          <cell r="T45">
            <v>116180.56331565467</v>
          </cell>
          <cell r="U45">
            <v>0.2</v>
          </cell>
          <cell r="V45">
            <v>10226.703306447915</v>
          </cell>
          <cell r="W45" t="str">
            <v>68F4</v>
          </cell>
          <cell r="X45">
            <v>150</v>
          </cell>
          <cell r="Y45">
            <v>390</v>
          </cell>
          <cell r="Z45">
            <v>0</v>
          </cell>
          <cell r="AA45">
            <v>5.57</v>
          </cell>
          <cell r="AB45">
            <v>3.91</v>
          </cell>
          <cell r="AC45">
            <v>2</v>
          </cell>
          <cell r="AD45">
            <v>5.91</v>
          </cell>
          <cell r="AE45">
            <v>280</v>
          </cell>
          <cell r="AF45">
            <v>93576.000000000015</v>
          </cell>
        </row>
        <row r="46">
          <cell r="H46">
            <v>0</v>
          </cell>
          <cell r="I46">
            <v>0.8</v>
          </cell>
          <cell r="J46">
            <v>67</v>
          </cell>
          <cell r="K46">
            <v>42.88000000000001</v>
          </cell>
          <cell r="L46">
            <v>145563.67257600004</v>
          </cell>
          <cell r="M46">
            <v>12813.128540160003</v>
          </cell>
          <cell r="N46" t="str">
            <v>13F4</v>
          </cell>
          <cell r="O46">
            <v>360</v>
          </cell>
          <cell r="P46">
            <v>1</v>
          </cell>
          <cell r="Q46">
            <v>13.8</v>
          </cell>
          <cell r="R46">
            <v>5.2</v>
          </cell>
          <cell r="S46">
            <v>77.004794880000006</v>
          </cell>
          <cell r="T46">
            <v>261406.267460223</v>
          </cell>
          <cell r="U46">
            <v>0.2</v>
          </cell>
          <cell r="V46">
            <v>23010.082439507809</v>
          </cell>
          <cell r="W46" t="str">
            <v>20F2</v>
          </cell>
          <cell r="X46">
            <v>200</v>
          </cell>
          <cell r="Y46">
            <v>560</v>
          </cell>
          <cell r="Z46">
            <v>1</v>
          </cell>
          <cell r="AA46">
            <v>0.86</v>
          </cell>
          <cell r="AB46">
            <v>4.0599999999999996</v>
          </cell>
          <cell r="AC46">
            <v>4</v>
          </cell>
          <cell r="AD46">
            <v>8.0599999999999987</v>
          </cell>
          <cell r="AE46">
            <v>954</v>
          </cell>
          <cell r="AF46">
            <v>49226.399999999994</v>
          </cell>
        </row>
        <row r="47">
          <cell r="H47">
            <v>0</v>
          </cell>
          <cell r="M47">
            <v>0</v>
          </cell>
          <cell r="N47" t="str">
            <v>13F5</v>
          </cell>
          <cell r="O47">
            <v>330</v>
          </cell>
          <cell r="P47">
            <v>1</v>
          </cell>
          <cell r="Q47">
            <v>13.8</v>
          </cell>
          <cell r="R47">
            <v>5.2</v>
          </cell>
          <cell r="S47">
            <v>64.705417920000016</v>
          </cell>
          <cell r="T47">
            <v>219653.87751865969</v>
          </cell>
          <cell r="U47">
            <v>0.2</v>
          </cell>
          <cell r="V47">
            <v>19334.860938753092</v>
          </cell>
          <cell r="W47" t="str">
            <v>68F3</v>
          </cell>
          <cell r="X47">
            <v>300</v>
          </cell>
          <cell r="Y47">
            <v>630</v>
          </cell>
          <cell r="Z47">
            <v>1</v>
          </cell>
          <cell r="AA47">
            <v>0.12</v>
          </cell>
          <cell r="AB47">
            <v>1.1100000000000001</v>
          </cell>
          <cell r="AC47">
            <v>3</v>
          </cell>
          <cell r="AD47">
            <v>4.1100000000000003</v>
          </cell>
          <cell r="AE47">
            <v>1418</v>
          </cell>
          <cell r="AF47">
            <v>10209.6</v>
          </cell>
        </row>
        <row r="48">
          <cell r="H48">
            <v>0</v>
          </cell>
          <cell r="M48">
            <v>0</v>
          </cell>
          <cell r="N48" t="str">
            <v>13F6</v>
          </cell>
          <cell r="O48">
            <v>425</v>
          </cell>
          <cell r="P48">
            <v>1</v>
          </cell>
          <cell r="Q48">
            <v>13.8</v>
          </cell>
          <cell r="R48">
            <v>5.2</v>
          </cell>
          <cell r="S48">
            <v>107.322462</v>
          </cell>
          <cell r="T48">
            <v>364324.90015434241</v>
          </cell>
          <cell r="U48">
            <v>0.2</v>
          </cell>
          <cell r="V48">
            <v>32069.414665401986</v>
          </cell>
          <cell r="W48" t="str">
            <v>68F4</v>
          </cell>
          <cell r="X48">
            <v>150</v>
          </cell>
          <cell r="Y48">
            <v>575</v>
          </cell>
          <cell r="Z48">
            <v>1</v>
          </cell>
          <cell r="AA48">
            <v>0.46</v>
          </cell>
          <cell r="AB48">
            <v>0.15</v>
          </cell>
          <cell r="AC48">
            <v>1</v>
          </cell>
          <cell r="AD48">
            <v>1.1499999999999999</v>
          </cell>
          <cell r="AE48">
            <v>342</v>
          </cell>
          <cell r="AF48">
            <v>9439.1999999999989</v>
          </cell>
        </row>
        <row r="49">
          <cell r="H49">
            <v>0</v>
          </cell>
          <cell r="I49">
            <v>0.78</v>
          </cell>
          <cell r="J49">
            <v>67</v>
          </cell>
          <cell r="K49">
            <v>40.762800000000006</v>
          </cell>
          <cell r="L49">
            <v>138376.46624256001</v>
          </cell>
          <cell r="M49">
            <v>12180.480318489601</v>
          </cell>
          <cell r="N49" t="str">
            <v>14F1</v>
          </cell>
          <cell r="O49">
            <v>220</v>
          </cell>
          <cell r="P49">
            <v>0</v>
          </cell>
          <cell r="Q49">
            <v>13.8</v>
          </cell>
          <cell r="R49">
            <v>2.8</v>
          </cell>
          <cell r="S49">
            <v>15.485057279999999</v>
          </cell>
          <cell r="T49">
            <v>52566.739918995459</v>
          </cell>
          <cell r="U49">
            <v>0.2</v>
          </cell>
          <cell r="V49">
            <v>4627.1462075648415</v>
          </cell>
          <cell r="W49" t="str">
            <v>14F4</v>
          </cell>
          <cell r="X49">
            <v>200</v>
          </cell>
          <cell r="Y49">
            <v>420</v>
          </cell>
          <cell r="Z49">
            <v>0</v>
          </cell>
          <cell r="AA49">
            <v>0.84</v>
          </cell>
          <cell r="AB49">
            <v>0.42</v>
          </cell>
          <cell r="AC49">
            <v>1</v>
          </cell>
          <cell r="AD49">
            <v>1.42</v>
          </cell>
          <cell r="AE49">
            <v>12</v>
          </cell>
          <cell r="AF49">
            <v>604.79999999999995</v>
          </cell>
        </row>
        <row r="50">
          <cell r="H50">
            <v>0</v>
          </cell>
          <cell r="M50">
            <v>0</v>
          </cell>
          <cell r="N50" t="str">
            <v>14F2</v>
          </cell>
          <cell r="O50">
            <v>70</v>
          </cell>
          <cell r="P50">
            <v>0</v>
          </cell>
          <cell r="Q50">
            <v>13.8</v>
          </cell>
          <cell r="R50">
            <v>2.8</v>
          </cell>
          <cell r="S50">
            <v>1.5677020799999999</v>
          </cell>
          <cell r="T50">
            <v>5321.8393719644155</v>
          </cell>
          <cell r="U50">
            <v>0.2</v>
          </cell>
          <cell r="V50">
            <v>468.45075241875452</v>
          </cell>
          <cell r="W50" t="str">
            <v>14F5</v>
          </cell>
          <cell r="X50">
            <v>190</v>
          </cell>
          <cell r="Y50">
            <v>260</v>
          </cell>
          <cell r="Z50">
            <v>0</v>
          </cell>
          <cell r="AA50">
            <v>1.01</v>
          </cell>
          <cell r="AB50">
            <v>0.33</v>
          </cell>
          <cell r="AC50">
            <v>1</v>
          </cell>
          <cell r="AD50">
            <v>1.33</v>
          </cell>
          <cell r="AE50">
            <v>3</v>
          </cell>
          <cell r="AF50">
            <v>181.8</v>
          </cell>
        </row>
        <row r="51">
          <cell r="H51">
            <v>1</v>
          </cell>
          <cell r="I51">
            <v>1.1099999999999999</v>
          </cell>
          <cell r="J51">
            <v>67</v>
          </cell>
          <cell r="K51">
            <v>82.550699999999978</v>
          </cell>
          <cell r="L51">
            <v>280232.8140326399</v>
          </cell>
          <cell r="M51">
            <v>24667.274491142394</v>
          </cell>
          <cell r="N51" t="str">
            <v>14F4</v>
          </cell>
          <cell r="O51">
            <v>200</v>
          </cell>
          <cell r="P51">
            <v>0</v>
          </cell>
          <cell r="Q51">
            <v>13.8</v>
          </cell>
          <cell r="R51">
            <v>2.8</v>
          </cell>
          <cell r="S51">
            <v>12.797567999999998</v>
          </cell>
          <cell r="T51">
            <v>43443.586709913601</v>
          </cell>
          <cell r="U51">
            <v>0.2</v>
          </cell>
          <cell r="V51">
            <v>3824.0877748469757</v>
          </cell>
          <cell r="W51" t="str">
            <v>14F1</v>
          </cell>
          <cell r="X51">
            <v>220</v>
          </cell>
          <cell r="Y51">
            <v>420</v>
          </cell>
          <cell r="Z51">
            <v>0</v>
          </cell>
          <cell r="AA51">
            <v>15.68</v>
          </cell>
          <cell r="AB51">
            <v>3</v>
          </cell>
          <cell r="AC51">
            <v>1</v>
          </cell>
          <cell r="AD51">
            <v>4</v>
          </cell>
          <cell r="AE51">
            <v>3</v>
          </cell>
          <cell r="AF51">
            <v>2822.4</v>
          </cell>
        </row>
        <row r="52">
          <cell r="H52">
            <v>0</v>
          </cell>
          <cell r="M52">
            <v>0</v>
          </cell>
          <cell r="N52" t="str">
            <v>14F5</v>
          </cell>
          <cell r="O52">
            <v>190</v>
          </cell>
          <cell r="P52">
            <v>0</v>
          </cell>
          <cell r="Q52">
            <v>13.8</v>
          </cell>
          <cell r="R52">
            <v>2.8</v>
          </cell>
          <cell r="S52">
            <v>11.549805120000002</v>
          </cell>
          <cell r="T52">
            <v>39207.837005697038</v>
          </cell>
          <cell r="U52">
            <v>0.2</v>
          </cell>
          <cell r="V52">
            <v>3451.2392167993967</v>
          </cell>
          <cell r="W52" t="str">
            <v>14F2</v>
          </cell>
          <cell r="X52">
            <v>70</v>
          </cell>
          <cell r="Y52">
            <v>260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3</v>
          </cell>
          <cell r="AF52">
            <v>0</v>
          </cell>
        </row>
        <row r="53">
          <cell r="H53">
            <v>0</v>
          </cell>
          <cell r="I53">
            <v>0.80999999999999994</v>
          </cell>
          <cell r="J53">
            <v>67</v>
          </cell>
          <cell r="K53">
            <v>43.958699999999993</v>
          </cell>
          <cell r="L53">
            <v>149225.50871423999</v>
          </cell>
          <cell r="M53">
            <v>13135.458804998398</v>
          </cell>
          <cell r="N53" t="str">
            <v>20F1</v>
          </cell>
          <cell r="O53">
            <v>350</v>
          </cell>
          <cell r="P53">
            <v>1</v>
          </cell>
          <cell r="Q53">
            <v>13.8</v>
          </cell>
          <cell r="R53">
            <v>3.8</v>
          </cell>
          <cell r="S53">
            <v>53.189892</v>
          </cell>
          <cell r="T53">
            <v>180562.40726307841</v>
          </cell>
          <cell r="U53">
            <v>0.2</v>
          </cell>
          <cell r="V53">
            <v>15893.864814207745</v>
          </cell>
          <cell r="W53" t="str">
            <v>13F4</v>
          </cell>
          <cell r="X53">
            <v>360</v>
          </cell>
          <cell r="Y53">
            <v>710</v>
          </cell>
          <cell r="Z53">
            <v>1</v>
          </cell>
          <cell r="AA53">
            <v>1.79</v>
          </cell>
          <cell r="AB53">
            <v>1.05</v>
          </cell>
          <cell r="AC53">
            <v>5</v>
          </cell>
          <cell r="AD53">
            <v>6.05</v>
          </cell>
          <cell r="AE53">
            <v>1032</v>
          </cell>
          <cell r="AF53">
            <v>110836.8</v>
          </cell>
        </row>
        <row r="54">
          <cell r="H54">
            <v>0</v>
          </cell>
          <cell r="M54">
            <v>0</v>
          </cell>
          <cell r="N54" t="str">
            <v>20F2</v>
          </cell>
          <cell r="O54">
            <v>200</v>
          </cell>
          <cell r="P54">
            <v>0</v>
          </cell>
          <cell r="Q54">
            <v>13.8</v>
          </cell>
          <cell r="R54">
            <v>3.8</v>
          </cell>
          <cell r="S54">
            <v>17.368127999999999</v>
          </cell>
          <cell r="T54">
            <v>58959.153392025597</v>
          </cell>
          <cell r="U54">
            <v>0.2</v>
          </cell>
          <cell r="V54">
            <v>5189.8334087208959</v>
          </cell>
          <cell r="W54" t="str">
            <v>30F5</v>
          </cell>
          <cell r="X54">
            <v>120</v>
          </cell>
          <cell r="Y54">
            <v>320</v>
          </cell>
          <cell r="Z54">
            <v>0</v>
          </cell>
          <cell r="AA54">
            <v>0.02</v>
          </cell>
          <cell r="AB54">
            <v>0.03</v>
          </cell>
          <cell r="AC54">
            <v>1</v>
          </cell>
          <cell r="AD54">
            <v>1.03</v>
          </cell>
          <cell r="AE54">
            <v>727</v>
          </cell>
          <cell r="AF54">
            <v>872.40000000000009</v>
          </cell>
        </row>
        <row r="55">
          <cell r="H55">
            <v>0</v>
          </cell>
          <cell r="M55">
            <v>0</v>
          </cell>
          <cell r="N55" t="str">
            <v>20F3</v>
          </cell>
          <cell r="O55">
            <v>270</v>
          </cell>
          <cell r="P55">
            <v>1</v>
          </cell>
          <cell r="Q55">
            <v>13.8</v>
          </cell>
          <cell r="R55">
            <v>3.8</v>
          </cell>
          <cell r="S55">
            <v>31.653413280000002</v>
          </cell>
          <cell r="T55">
            <v>107453.05705696666</v>
          </cell>
          <cell r="U55">
            <v>0.2</v>
          </cell>
          <cell r="V55">
            <v>9458.4713873938344</v>
          </cell>
          <cell r="W55" t="str">
            <v>49F2</v>
          </cell>
          <cell r="X55">
            <v>280</v>
          </cell>
          <cell r="Y55">
            <v>550</v>
          </cell>
          <cell r="Z55">
            <v>1</v>
          </cell>
          <cell r="AA55">
            <v>0.53</v>
          </cell>
          <cell r="AB55">
            <v>1</v>
          </cell>
          <cell r="AC55">
            <v>0</v>
          </cell>
          <cell r="AD55">
            <v>1</v>
          </cell>
          <cell r="AE55">
            <v>205</v>
          </cell>
          <cell r="AF55">
            <v>6519</v>
          </cell>
        </row>
        <row r="56">
          <cell r="H56">
            <v>0</v>
          </cell>
          <cell r="I56">
            <v>0.875</v>
          </cell>
          <cell r="J56">
            <v>67</v>
          </cell>
          <cell r="K56">
            <v>51.296875</v>
          </cell>
          <cell r="L56">
            <v>174136.22940000001</v>
          </cell>
          <cell r="M56">
            <v>15328.205529000001</v>
          </cell>
          <cell r="N56" t="str">
            <v>20F4</v>
          </cell>
          <cell r="O56">
            <v>450</v>
          </cell>
          <cell r="P56">
            <v>1</v>
          </cell>
          <cell r="Q56">
            <v>13.8</v>
          </cell>
          <cell r="R56">
            <v>3.8</v>
          </cell>
          <cell r="S56">
            <v>87.926148000000026</v>
          </cell>
          <cell r="T56">
            <v>298480.71404712973</v>
          </cell>
          <cell r="U56">
            <v>0.2</v>
          </cell>
          <cell r="V56">
            <v>26273.531631649545</v>
          </cell>
          <cell r="W56" t="str">
            <v>30F7</v>
          </cell>
          <cell r="X56">
            <v>280</v>
          </cell>
          <cell r="Y56">
            <v>730</v>
          </cell>
          <cell r="Z56">
            <v>1</v>
          </cell>
          <cell r="AA56">
            <v>0.88</v>
          </cell>
          <cell r="AB56">
            <v>2.78</v>
          </cell>
          <cell r="AC56">
            <v>4</v>
          </cell>
          <cell r="AD56">
            <v>6.7799999999999994</v>
          </cell>
          <cell r="AE56">
            <v>610</v>
          </cell>
          <cell r="AF56">
            <v>32207.999999999996</v>
          </cell>
        </row>
        <row r="57">
          <cell r="H57">
            <v>0</v>
          </cell>
          <cell r="M57">
            <v>0</v>
          </cell>
          <cell r="N57" t="str">
            <v>20F5</v>
          </cell>
          <cell r="O57">
            <v>450</v>
          </cell>
          <cell r="P57">
            <v>1</v>
          </cell>
          <cell r="Q57">
            <v>13.8</v>
          </cell>
          <cell r="R57">
            <v>3.8</v>
          </cell>
          <cell r="S57">
            <v>87.926148000000026</v>
          </cell>
          <cell r="T57">
            <v>298480.71404712973</v>
          </cell>
          <cell r="U57">
            <v>0.2</v>
          </cell>
          <cell r="V57">
            <v>26273.531631649545</v>
          </cell>
          <cell r="W57" t="str">
            <v>20F2</v>
          </cell>
          <cell r="X57">
            <v>200</v>
          </cell>
          <cell r="Y57">
            <v>650</v>
          </cell>
          <cell r="Z57">
            <v>1</v>
          </cell>
          <cell r="AA57">
            <v>0.46</v>
          </cell>
          <cell r="AB57">
            <v>0.15</v>
          </cell>
          <cell r="AC57">
            <v>0</v>
          </cell>
          <cell r="AD57">
            <v>0.15</v>
          </cell>
          <cell r="AE57">
            <v>328</v>
          </cell>
          <cell r="AF57">
            <v>9052.7999999999993</v>
          </cell>
        </row>
        <row r="58">
          <cell r="H58">
            <v>0</v>
          </cell>
          <cell r="M58">
            <v>0</v>
          </cell>
          <cell r="N58" t="str">
            <v>20F6</v>
          </cell>
          <cell r="O58">
            <v>300</v>
          </cell>
          <cell r="P58">
            <v>1</v>
          </cell>
          <cell r="Q58">
            <v>13.8</v>
          </cell>
          <cell r="R58">
            <v>3.8</v>
          </cell>
          <cell r="S58">
            <v>39.078288000000001</v>
          </cell>
          <cell r="T58">
            <v>132658.09513205761</v>
          </cell>
          <cell r="U58">
            <v>0.2</v>
          </cell>
          <cell r="V58">
            <v>11677.125169622017</v>
          </cell>
          <cell r="W58" t="str">
            <v>20F2</v>
          </cell>
          <cell r="X58">
            <v>200</v>
          </cell>
          <cell r="Y58">
            <v>500</v>
          </cell>
          <cell r="Z58">
            <v>0</v>
          </cell>
          <cell r="AA58">
            <v>0.21</v>
          </cell>
          <cell r="AB58">
            <v>1.1399999999999999</v>
          </cell>
          <cell r="AC58">
            <v>4</v>
          </cell>
          <cell r="AD58">
            <v>5.14</v>
          </cell>
          <cell r="AE58">
            <v>573</v>
          </cell>
          <cell r="AF58">
            <v>7219.8</v>
          </cell>
        </row>
        <row r="59">
          <cell r="H59">
            <v>1</v>
          </cell>
          <cell r="I59">
            <v>1.35</v>
          </cell>
          <cell r="J59">
            <v>67</v>
          </cell>
          <cell r="K59">
            <v>122.10750000000002</v>
          </cell>
          <cell r="L59">
            <v>414515.30198400008</v>
          </cell>
          <cell r="M59">
            <v>36487.385569440004</v>
          </cell>
          <cell r="N59" t="str">
            <v>24F1</v>
          </cell>
          <cell r="O59">
            <v>160</v>
          </cell>
          <cell r="P59">
            <v>0</v>
          </cell>
          <cell r="Q59">
            <v>13.8</v>
          </cell>
          <cell r="R59">
            <v>3.1</v>
          </cell>
          <cell r="S59">
            <v>9.0679910400000026</v>
          </cell>
          <cell r="T59">
            <v>30782.884297310222</v>
          </cell>
          <cell r="U59">
            <v>0.2</v>
          </cell>
          <cell r="V59">
            <v>2709.6393376058586</v>
          </cell>
          <cell r="W59" t="str">
            <v>13F3</v>
          </cell>
          <cell r="X59">
            <v>240</v>
          </cell>
          <cell r="Y59">
            <v>400</v>
          </cell>
          <cell r="Z59">
            <v>0</v>
          </cell>
          <cell r="AA59">
            <v>0.4</v>
          </cell>
          <cell r="AB59">
            <v>0.44</v>
          </cell>
          <cell r="AC59">
            <v>4</v>
          </cell>
          <cell r="AD59">
            <v>4.4400000000000004</v>
          </cell>
          <cell r="AE59">
            <v>222</v>
          </cell>
          <cell r="AF59">
            <v>5328.0000000000009</v>
          </cell>
        </row>
        <row r="60">
          <cell r="H60">
            <v>0</v>
          </cell>
          <cell r="M60">
            <v>0</v>
          </cell>
          <cell r="N60" t="str">
            <v>24F2</v>
          </cell>
          <cell r="O60">
            <v>100</v>
          </cell>
          <cell r="P60">
            <v>0</v>
          </cell>
          <cell r="Q60">
            <v>13.8</v>
          </cell>
          <cell r="R60">
            <v>3.1</v>
          </cell>
          <cell r="S60">
            <v>3.5421840000000002</v>
          </cell>
          <cell r="T60">
            <v>12024.564178636801</v>
          </cell>
          <cell r="U60">
            <v>0.2</v>
          </cell>
          <cell r="V60">
            <v>1058.452866252288</v>
          </cell>
          <cell r="W60" t="str">
            <v>39F4</v>
          </cell>
          <cell r="X60">
            <v>340</v>
          </cell>
          <cell r="Y60">
            <v>440</v>
          </cell>
          <cell r="Z60">
            <v>0</v>
          </cell>
          <cell r="AA60">
            <v>0.49</v>
          </cell>
          <cell r="AB60">
            <v>1</v>
          </cell>
          <cell r="AC60">
            <v>0</v>
          </cell>
          <cell r="AD60">
            <v>1</v>
          </cell>
          <cell r="AE60">
            <v>435</v>
          </cell>
          <cell r="AF60">
            <v>12789</v>
          </cell>
        </row>
        <row r="61">
          <cell r="H61">
            <v>0</v>
          </cell>
          <cell r="M61">
            <v>0</v>
          </cell>
          <cell r="N61" t="str">
            <v>24F3</v>
          </cell>
          <cell r="O61">
            <v>330</v>
          </cell>
          <cell r="P61">
            <v>1</v>
          </cell>
          <cell r="Q61">
            <v>13.8</v>
          </cell>
          <cell r="R61">
            <v>3.1</v>
          </cell>
          <cell r="S61">
            <v>38.574383760000011</v>
          </cell>
          <cell r="T61">
            <v>130947.50390535481</v>
          </cell>
          <cell r="U61">
            <v>0.2</v>
          </cell>
          <cell r="V61">
            <v>11526.551713487421</v>
          </cell>
          <cell r="W61" t="str">
            <v>13F4</v>
          </cell>
          <cell r="X61">
            <v>360</v>
          </cell>
          <cell r="Y61">
            <v>690</v>
          </cell>
          <cell r="Z61">
            <v>1</v>
          </cell>
          <cell r="AA61">
            <v>0.25</v>
          </cell>
          <cell r="AB61">
            <v>2.09</v>
          </cell>
          <cell r="AC61">
            <v>3</v>
          </cell>
          <cell r="AD61">
            <v>5.09</v>
          </cell>
          <cell r="AE61">
            <v>1599</v>
          </cell>
          <cell r="AF61">
            <v>23985</v>
          </cell>
        </row>
        <row r="62">
          <cell r="H62">
            <v>0</v>
          </cell>
          <cell r="I62">
            <v>0.64500000000000002</v>
          </cell>
          <cell r="J62">
            <v>67</v>
          </cell>
          <cell r="K62">
            <v>27.873675000000002</v>
          </cell>
          <cell r="L62">
            <v>94622.07325536001</v>
          </cell>
          <cell r="M62">
            <v>8329.0340639376009</v>
          </cell>
          <cell r="N62" t="str">
            <v>30F1</v>
          </cell>
          <cell r="O62">
            <v>280</v>
          </cell>
          <cell r="P62">
            <v>1</v>
          </cell>
          <cell r="Q62">
            <v>13.8</v>
          </cell>
          <cell r="R62">
            <v>4.4000000000000004</v>
          </cell>
          <cell r="S62">
            <v>39.416509440000006</v>
          </cell>
          <cell r="T62">
            <v>133806.24706653392</v>
          </cell>
          <cell r="U62">
            <v>0.2</v>
          </cell>
          <cell r="V62">
            <v>11778.190346528689</v>
          </cell>
          <cell r="W62" t="str">
            <v>30F7</v>
          </cell>
          <cell r="X62">
            <v>280</v>
          </cell>
          <cell r="Y62">
            <v>560</v>
          </cell>
          <cell r="Z62">
            <v>1</v>
          </cell>
          <cell r="AA62">
            <v>0</v>
          </cell>
          <cell r="AB62">
            <v>0.01</v>
          </cell>
          <cell r="AC62">
            <v>2</v>
          </cell>
          <cell r="AD62">
            <v>2.0099999999999998</v>
          </cell>
          <cell r="AE62">
            <v>2842</v>
          </cell>
          <cell r="AF62">
            <v>0</v>
          </cell>
        </row>
        <row r="63">
          <cell r="H63">
            <v>0</v>
          </cell>
          <cell r="M63">
            <v>0</v>
          </cell>
          <cell r="N63" t="str">
            <v>30F2</v>
          </cell>
          <cell r="O63">
            <v>110</v>
          </cell>
          <cell r="P63">
            <v>0</v>
          </cell>
          <cell r="Q63">
            <v>13.8</v>
          </cell>
          <cell r="R63">
            <v>4.4000000000000004</v>
          </cell>
          <cell r="S63">
            <v>6.0834153600000018</v>
          </cell>
          <cell r="T63">
            <v>20651.219253891082</v>
          </cell>
          <cell r="U63">
            <v>0.2</v>
          </cell>
          <cell r="V63">
            <v>1817.8074386861883</v>
          </cell>
          <cell r="W63" t="str">
            <v>20F3</v>
          </cell>
          <cell r="X63">
            <v>270</v>
          </cell>
          <cell r="Y63">
            <v>380</v>
          </cell>
          <cell r="Z63">
            <v>0</v>
          </cell>
          <cell r="AA63">
            <v>0.03</v>
          </cell>
          <cell r="AB63">
            <v>0.01</v>
          </cell>
          <cell r="AC63">
            <v>0</v>
          </cell>
          <cell r="AD63">
            <v>0.01</v>
          </cell>
          <cell r="AE63">
            <v>2274</v>
          </cell>
          <cell r="AF63">
            <v>4093.2</v>
          </cell>
        </row>
        <row r="64">
          <cell r="H64">
            <v>0</v>
          </cell>
          <cell r="M64">
            <v>0</v>
          </cell>
          <cell r="N64" t="str">
            <v>30F3</v>
          </cell>
          <cell r="O64">
            <v>150</v>
          </cell>
          <cell r="P64">
            <v>0</v>
          </cell>
          <cell r="Q64">
            <v>13.8</v>
          </cell>
          <cell r="R64">
            <v>4.4000000000000004</v>
          </cell>
          <cell r="S64">
            <v>11.312136000000001</v>
          </cell>
          <cell r="T64">
            <v>38401.027538227208</v>
          </cell>
          <cell r="U64">
            <v>0.2</v>
          </cell>
          <cell r="V64">
            <v>3380.2204438379526</v>
          </cell>
          <cell r="W64" t="str">
            <v>20F3</v>
          </cell>
          <cell r="X64">
            <v>270</v>
          </cell>
          <cell r="Y64">
            <v>420</v>
          </cell>
          <cell r="Z64">
            <v>0</v>
          </cell>
          <cell r="AA64">
            <v>5.39</v>
          </cell>
          <cell r="AB64">
            <v>8.42</v>
          </cell>
          <cell r="AC64">
            <v>2</v>
          </cell>
          <cell r="AD64">
            <v>10.42</v>
          </cell>
          <cell r="AE64">
            <v>292</v>
          </cell>
          <cell r="AF64">
            <v>94432.799999999988</v>
          </cell>
        </row>
        <row r="65">
          <cell r="H65">
            <v>0</v>
          </cell>
          <cell r="I65">
            <v>0.74</v>
          </cell>
          <cell r="J65">
            <v>67</v>
          </cell>
          <cell r="K65">
            <v>36.6892</v>
          </cell>
          <cell r="L65">
            <v>124547.91734784</v>
          </cell>
          <cell r="M65">
            <v>10963.233107174401</v>
          </cell>
          <cell r="N65" t="str">
            <v>30F4</v>
          </cell>
          <cell r="O65">
            <v>380</v>
          </cell>
          <cell r="P65">
            <v>1</v>
          </cell>
          <cell r="Q65">
            <v>13.8</v>
          </cell>
          <cell r="R65">
            <v>4.4000000000000004</v>
          </cell>
          <cell r="S65">
            <v>72.598775040000021</v>
          </cell>
          <cell r="T65">
            <v>246449.2611786671</v>
          </cell>
          <cell r="U65">
            <v>0.2</v>
          </cell>
          <cell r="V65">
            <v>21693.503648453356</v>
          </cell>
          <cell r="W65" t="str">
            <v>30F3</v>
          </cell>
          <cell r="X65">
            <v>150</v>
          </cell>
          <cell r="Y65">
            <v>530</v>
          </cell>
          <cell r="Z65">
            <v>1</v>
          </cell>
          <cell r="AA65">
            <v>0.46</v>
          </cell>
          <cell r="AB65">
            <v>1.01</v>
          </cell>
          <cell r="AC65">
            <v>2</v>
          </cell>
          <cell r="AD65">
            <v>3.01</v>
          </cell>
          <cell r="AE65">
            <v>326</v>
          </cell>
          <cell r="AF65">
            <v>8997.6</v>
          </cell>
        </row>
        <row r="66">
          <cell r="H66">
            <v>0</v>
          </cell>
          <cell r="M66">
            <v>0</v>
          </cell>
          <cell r="N66" t="str">
            <v>30F5</v>
          </cell>
          <cell r="O66">
            <v>120</v>
          </cell>
          <cell r="P66">
            <v>0</v>
          </cell>
          <cell r="Q66">
            <v>13.8</v>
          </cell>
          <cell r="R66">
            <v>4.4000000000000004</v>
          </cell>
          <cell r="S66">
            <v>7.2397670400000003</v>
          </cell>
          <cell r="T66">
            <v>24576.65762446541</v>
          </cell>
          <cell r="U66">
            <v>0.2</v>
          </cell>
          <cell r="V66">
            <v>2163.3410840562892</v>
          </cell>
          <cell r="W66" t="str">
            <v>20F2</v>
          </cell>
          <cell r="X66">
            <v>200</v>
          </cell>
          <cell r="Y66">
            <v>320</v>
          </cell>
          <cell r="Z66">
            <v>0</v>
          </cell>
          <cell r="AA66">
            <v>0.28999999999999998</v>
          </cell>
          <cell r="AB66">
            <v>0.13</v>
          </cell>
          <cell r="AC66">
            <v>2</v>
          </cell>
          <cell r="AD66">
            <v>2.13</v>
          </cell>
          <cell r="AE66">
            <v>1180</v>
          </cell>
          <cell r="AF66">
            <v>20532</v>
          </cell>
        </row>
        <row r="67">
          <cell r="H67">
            <v>0</v>
          </cell>
          <cell r="M67">
            <v>0</v>
          </cell>
          <cell r="N67" t="str">
            <v>30F6</v>
          </cell>
          <cell r="O67">
            <v>230</v>
          </cell>
          <cell r="P67">
            <v>0</v>
          </cell>
          <cell r="Q67">
            <v>13.8</v>
          </cell>
          <cell r="R67">
            <v>4.4000000000000004</v>
          </cell>
          <cell r="S67">
            <v>26.596088640000001</v>
          </cell>
          <cell r="T67">
            <v>90285.082523209741</v>
          </cell>
          <cell r="U67">
            <v>0.2</v>
          </cell>
          <cell r="V67">
            <v>7947.273843512341</v>
          </cell>
          <cell r="W67" t="str">
            <v>49F4</v>
          </cell>
          <cell r="X67">
            <v>355</v>
          </cell>
          <cell r="Y67">
            <v>585</v>
          </cell>
          <cell r="Z67">
            <v>1</v>
          </cell>
          <cell r="AA67">
            <v>0</v>
          </cell>
          <cell r="AB67">
            <v>0</v>
          </cell>
          <cell r="AC67">
            <v>4</v>
          </cell>
          <cell r="AD67">
            <v>4</v>
          </cell>
          <cell r="AE67">
            <v>0</v>
          </cell>
          <cell r="AF67">
            <v>0</v>
          </cell>
        </row>
        <row r="68">
          <cell r="H68">
            <v>0</v>
          </cell>
          <cell r="M68">
            <v>0</v>
          </cell>
          <cell r="N68" t="str">
            <v>30F7</v>
          </cell>
          <cell r="O68">
            <v>280</v>
          </cell>
          <cell r="P68">
            <v>1</v>
          </cell>
          <cell r="Q68">
            <v>13.8</v>
          </cell>
          <cell r="R68">
            <v>4.4000000000000004</v>
          </cell>
          <cell r="S68">
            <v>39.416509440000006</v>
          </cell>
          <cell r="T68">
            <v>133806.24706653392</v>
          </cell>
          <cell r="U68">
            <v>0.2</v>
          </cell>
          <cell r="V68">
            <v>11778.190346528689</v>
          </cell>
          <cell r="W68" t="str">
            <v>30F1</v>
          </cell>
          <cell r="X68">
            <v>280</v>
          </cell>
          <cell r="Y68">
            <v>560</v>
          </cell>
          <cell r="Z68">
            <v>1</v>
          </cell>
          <cell r="AA68">
            <v>3.76</v>
          </cell>
          <cell r="AB68">
            <v>7.48</v>
          </cell>
          <cell r="AC68">
            <v>4</v>
          </cell>
          <cell r="AD68">
            <v>11.48</v>
          </cell>
          <cell r="AE68">
            <v>1334</v>
          </cell>
          <cell r="AF68">
            <v>300950.40000000002</v>
          </cell>
        </row>
        <row r="69">
          <cell r="H69">
            <v>0</v>
          </cell>
          <cell r="I69">
            <v>0.70499999999999996</v>
          </cell>
          <cell r="J69">
            <v>67</v>
          </cell>
          <cell r="K69">
            <v>33.300674999999998</v>
          </cell>
          <cell r="L69">
            <v>113044.97556576</v>
          </cell>
          <cell r="M69">
            <v>9950.695644801599</v>
          </cell>
          <cell r="N69" t="str">
            <v>47F1</v>
          </cell>
          <cell r="O69">
            <v>235</v>
          </cell>
          <cell r="P69">
            <v>0</v>
          </cell>
          <cell r="Q69">
            <v>13.8</v>
          </cell>
          <cell r="R69">
            <v>3</v>
          </cell>
          <cell r="S69">
            <v>18.930688200000002</v>
          </cell>
          <cell r="T69">
            <v>64263.53775147265</v>
          </cell>
          <cell r="U69">
            <v>0.2</v>
          </cell>
          <cell r="V69">
            <v>5656.7476973015437</v>
          </cell>
          <cell r="W69" t="str">
            <v>61F3</v>
          </cell>
          <cell r="X69">
            <v>170</v>
          </cell>
          <cell r="Y69">
            <v>405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H70">
            <v>0</v>
          </cell>
          <cell r="M70">
            <v>0</v>
          </cell>
          <cell r="N70" t="str">
            <v>47F2</v>
          </cell>
          <cell r="O70">
            <v>155</v>
          </cell>
          <cell r="P70">
            <v>0</v>
          </cell>
          <cell r="Q70">
            <v>13.8</v>
          </cell>
          <cell r="R70">
            <v>3</v>
          </cell>
          <cell r="S70">
            <v>8.2355778000000015</v>
          </cell>
          <cell r="T70">
            <v>27957.111715330568</v>
          </cell>
          <cell r="U70">
            <v>0.2</v>
          </cell>
          <cell r="V70">
            <v>2460.9029140365701</v>
          </cell>
          <cell r="W70" t="str">
            <v>47F5</v>
          </cell>
          <cell r="X70">
            <v>90</v>
          </cell>
          <cell r="Y70">
            <v>245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3</v>
          </cell>
          <cell r="AF70">
            <v>0</v>
          </cell>
        </row>
        <row r="71">
          <cell r="H71">
            <v>0</v>
          </cell>
          <cell r="M71">
            <v>0</v>
          </cell>
          <cell r="N71" t="str">
            <v>47F3</v>
          </cell>
          <cell r="O71">
            <v>195</v>
          </cell>
          <cell r="P71">
            <v>0</v>
          </cell>
          <cell r="Q71">
            <v>13.8</v>
          </cell>
          <cell r="R71">
            <v>3</v>
          </cell>
          <cell r="S71">
            <v>13.034665800000001</v>
          </cell>
          <cell r="T71">
            <v>44248.456731548169</v>
          </cell>
          <cell r="U71">
            <v>0.2</v>
          </cell>
          <cell r="V71">
            <v>3894.9358296041864</v>
          </cell>
          <cell r="W71" t="str">
            <v>61F2</v>
          </cell>
          <cell r="X71">
            <v>180</v>
          </cell>
          <cell r="Y71">
            <v>375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473</v>
          </cell>
          <cell r="AF71">
            <v>0</v>
          </cell>
        </row>
        <row r="72">
          <cell r="H72">
            <v>0</v>
          </cell>
          <cell r="I72">
            <v>0.63</v>
          </cell>
          <cell r="J72">
            <v>67</v>
          </cell>
          <cell r="K72">
            <v>26.592300000000002</v>
          </cell>
          <cell r="L72">
            <v>90272.221320960016</v>
          </cell>
          <cell r="M72">
            <v>7946.1417462336012</v>
          </cell>
          <cell r="N72" t="str">
            <v>47F4</v>
          </cell>
          <cell r="O72">
            <v>250</v>
          </cell>
          <cell r="P72">
            <v>0</v>
          </cell>
          <cell r="Q72">
            <v>13.8</v>
          </cell>
          <cell r="R72">
            <v>3</v>
          </cell>
          <cell r="S72">
            <v>21.424500000000005</v>
          </cell>
          <cell r="T72">
            <v>72729.218822400027</v>
          </cell>
          <cell r="U72">
            <v>0.2</v>
          </cell>
          <cell r="V72">
            <v>6401.9326587840023</v>
          </cell>
          <cell r="W72" t="str">
            <v>47F5</v>
          </cell>
          <cell r="X72">
            <v>90</v>
          </cell>
          <cell r="Y72">
            <v>340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6</v>
          </cell>
          <cell r="AF72">
            <v>0</v>
          </cell>
        </row>
        <row r="73">
          <cell r="H73">
            <v>0</v>
          </cell>
          <cell r="M73">
            <v>0</v>
          </cell>
          <cell r="N73" t="str">
            <v>47F5</v>
          </cell>
          <cell r="O73">
            <v>90</v>
          </cell>
          <cell r="P73">
            <v>0</v>
          </cell>
          <cell r="Q73">
            <v>13.8</v>
          </cell>
          <cell r="R73">
            <v>3</v>
          </cell>
          <cell r="S73">
            <v>2.7766152000000006</v>
          </cell>
          <cell r="T73">
            <v>9425.7067593830434</v>
          </cell>
          <cell r="U73">
            <v>0.2</v>
          </cell>
          <cell r="V73">
            <v>829.69047257840657</v>
          </cell>
          <cell r="W73" t="str">
            <v>47F2</v>
          </cell>
          <cell r="X73">
            <v>155</v>
          </cell>
          <cell r="Y73">
            <v>245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2</v>
          </cell>
          <cell r="AF73">
            <v>0</v>
          </cell>
        </row>
        <row r="74">
          <cell r="H74">
            <v>0</v>
          </cell>
          <cell r="M74">
            <v>0</v>
          </cell>
          <cell r="N74" t="str">
            <v>47F6</v>
          </cell>
          <cell r="O74">
            <v>285</v>
          </cell>
          <cell r="P74">
            <v>1</v>
          </cell>
          <cell r="Q74">
            <v>13.8</v>
          </cell>
          <cell r="R74">
            <v>3</v>
          </cell>
          <cell r="S74">
            <v>27.843280200000006</v>
          </cell>
          <cell r="T74">
            <v>94518.892781591072</v>
          </cell>
          <cell r="U74">
            <v>0.2</v>
          </cell>
          <cell r="V74">
            <v>8319.9516833556881</v>
          </cell>
          <cell r="W74" t="str">
            <v>10F4</v>
          </cell>
          <cell r="X74">
            <v>310</v>
          </cell>
          <cell r="Y74">
            <v>595</v>
          </cell>
          <cell r="Z74">
            <v>1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175</v>
          </cell>
          <cell r="AF74">
            <v>0</v>
          </cell>
        </row>
        <row r="75">
          <cell r="H75">
            <v>0</v>
          </cell>
          <cell r="M75">
            <v>0</v>
          </cell>
          <cell r="N75" t="str">
            <v>49F1</v>
          </cell>
          <cell r="O75">
            <v>160</v>
          </cell>
          <cell r="P75">
            <v>0</v>
          </cell>
          <cell r="Q75">
            <v>13.8</v>
          </cell>
          <cell r="R75">
            <v>3.5</v>
          </cell>
          <cell r="S75">
            <v>10.238054400000003</v>
          </cell>
          <cell r="T75">
            <v>34754.869367930893</v>
          </cell>
          <cell r="U75">
            <v>0.2</v>
          </cell>
          <cell r="V75">
            <v>3059.2702198775819</v>
          </cell>
          <cell r="W75" t="str">
            <v>49F4</v>
          </cell>
          <cell r="X75">
            <v>355</v>
          </cell>
          <cell r="Y75">
            <v>515</v>
          </cell>
          <cell r="Z75">
            <v>1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1212</v>
          </cell>
          <cell r="AF75">
            <v>0</v>
          </cell>
        </row>
        <row r="76">
          <cell r="H76">
            <v>0</v>
          </cell>
          <cell r="M76">
            <v>0</v>
          </cell>
          <cell r="N76" t="str">
            <v>49F2</v>
          </cell>
          <cell r="O76">
            <v>280</v>
          </cell>
          <cell r="P76">
            <v>1</v>
          </cell>
          <cell r="Q76">
            <v>13.8</v>
          </cell>
          <cell r="R76">
            <v>3.5</v>
          </cell>
          <cell r="S76">
            <v>31.354041600000002</v>
          </cell>
          <cell r="T76">
            <v>106436.78743928832</v>
          </cell>
          <cell r="U76">
            <v>0.2</v>
          </cell>
          <cell r="V76">
            <v>9369.0150483750913</v>
          </cell>
          <cell r="W76" t="str">
            <v>30F3</v>
          </cell>
          <cell r="X76">
            <v>150</v>
          </cell>
          <cell r="Y76">
            <v>430</v>
          </cell>
          <cell r="Z76">
            <v>0</v>
          </cell>
          <cell r="AA76">
            <v>0</v>
          </cell>
          <cell r="AB76">
            <v>0</v>
          </cell>
          <cell r="AC76">
            <v>4</v>
          </cell>
          <cell r="AD76">
            <v>4</v>
          </cell>
          <cell r="AE76">
            <v>1942</v>
          </cell>
          <cell r="AF76">
            <v>0</v>
          </cell>
        </row>
        <row r="77">
          <cell r="H77">
            <v>0</v>
          </cell>
          <cell r="M77">
            <v>0</v>
          </cell>
          <cell r="N77" t="str">
            <v>49F3</v>
          </cell>
          <cell r="O77">
            <v>200</v>
          </cell>
          <cell r="P77">
            <v>0</v>
          </cell>
          <cell r="Q77">
            <v>13.8</v>
          </cell>
          <cell r="R77">
            <v>3.5</v>
          </cell>
          <cell r="S77">
            <v>15.99696</v>
          </cell>
          <cell r="T77">
            <v>54304.483387392007</v>
          </cell>
          <cell r="U77">
            <v>0.2</v>
          </cell>
          <cell r="V77">
            <v>4780.1097185587205</v>
          </cell>
          <cell r="W77" t="str">
            <v>49F6</v>
          </cell>
          <cell r="X77">
            <v>180</v>
          </cell>
          <cell r="Y77">
            <v>380</v>
          </cell>
          <cell r="Z77">
            <v>0</v>
          </cell>
          <cell r="AA77">
            <v>0.74</v>
          </cell>
          <cell r="AB77">
            <v>2</v>
          </cell>
          <cell r="AC77">
            <v>0</v>
          </cell>
          <cell r="AD77">
            <v>2</v>
          </cell>
          <cell r="AE77">
            <v>1356</v>
          </cell>
          <cell r="AF77">
            <v>60206.399999999994</v>
          </cell>
        </row>
        <row r="78">
          <cell r="H78">
            <v>1</v>
          </cell>
          <cell r="I78">
            <v>1.0050000000000001</v>
          </cell>
          <cell r="J78">
            <v>67</v>
          </cell>
          <cell r="K78">
            <v>67.671675000000008</v>
          </cell>
          <cell r="L78">
            <v>229723.35686496002</v>
          </cell>
          <cell r="M78">
            <v>20221.218990273603</v>
          </cell>
          <cell r="N78" t="str">
            <v>49F4</v>
          </cell>
          <cell r="O78">
            <v>355</v>
          </cell>
          <cell r="P78">
            <v>1</v>
          </cell>
          <cell r="Q78">
            <v>13.8</v>
          </cell>
          <cell r="R78">
            <v>3.5</v>
          </cell>
          <cell r="S78">
            <v>50.400422100000014</v>
          </cell>
          <cell r="T78">
            <v>171093.06297240197</v>
          </cell>
          <cell r="U78">
            <v>0.2</v>
          </cell>
          <cell r="V78">
            <v>15060.333182034072</v>
          </cell>
          <cell r="W78" t="str">
            <v>20F3</v>
          </cell>
          <cell r="X78">
            <v>270</v>
          </cell>
          <cell r="Y78">
            <v>625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H79">
            <v>0</v>
          </cell>
          <cell r="M79">
            <v>0</v>
          </cell>
          <cell r="N79" t="str">
            <v>49F5</v>
          </cell>
          <cell r="O79">
            <v>60</v>
          </cell>
          <cell r="P79">
            <v>0</v>
          </cell>
          <cell r="Q79">
            <v>13.8</v>
          </cell>
          <cell r="R79">
            <v>3.5</v>
          </cell>
          <cell r="S79">
            <v>1.4397264000000001</v>
          </cell>
          <cell r="T79">
            <v>4887.4035048652804</v>
          </cell>
          <cell r="U79">
            <v>0.2</v>
          </cell>
          <cell r="V79">
            <v>430.20987467028488</v>
          </cell>
          <cell r="W79" t="str">
            <v>30F3</v>
          </cell>
          <cell r="X79">
            <v>150</v>
          </cell>
          <cell r="Y79">
            <v>210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H80">
            <v>0</v>
          </cell>
          <cell r="M80">
            <v>0</v>
          </cell>
          <cell r="N80" t="str">
            <v>49F6</v>
          </cell>
          <cell r="O80">
            <v>180</v>
          </cell>
          <cell r="P80">
            <v>0</v>
          </cell>
          <cell r="Q80">
            <v>13.8</v>
          </cell>
          <cell r="R80">
            <v>3.5</v>
          </cell>
          <cell r="S80">
            <v>12.957537600000002</v>
          </cell>
          <cell r="T80">
            <v>43986.631543787531</v>
          </cell>
          <cell r="U80">
            <v>0.2</v>
          </cell>
          <cell r="V80">
            <v>3871.888872032564</v>
          </cell>
          <cell r="W80" t="str">
            <v>49F3</v>
          </cell>
          <cell r="X80">
            <v>200</v>
          </cell>
          <cell r="Y80">
            <v>380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H81">
            <v>0</v>
          </cell>
          <cell r="I81">
            <v>0.8</v>
          </cell>
          <cell r="J81">
            <v>67</v>
          </cell>
          <cell r="K81">
            <v>42.88000000000001</v>
          </cell>
          <cell r="L81">
            <v>145563.67257600004</v>
          </cell>
          <cell r="M81">
            <v>12813.128540160003</v>
          </cell>
          <cell r="N81" t="str">
            <v>61F1</v>
          </cell>
          <cell r="O81">
            <v>50</v>
          </cell>
          <cell r="P81">
            <v>0</v>
          </cell>
          <cell r="Q81">
            <v>13.8</v>
          </cell>
          <cell r="R81">
            <v>3</v>
          </cell>
          <cell r="S81">
            <v>0.85698000000000008</v>
          </cell>
          <cell r="T81">
            <v>2909.1687528960006</v>
          </cell>
          <cell r="U81">
            <v>0.2</v>
          </cell>
          <cell r="V81">
            <v>256.07730635136005</v>
          </cell>
          <cell r="W81" t="str">
            <v>47F3</v>
          </cell>
          <cell r="X81">
            <v>195</v>
          </cell>
          <cell r="Y81">
            <v>245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325</v>
          </cell>
          <cell r="AF81">
            <v>0</v>
          </cell>
        </row>
        <row r="82">
          <cell r="H82">
            <v>0</v>
          </cell>
          <cell r="M82">
            <v>0</v>
          </cell>
          <cell r="N82" t="str">
            <v>61F2</v>
          </cell>
          <cell r="O82">
            <v>180</v>
          </cell>
          <cell r="P82">
            <v>0</v>
          </cell>
          <cell r="Q82">
            <v>13.8</v>
          </cell>
          <cell r="R82">
            <v>3</v>
          </cell>
          <cell r="S82">
            <v>11.106460800000002</v>
          </cell>
          <cell r="T82">
            <v>37702.827037532174</v>
          </cell>
          <cell r="U82">
            <v>0.2</v>
          </cell>
          <cell r="V82">
            <v>3318.7618903136263</v>
          </cell>
          <cell r="W82" t="str">
            <v>47F3</v>
          </cell>
          <cell r="X82">
            <v>195</v>
          </cell>
          <cell r="Y82">
            <v>375</v>
          </cell>
          <cell r="Z82">
            <v>0</v>
          </cell>
          <cell r="AA82">
            <v>0.14000000000000001</v>
          </cell>
          <cell r="AB82">
            <v>0.04</v>
          </cell>
          <cell r="AC82">
            <v>0</v>
          </cell>
          <cell r="AD82">
            <v>0.04</v>
          </cell>
          <cell r="AE82">
            <v>36</v>
          </cell>
          <cell r="AF82">
            <v>302.40000000000003</v>
          </cell>
        </row>
        <row r="83">
          <cell r="H83">
            <v>0</v>
          </cell>
          <cell r="M83">
            <v>0</v>
          </cell>
          <cell r="N83" t="str">
            <v>61F3</v>
          </cell>
          <cell r="O83">
            <v>170</v>
          </cell>
          <cell r="P83">
            <v>0</v>
          </cell>
          <cell r="Q83">
            <v>13.8</v>
          </cell>
          <cell r="R83">
            <v>3</v>
          </cell>
          <cell r="S83">
            <v>9.9066888000000013</v>
          </cell>
          <cell r="T83">
            <v>33629.99078347777</v>
          </cell>
          <cell r="U83">
            <v>0.2</v>
          </cell>
          <cell r="V83">
            <v>2960.2536614217224</v>
          </cell>
          <cell r="W83" t="str">
            <v>47F1</v>
          </cell>
          <cell r="X83">
            <v>235</v>
          </cell>
          <cell r="Y83">
            <v>405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9</v>
          </cell>
          <cell r="AF83">
            <v>0</v>
          </cell>
        </row>
        <row r="84">
          <cell r="H84">
            <v>0</v>
          </cell>
          <cell r="M84">
            <v>0</v>
          </cell>
          <cell r="N84" t="str">
            <v>61F4</v>
          </cell>
          <cell r="O84">
            <v>190</v>
          </cell>
          <cell r="P84">
            <v>0</v>
          </cell>
          <cell r="Q84">
            <v>13.8</v>
          </cell>
          <cell r="R84">
            <v>3</v>
          </cell>
          <cell r="S84">
            <v>12.374791200000004</v>
          </cell>
          <cell r="T84">
            <v>42008.396791818253</v>
          </cell>
          <cell r="U84">
            <v>0.2</v>
          </cell>
          <cell r="V84">
            <v>3697.7563037136397</v>
          </cell>
          <cell r="W84" t="str">
            <v>10F2</v>
          </cell>
          <cell r="X84">
            <v>300</v>
          </cell>
          <cell r="Y84">
            <v>490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3</v>
          </cell>
          <cell r="AF84">
            <v>0</v>
          </cell>
        </row>
        <row r="85">
          <cell r="H85">
            <v>3</v>
          </cell>
          <cell r="J85">
            <v>67</v>
          </cell>
          <cell r="K85">
            <v>666.97159999999997</v>
          </cell>
          <cell r="L85">
            <v>2264151.94962432</v>
          </cell>
          <cell r="M85">
            <v>199300.20623685123</v>
          </cell>
          <cell r="N85">
            <v>42</v>
          </cell>
          <cell r="O85">
            <v>9705</v>
          </cell>
          <cell r="P85">
            <v>16</v>
          </cell>
          <cell r="R85">
            <v>3.7214285714285715</v>
          </cell>
          <cell r="S85">
            <v>1216.1960217000001</v>
          </cell>
          <cell r="T85">
            <v>4128590.4732036539</v>
          </cell>
          <cell r="U85">
            <v>0.20000000000000004</v>
          </cell>
          <cell r="V85">
            <v>363415.95046812796</v>
          </cell>
          <cell r="X85">
            <v>9580</v>
          </cell>
          <cell r="Y85">
            <v>19285</v>
          </cell>
          <cell r="Z85">
            <v>17</v>
          </cell>
          <cell r="AA85">
            <v>0.66533238405207495</v>
          </cell>
          <cell r="AB85">
            <v>1.3556171684296177</v>
          </cell>
          <cell r="AD85">
            <v>3.393615541090317</v>
          </cell>
          <cell r="AE85">
            <v>24580</v>
          </cell>
          <cell r="AF85">
            <v>981232.20000000007</v>
          </cell>
        </row>
        <row r="86">
          <cell r="H86">
            <v>0</v>
          </cell>
          <cell r="I86">
            <v>1</v>
          </cell>
          <cell r="J86">
            <v>32</v>
          </cell>
          <cell r="K86">
            <v>32</v>
          </cell>
          <cell r="L86">
            <v>108629.6064</v>
          </cell>
          <cell r="M86">
            <v>9562.0362239999995</v>
          </cell>
          <cell r="N86" t="str">
            <v>5F1</v>
          </cell>
          <cell r="O86">
            <v>80</v>
          </cell>
          <cell r="P86">
            <v>0</v>
          </cell>
          <cell r="Q86">
            <v>4.16</v>
          </cell>
          <cell r="R86">
            <v>1.5</v>
          </cell>
          <cell r="S86">
            <v>1.9936051200000007</v>
          </cell>
          <cell r="T86">
            <v>6767.6418594570268</v>
          </cell>
          <cell r="U86">
            <v>4</v>
          </cell>
          <cell r="V86">
            <v>595.71638668099604</v>
          </cell>
          <cell r="W86" t="str">
            <v>26F3</v>
          </cell>
          <cell r="X86">
            <v>220</v>
          </cell>
          <cell r="Y86">
            <v>300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123</v>
          </cell>
          <cell r="AF86">
            <v>0</v>
          </cell>
        </row>
        <row r="87">
          <cell r="H87">
            <v>0</v>
          </cell>
          <cell r="M87">
            <v>0</v>
          </cell>
          <cell r="N87" t="str">
            <v>5F2</v>
          </cell>
          <cell r="O87">
            <v>310</v>
          </cell>
          <cell r="P87">
            <v>1</v>
          </cell>
          <cell r="Q87">
            <v>4.16</v>
          </cell>
          <cell r="R87">
            <v>1.5</v>
          </cell>
          <cell r="S87">
            <v>29.935226879999998</v>
          </cell>
          <cell r="T87">
            <v>101620.37229590937</v>
          </cell>
          <cell r="U87">
            <v>4</v>
          </cell>
          <cell r="V87">
            <v>8945.0538687568278</v>
          </cell>
          <cell r="W87" t="str">
            <v>67F4</v>
          </cell>
          <cell r="X87">
            <v>310</v>
          </cell>
          <cell r="Y87">
            <v>620</v>
          </cell>
          <cell r="Z87">
            <v>1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405</v>
          </cell>
          <cell r="AF87">
            <v>0</v>
          </cell>
        </row>
        <row r="88">
          <cell r="H88">
            <v>0</v>
          </cell>
          <cell r="M88">
            <v>0</v>
          </cell>
          <cell r="N88" t="str">
            <v>5F3</v>
          </cell>
          <cell r="O88">
            <v>260</v>
          </cell>
          <cell r="P88">
            <v>1</v>
          </cell>
          <cell r="Q88">
            <v>4.16</v>
          </cell>
          <cell r="R88">
            <v>1.5</v>
          </cell>
          <cell r="S88">
            <v>21.057454079999999</v>
          </cell>
          <cell r="T88">
            <v>71483.217140514811</v>
          </cell>
          <cell r="U88">
            <v>4</v>
          </cell>
          <cell r="V88">
            <v>6292.2543343180187</v>
          </cell>
          <cell r="W88" t="str">
            <v>67F3</v>
          </cell>
          <cell r="X88">
            <v>250</v>
          </cell>
          <cell r="Y88">
            <v>510</v>
          </cell>
          <cell r="Z88">
            <v>1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360</v>
          </cell>
          <cell r="AF88">
            <v>0</v>
          </cell>
        </row>
        <row r="89">
          <cell r="H89">
            <v>0</v>
          </cell>
          <cell r="I89">
            <v>0.84000000000000008</v>
          </cell>
          <cell r="J89">
            <v>32</v>
          </cell>
          <cell r="K89">
            <v>22.579200000000004</v>
          </cell>
          <cell r="L89">
            <v>76649.050275840025</v>
          </cell>
          <cell r="M89">
            <v>6746.9727596544017</v>
          </cell>
          <cell r="N89" t="str">
            <v>8F1</v>
          </cell>
          <cell r="O89">
            <v>230</v>
          </cell>
          <cell r="P89">
            <v>0</v>
          </cell>
          <cell r="Q89">
            <v>4.16</v>
          </cell>
          <cell r="R89">
            <v>1.5</v>
          </cell>
          <cell r="S89">
            <v>16.478392319999998</v>
          </cell>
          <cell r="T89">
            <v>55938.789744574467</v>
          </cell>
          <cell r="U89">
            <v>4</v>
          </cell>
          <cell r="V89">
            <v>4923.9682586601057</v>
          </cell>
          <cell r="W89" t="str">
            <v>23F1</v>
          </cell>
          <cell r="X89">
            <v>390</v>
          </cell>
          <cell r="Y89">
            <v>620</v>
          </cell>
          <cell r="Z89">
            <v>1</v>
          </cell>
          <cell r="AA89">
            <v>0</v>
          </cell>
          <cell r="AB89">
            <v>0</v>
          </cell>
          <cell r="AC89">
            <v>1</v>
          </cell>
          <cell r="AD89">
            <v>1</v>
          </cell>
          <cell r="AE89">
            <v>335</v>
          </cell>
          <cell r="AF89">
            <v>0</v>
          </cell>
        </row>
        <row r="90">
          <cell r="H90">
            <v>0</v>
          </cell>
          <cell r="M90">
            <v>0</v>
          </cell>
          <cell r="N90" t="str">
            <v>8F2</v>
          </cell>
          <cell r="O90">
            <v>30</v>
          </cell>
          <cell r="P90">
            <v>0</v>
          </cell>
          <cell r="Q90">
            <v>4.16</v>
          </cell>
          <cell r="R90">
            <v>1.5</v>
          </cell>
          <cell r="S90">
            <v>0.28035072</v>
          </cell>
          <cell r="T90">
            <v>951.69963648614396</v>
          </cell>
          <cell r="U90">
            <v>4</v>
          </cell>
          <cell r="V90">
            <v>83.772616877015054</v>
          </cell>
          <cell r="W90" t="str">
            <v>41F3</v>
          </cell>
          <cell r="X90">
            <v>250</v>
          </cell>
          <cell r="Y90">
            <v>280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67</v>
          </cell>
          <cell r="AF90">
            <v>0</v>
          </cell>
        </row>
        <row r="91">
          <cell r="H91">
            <v>0</v>
          </cell>
          <cell r="M91">
            <v>0</v>
          </cell>
          <cell r="N91" t="str">
            <v>8F3</v>
          </cell>
          <cell r="O91">
            <v>330</v>
          </cell>
          <cell r="P91">
            <v>1</v>
          </cell>
          <cell r="Q91">
            <v>4.16</v>
          </cell>
          <cell r="R91">
            <v>1.5</v>
          </cell>
          <cell r="S91">
            <v>33.922437119999998</v>
          </cell>
          <cell r="T91">
            <v>115155.65601482341</v>
          </cell>
          <cell r="U91">
            <v>4</v>
          </cell>
          <cell r="V91">
            <v>10136.48664211882</v>
          </cell>
          <cell r="W91" t="str">
            <v>66F3</v>
          </cell>
          <cell r="X91">
            <v>180</v>
          </cell>
          <cell r="Y91">
            <v>510</v>
          </cell>
          <cell r="Z91">
            <v>1</v>
          </cell>
          <cell r="AA91">
            <v>0</v>
          </cell>
          <cell r="AB91">
            <v>0</v>
          </cell>
          <cell r="AC91">
            <v>2</v>
          </cell>
          <cell r="AD91">
            <v>2</v>
          </cell>
          <cell r="AE91">
            <v>351</v>
          </cell>
          <cell r="AF91">
            <v>0</v>
          </cell>
        </row>
        <row r="92">
          <cell r="H92">
            <v>0</v>
          </cell>
          <cell r="I92">
            <v>0.64</v>
          </cell>
          <cell r="J92">
            <v>32</v>
          </cell>
          <cell r="K92">
            <v>13.107200000000001</v>
          </cell>
          <cell r="L92">
            <v>44494.686781440003</v>
          </cell>
          <cell r="M92">
            <v>3916.6100373504005</v>
          </cell>
          <cell r="N92" t="str">
            <v>8F4</v>
          </cell>
          <cell r="O92">
            <v>0</v>
          </cell>
          <cell r="P92">
            <v>0</v>
          </cell>
          <cell r="Q92">
            <v>4.16</v>
          </cell>
          <cell r="R92">
            <v>1.5</v>
          </cell>
          <cell r="S92">
            <v>0</v>
          </cell>
          <cell r="T92">
            <v>0</v>
          </cell>
          <cell r="U92">
            <v>4</v>
          </cell>
          <cell r="V92">
            <v>0</v>
          </cell>
          <cell r="W92" t="str">
            <v>23F1</v>
          </cell>
          <cell r="X92">
            <v>390</v>
          </cell>
          <cell r="Y92">
            <v>390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113</v>
          </cell>
          <cell r="AF92">
            <v>0</v>
          </cell>
        </row>
        <row r="93">
          <cell r="H93">
            <v>0</v>
          </cell>
          <cell r="M93">
            <v>0</v>
          </cell>
          <cell r="N93" t="str">
            <v>8F5</v>
          </cell>
          <cell r="O93">
            <v>350</v>
          </cell>
          <cell r="P93">
            <v>1</v>
          </cell>
          <cell r="Q93">
            <v>4.16</v>
          </cell>
          <cell r="R93">
            <v>1.5</v>
          </cell>
          <cell r="S93">
            <v>38.158848000000006</v>
          </cell>
          <cell r="T93">
            <v>129536.89496616964</v>
          </cell>
          <cell r="U93">
            <v>4</v>
          </cell>
          <cell r="V93">
            <v>11402.383963815939</v>
          </cell>
          <cell r="W93" t="str">
            <v>66F2</v>
          </cell>
          <cell r="X93">
            <v>180</v>
          </cell>
          <cell r="Y93">
            <v>530</v>
          </cell>
          <cell r="Z93">
            <v>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204</v>
          </cell>
          <cell r="AF93">
            <v>0</v>
          </cell>
        </row>
        <row r="94">
          <cell r="H94">
            <v>0</v>
          </cell>
          <cell r="M94">
            <v>0</v>
          </cell>
          <cell r="N94" t="str">
            <v>8F6</v>
          </cell>
          <cell r="O94">
            <v>100</v>
          </cell>
          <cell r="P94">
            <v>0</v>
          </cell>
          <cell r="Q94">
            <v>4.16</v>
          </cell>
          <cell r="R94">
            <v>1.5</v>
          </cell>
          <cell r="S94">
            <v>3.1150080000000004</v>
          </cell>
          <cell r="T94">
            <v>10574.440405401601</v>
          </cell>
          <cell r="U94">
            <v>4</v>
          </cell>
          <cell r="V94">
            <v>930.80685418905614</v>
          </cell>
          <cell r="W94" t="str">
            <v>66F3</v>
          </cell>
          <cell r="X94">
            <v>180</v>
          </cell>
          <cell r="Y94">
            <v>280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146</v>
          </cell>
          <cell r="AF94">
            <v>0</v>
          </cell>
        </row>
        <row r="95">
          <cell r="H95">
            <v>1</v>
          </cell>
          <cell r="I95">
            <v>1.28</v>
          </cell>
          <cell r="J95">
            <v>32</v>
          </cell>
          <cell r="K95">
            <v>52.428800000000003</v>
          </cell>
          <cell r="L95">
            <v>177978.74712576001</v>
          </cell>
          <cell r="M95">
            <v>15666.440149401602</v>
          </cell>
          <cell r="N95" t="str">
            <v>12F1</v>
          </cell>
          <cell r="O95">
            <v>300</v>
          </cell>
          <cell r="P95">
            <v>1</v>
          </cell>
          <cell r="Q95">
            <v>4.16</v>
          </cell>
          <cell r="R95">
            <v>1.6</v>
          </cell>
          <cell r="S95">
            <v>29.904076800000009</v>
          </cell>
          <cell r="T95">
            <v>101514.6278918554</v>
          </cell>
          <cell r="U95">
            <v>4</v>
          </cell>
          <cell r="V95">
            <v>8935.7458002149415</v>
          </cell>
          <cell r="W95" t="str">
            <v>12F4</v>
          </cell>
          <cell r="X95">
            <v>375</v>
          </cell>
          <cell r="Y95">
            <v>675</v>
          </cell>
          <cell r="Z95">
            <v>1</v>
          </cell>
          <cell r="AA95">
            <v>0.13</v>
          </cell>
          <cell r="AB95">
            <v>0.06</v>
          </cell>
          <cell r="AC95">
            <v>0</v>
          </cell>
          <cell r="AD95">
            <v>0.06</v>
          </cell>
          <cell r="AE95">
            <v>185</v>
          </cell>
          <cell r="AF95">
            <v>1443</v>
          </cell>
        </row>
        <row r="96">
          <cell r="H96">
            <v>0</v>
          </cell>
          <cell r="M96">
            <v>0</v>
          </cell>
          <cell r="N96" t="str">
            <v>12F2</v>
          </cell>
          <cell r="O96">
            <v>375</v>
          </cell>
          <cell r="P96">
            <v>1</v>
          </cell>
          <cell r="Q96">
            <v>4.16</v>
          </cell>
          <cell r="R96">
            <v>1.6</v>
          </cell>
          <cell r="S96">
            <v>46.725120000000004</v>
          </cell>
          <cell r="T96">
            <v>158616.60608102402</v>
          </cell>
          <cell r="U96">
            <v>4</v>
          </cell>
          <cell r="V96">
            <v>13962.102812835841</v>
          </cell>
          <cell r="W96" t="str">
            <v>41F3</v>
          </cell>
          <cell r="X96">
            <v>250</v>
          </cell>
          <cell r="Y96">
            <v>625</v>
          </cell>
          <cell r="Z96">
            <v>1</v>
          </cell>
          <cell r="AA96">
            <v>0.35</v>
          </cell>
          <cell r="AB96">
            <v>0.02</v>
          </cell>
          <cell r="AC96">
            <v>0</v>
          </cell>
          <cell r="AD96">
            <v>0.02</v>
          </cell>
          <cell r="AE96">
            <v>374</v>
          </cell>
          <cell r="AF96">
            <v>7854</v>
          </cell>
        </row>
        <row r="97">
          <cell r="H97">
            <v>0</v>
          </cell>
          <cell r="M97">
            <v>0</v>
          </cell>
          <cell r="N97" t="str">
            <v>12F3</v>
          </cell>
          <cell r="O97">
            <v>200</v>
          </cell>
          <cell r="P97">
            <v>0</v>
          </cell>
          <cell r="Q97">
            <v>4.16</v>
          </cell>
          <cell r="R97">
            <v>1.6</v>
          </cell>
          <cell r="S97">
            <v>13.290700800000003</v>
          </cell>
          <cell r="T97">
            <v>45117.61239638018</v>
          </cell>
          <cell r="U97">
            <v>4</v>
          </cell>
          <cell r="V97">
            <v>3971.4425778733071</v>
          </cell>
          <cell r="W97" t="str">
            <v>23F1</v>
          </cell>
          <cell r="X97">
            <v>390</v>
          </cell>
          <cell r="Y97">
            <v>590</v>
          </cell>
          <cell r="Z97">
            <v>1</v>
          </cell>
          <cell r="AA97">
            <v>0</v>
          </cell>
          <cell r="AB97">
            <v>0</v>
          </cell>
          <cell r="AC97">
            <v>1</v>
          </cell>
          <cell r="AD97">
            <v>1</v>
          </cell>
          <cell r="AE97">
            <v>345</v>
          </cell>
          <cell r="AF97">
            <v>0</v>
          </cell>
        </row>
        <row r="98">
          <cell r="H98">
            <v>0</v>
          </cell>
          <cell r="I98">
            <v>0.72</v>
          </cell>
          <cell r="J98">
            <v>32</v>
          </cell>
          <cell r="K98">
            <v>16.588799999999999</v>
          </cell>
          <cell r="L98">
            <v>56313.587957760006</v>
          </cell>
          <cell r="M98">
            <v>4956.9595785216006</v>
          </cell>
          <cell r="N98" t="str">
            <v>12F4</v>
          </cell>
          <cell r="O98">
            <v>375</v>
          </cell>
          <cell r="P98">
            <v>1</v>
          </cell>
          <cell r="Q98">
            <v>4.16</v>
          </cell>
          <cell r="R98">
            <v>1.6</v>
          </cell>
          <cell r="S98">
            <v>46.725120000000004</v>
          </cell>
          <cell r="T98">
            <v>158616.60608102402</v>
          </cell>
          <cell r="U98">
            <v>4</v>
          </cell>
          <cell r="V98">
            <v>13962.102812835841</v>
          </cell>
          <cell r="W98" t="str">
            <v>40F2</v>
          </cell>
          <cell r="X98">
            <v>130</v>
          </cell>
          <cell r="Y98">
            <v>505</v>
          </cell>
          <cell r="Z98">
            <v>1</v>
          </cell>
          <cell r="AA98">
            <v>0.12</v>
          </cell>
          <cell r="AB98">
            <v>0.01</v>
          </cell>
          <cell r="AC98">
            <v>0</v>
          </cell>
          <cell r="AD98">
            <v>0.01</v>
          </cell>
          <cell r="AE98">
            <v>684</v>
          </cell>
          <cell r="AF98">
            <v>4924.8</v>
          </cell>
        </row>
        <row r="99">
          <cell r="H99">
            <v>0</v>
          </cell>
          <cell r="M99">
            <v>0</v>
          </cell>
          <cell r="N99" t="str">
            <v>12F5</v>
          </cell>
          <cell r="O99">
            <v>130</v>
          </cell>
          <cell r="P99">
            <v>0</v>
          </cell>
          <cell r="Q99">
            <v>4.16</v>
          </cell>
          <cell r="R99">
            <v>1.6</v>
          </cell>
          <cell r="S99">
            <v>5.6153210880000008</v>
          </cell>
          <cell r="T99">
            <v>19062.191237470623</v>
          </cell>
          <cell r="U99">
            <v>4</v>
          </cell>
          <cell r="V99">
            <v>1677.934489151472</v>
          </cell>
          <cell r="W99" t="str">
            <v>41F2</v>
          </cell>
          <cell r="X99">
            <v>200</v>
          </cell>
          <cell r="Y99">
            <v>330</v>
          </cell>
          <cell r="Z99">
            <v>0</v>
          </cell>
          <cell r="AA99">
            <v>0.18</v>
          </cell>
          <cell r="AB99">
            <v>0.24</v>
          </cell>
          <cell r="AC99">
            <v>0</v>
          </cell>
          <cell r="AD99">
            <v>0.24</v>
          </cell>
          <cell r="AE99">
            <v>423</v>
          </cell>
          <cell r="AF99">
            <v>4568.3999999999996</v>
          </cell>
        </row>
        <row r="100">
          <cell r="H100">
            <v>0</v>
          </cell>
          <cell r="I100">
            <v>0.65999999999999992</v>
          </cell>
          <cell r="J100">
            <v>32</v>
          </cell>
          <cell r="K100">
            <v>13.939199999999996</v>
          </cell>
          <cell r="L100">
            <v>47319.056547839988</v>
          </cell>
          <cell r="M100">
            <v>4165.2229791743994</v>
          </cell>
          <cell r="N100" t="str">
            <v>22F1</v>
          </cell>
          <cell r="O100">
            <v>280</v>
          </cell>
          <cell r="P100">
            <v>1</v>
          </cell>
          <cell r="Q100">
            <v>4.16</v>
          </cell>
          <cell r="R100">
            <v>1.8</v>
          </cell>
          <cell r="S100">
            <v>29.305995264</v>
          </cell>
          <cell r="T100">
            <v>99484.335334018266</v>
          </cell>
          <cell r="U100">
            <v>4</v>
          </cell>
          <cell r="V100">
            <v>8757.0308842106406</v>
          </cell>
          <cell r="W100" t="str">
            <v>66F3</v>
          </cell>
          <cell r="X100">
            <v>180</v>
          </cell>
          <cell r="Y100">
            <v>460</v>
          </cell>
          <cell r="Z100">
            <v>0</v>
          </cell>
          <cell r="AA100">
            <v>0.56000000000000005</v>
          </cell>
          <cell r="AB100">
            <v>0.28999999999999998</v>
          </cell>
          <cell r="AC100">
            <v>1</v>
          </cell>
          <cell r="AD100">
            <v>1.29</v>
          </cell>
          <cell r="AE100">
            <v>275</v>
          </cell>
          <cell r="AF100">
            <v>9240.0000000000018</v>
          </cell>
        </row>
        <row r="101">
          <cell r="H101">
            <v>0</v>
          </cell>
          <cell r="M101">
            <v>0</v>
          </cell>
          <cell r="N101" t="str">
            <v>22F2</v>
          </cell>
          <cell r="O101">
            <v>250</v>
          </cell>
          <cell r="P101">
            <v>0</v>
          </cell>
          <cell r="Q101">
            <v>4.16</v>
          </cell>
          <cell r="R101">
            <v>1.8</v>
          </cell>
          <cell r="S101">
            <v>23.362560000000002</v>
          </cell>
          <cell r="T101">
            <v>79308.303040512008</v>
          </cell>
          <cell r="U101">
            <v>4</v>
          </cell>
          <cell r="V101">
            <v>6981.0514064179206</v>
          </cell>
          <cell r="W101" t="str">
            <v>66F2</v>
          </cell>
          <cell r="X101">
            <v>180</v>
          </cell>
          <cell r="Y101">
            <v>430</v>
          </cell>
          <cell r="Z101">
            <v>0</v>
          </cell>
          <cell r="AA101">
            <v>1.48</v>
          </cell>
          <cell r="AB101">
            <v>1.19</v>
          </cell>
          <cell r="AC101">
            <v>2</v>
          </cell>
          <cell r="AD101">
            <v>3.19</v>
          </cell>
          <cell r="AE101">
            <v>408</v>
          </cell>
          <cell r="AF101">
            <v>36230.400000000001</v>
          </cell>
        </row>
        <row r="102">
          <cell r="H102">
            <v>0</v>
          </cell>
          <cell r="M102">
            <v>0</v>
          </cell>
          <cell r="N102" t="str">
            <v>22F3</v>
          </cell>
          <cell r="O102">
            <v>210</v>
          </cell>
          <cell r="P102">
            <v>0</v>
          </cell>
          <cell r="Q102">
            <v>4.16</v>
          </cell>
          <cell r="R102">
            <v>1.8</v>
          </cell>
          <cell r="S102">
            <v>16.484622336000005</v>
          </cell>
          <cell r="T102">
            <v>55959.938625385294</v>
          </cell>
          <cell r="U102">
            <v>4</v>
          </cell>
          <cell r="V102">
            <v>4925.8298723684857</v>
          </cell>
          <cell r="W102" t="str">
            <v>40F2</v>
          </cell>
          <cell r="X102">
            <v>130</v>
          </cell>
          <cell r="Y102">
            <v>340</v>
          </cell>
          <cell r="Z102">
            <v>0</v>
          </cell>
          <cell r="AA102">
            <v>1.23</v>
          </cell>
          <cell r="AB102">
            <v>1.1000000000000001</v>
          </cell>
          <cell r="AC102">
            <v>0</v>
          </cell>
          <cell r="AD102">
            <v>1.1000000000000001</v>
          </cell>
          <cell r="AE102">
            <v>40</v>
          </cell>
          <cell r="AF102">
            <v>2952</v>
          </cell>
        </row>
        <row r="103">
          <cell r="H103">
            <v>0</v>
          </cell>
          <cell r="M103">
            <v>0</v>
          </cell>
          <cell r="N103" t="str">
            <v>22F4</v>
          </cell>
          <cell r="O103">
            <v>285</v>
          </cell>
          <cell r="P103">
            <v>1</v>
          </cell>
          <cell r="Q103">
            <v>4.16</v>
          </cell>
          <cell r="R103">
            <v>1.8</v>
          </cell>
          <cell r="S103">
            <v>30.361982976</v>
          </cell>
          <cell r="T103">
            <v>103069.07063144942</v>
          </cell>
          <cell r="U103">
            <v>4</v>
          </cell>
          <cell r="V103">
            <v>9072.5744077807303</v>
          </cell>
          <cell r="W103" t="str">
            <v>22F3</v>
          </cell>
          <cell r="X103">
            <v>210</v>
          </cell>
          <cell r="Y103">
            <v>495</v>
          </cell>
          <cell r="Z103">
            <v>0</v>
          </cell>
          <cell r="AA103">
            <v>0.09</v>
          </cell>
          <cell r="AB103">
            <v>0.31</v>
          </cell>
          <cell r="AC103">
            <v>0</v>
          </cell>
          <cell r="AD103">
            <v>0.31</v>
          </cell>
          <cell r="AE103">
            <v>447</v>
          </cell>
          <cell r="AF103">
            <v>2413.7999999999997</v>
          </cell>
        </row>
        <row r="104">
          <cell r="H104">
            <v>0</v>
          </cell>
          <cell r="I104">
            <v>0.94000000000000006</v>
          </cell>
          <cell r="J104">
            <v>32</v>
          </cell>
          <cell r="K104">
            <v>28.275200000000005</v>
          </cell>
          <cell r="L104">
            <v>95985.12021504002</v>
          </cell>
          <cell r="M104">
            <v>8449.0152075264014</v>
          </cell>
          <cell r="N104" t="str">
            <v>23F1</v>
          </cell>
          <cell r="O104">
            <v>390</v>
          </cell>
          <cell r="P104">
            <v>1</v>
          </cell>
          <cell r="Q104">
            <v>4.16</v>
          </cell>
          <cell r="R104">
            <v>2.2000000000000002</v>
          </cell>
          <cell r="S104">
            <v>69.489598463999997</v>
          </cell>
          <cell r="T104">
            <v>235894.61656369892</v>
          </cell>
          <cell r="U104">
            <v>4</v>
          </cell>
          <cell r="V104">
            <v>20764.439303249463</v>
          </cell>
          <cell r="W104" t="str">
            <v>12F3</v>
          </cell>
          <cell r="X104">
            <v>200</v>
          </cell>
          <cell r="Y104">
            <v>590</v>
          </cell>
          <cell r="Z104">
            <v>1</v>
          </cell>
          <cell r="AA104">
            <v>0.1</v>
          </cell>
          <cell r="AB104">
            <v>0.06</v>
          </cell>
          <cell r="AC104">
            <v>0</v>
          </cell>
          <cell r="AD104">
            <v>0.06</v>
          </cell>
          <cell r="AE104">
            <v>281</v>
          </cell>
          <cell r="AF104">
            <v>1686</v>
          </cell>
        </row>
        <row r="105">
          <cell r="H105">
            <v>0</v>
          </cell>
          <cell r="M105">
            <v>0</v>
          </cell>
          <cell r="N105" t="str">
            <v>23F2</v>
          </cell>
          <cell r="O105">
            <v>90</v>
          </cell>
          <cell r="P105">
            <v>0</v>
          </cell>
          <cell r="Q105">
            <v>4.16</v>
          </cell>
          <cell r="R105">
            <v>2.2000000000000002</v>
          </cell>
          <cell r="S105">
            <v>3.7006295040000001</v>
          </cell>
          <cell r="T105">
            <v>12562.435201617101</v>
          </cell>
          <cell r="U105">
            <v>4</v>
          </cell>
          <cell r="V105">
            <v>1105.7985427765987</v>
          </cell>
          <cell r="W105" t="str">
            <v>67F2</v>
          </cell>
          <cell r="X105">
            <v>250</v>
          </cell>
          <cell r="Y105">
            <v>340</v>
          </cell>
          <cell r="Z105">
            <v>0</v>
          </cell>
          <cell r="AA105">
            <v>0.34</v>
          </cell>
          <cell r="AB105">
            <v>0.37</v>
          </cell>
          <cell r="AC105">
            <v>1</v>
          </cell>
          <cell r="AD105">
            <v>1.37</v>
          </cell>
          <cell r="AE105">
            <v>150</v>
          </cell>
          <cell r="AF105">
            <v>3060.0000000000005</v>
          </cell>
        </row>
        <row r="106">
          <cell r="H106">
            <v>0</v>
          </cell>
          <cell r="M106">
            <v>0</v>
          </cell>
          <cell r="N106" t="str">
            <v>23F3</v>
          </cell>
          <cell r="O106">
            <v>270</v>
          </cell>
          <cell r="P106">
            <v>1</v>
          </cell>
          <cell r="Q106">
            <v>4.16</v>
          </cell>
          <cell r="R106">
            <v>2.2000000000000002</v>
          </cell>
          <cell r="S106">
            <v>33.305665536000006</v>
          </cell>
          <cell r="T106">
            <v>113061.91681455393</v>
          </cell>
          <cell r="U106">
            <v>4</v>
          </cell>
          <cell r="V106">
            <v>9952.186884989389</v>
          </cell>
          <cell r="W106" t="str">
            <v>23F1</v>
          </cell>
          <cell r="X106">
            <v>390</v>
          </cell>
          <cell r="Y106">
            <v>660</v>
          </cell>
          <cell r="Z106">
            <v>1</v>
          </cell>
          <cell r="AA106">
            <v>0.18</v>
          </cell>
          <cell r="AB106">
            <v>0.12</v>
          </cell>
          <cell r="AC106">
            <v>1</v>
          </cell>
          <cell r="AD106">
            <v>1.1200000000000001</v>
          </cell>
          <cell r="AE106">
            <v>202</v>
          </cell>
          <cell r="AF106">
            <v>2181.6</v>
          </cell>
        </row>
        <row r="107">
          <cell r="H107">
            <v>0</v>
          </cell>
          <cell r="I107">
            <v>0.48</v>
          </cell>
          <cell r="J107">
            <v>32</v>
          </cell>
          <cell r="K107">
            <v>7.3727999999999998</v>
          </cell>
          <cell r="L107">
            <v>25028.261314560001</v>
          </cell>
          <cell r="M107">
            <v>2203.0931460095999</v>
          </cell>
          <cell r="N107" t="str">
            <v>26F1</v>
          </cell>
          <cell r="O107">
            <v>75</v>
          </cell>
          <cell r="P107">
            <v>0</v>
          </cell>
          <cell r="Q107">
            <v>4.16</v>
          </cell>
          <cell r="R107">
            <v>1.3</v>
          </cell>
          <cell r="S107">
            <v>1.5185664000000003</v>
          </cell>
          <cell r="T107">
            <v>5155.0396976332813</v>
          </cell>
          <cell r="U107">
            <v>4</v>
          </cell>
          <cell r="V107">
            <v>453.76834141716495</v>
          </cell>
          <cell r="W107" t="str">
            <v>66F2</v>
          </cell>
          <cell r="X107">
            <v>180</v>
          </cell>
          <cell r="Y107">
            <v>255</v>
          </cell>
          <cell r="Z107">
            <v>0</v>
          </cell>
          <cell r="AA107">
            <v>0.24</v>
          </cell>
          <cell r="AB107">
            <v>0.08</v>
          </cell>
          <cell r="AC107">
            <v>0</v>
          </cell>
          <cell r="AD107">
            <v>0.08</v>
          </cell>
          <cell r="AE107">
            <v>131</v>
          </cell>
          <cell r="AF107">
            <v>1886.3999999999999</v>
          </cell>
        </row>
        <row r="108">
          <cell r="H108">
            <v>0</v>
          </cell>
          <cell r="M108">
            <v>0</v>
          </cell>
          <cell r="N108" t="str">
            <v>26F2</v>
          </cell>
          <cell r="O108">
            <v>230</v>
          </cell>
          <cell r="P108">
            <v>0</v>
          </cell>
          <cell r="Q108">
            <v>4.16</v>
          </cell>
          <cell r="R108">
            <v>1.3</v>
          </cell>
          <cell r="S108">
            <v>14.281273343999999</v>
          </cell>
          <cell r="T108">
            <v>48480.284445297868</v>
          </cell>
          <cell r="U108">
            <v>4</v>
          </cell>
          <cell r="V108">
            <v>4267.4391575054251</v>
          </cell>
          <cell r="W108" t="str">
            <v>5F2</v>
          </cell>
          <cell r="X108">
            <v>310</v>
          </cell>
          <cell r="Y108">
            <v>540</v>
          </cell>
          <cell r="Z108">
            <v>1</v>
          </cell>
          <cell r="AA108">
            <v>0.56000000000000005</v>
          </cell>
          <cell r="AB108">
            <v>0.18</v>
          </cell>
          <cell r="AC108">
            <v>2</v>
          </cell>
          <cell r="AD108">
            <v>2.1800000000000002</v>
          </cell>
          <cell r="AE108">
            <v>523</v>
          </cell>
          <cell r="AF108">
            <v>17572.800000000003</v>
          </cell>
        </row>
        <row r="109">
          <cell r="H109">
            <v>0</v>
          </cell>
          <cell r="M109">
            <v>0</v>
          </cell>
          <cell r="N109" t="str">
            <v>26F3</v>
          </cell>
          <cell r="O109">
            <v>220</v>
          </cell>
          <cell r="P109">
            <v>0</v>
          </cell>
          <cell r="Q109">
            <v>4.16</v>
          </cell>
          <cell r="R109">
            <v>1.3</v>
          </cell>
          <cell r="S109">
            <v>13.066420224000002</v>
          </cell>
          <cell r="T109">
            <v>44356.252687191256</v>
          </cell>
          <cell r="U109">
            <v>4</v>
          </cell>
          <cell r="V109">
            <v>3904.4244843716942</v>
          </cell>
          <cell r="W109" t="str">
            <v>79F3</v>
          </cell>
          <cell r="X109">
            <v>190</v>
          </cell>
          <cell r="Y109">
            <v>410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199</v>
          </cell>
          <cell r="AF109">
            <v>0</v>
          </cell>
        </row>
        <row r="110">
          <cell r="H110">
            <v>0</v>
          </cell>
          <cell r="I110">
            <v>0.72</v>
          </cell>
          <cell r="J110">
            <v>32</v>
          </cell>
          <cell r="K110">
            <v>16.588799999999999</v>
          </cell>
          <cell r="L110">
            <v>56313.587957760006</v>
          </cell>
          <cell r="M110">
            <v>4956.9595785216006</v>
          </cell>
          <cell r="N110" t="str">
            <v>29F1</v>
          </cell>
          <cell r="O110">
            <v>195</v>
          </cell>
          <cell r="P110">
            <v>0</v>
          </cell>
          <cell r="Q110">
            <v>4.16</v>
          </cell>
          <cell r="R110">
            <v>1</v>
          </cell>
          <cell r="S110">
            <v>7.8965452799999989</v>
          </cell>
          <cell r="T110">
            <v>26806.206427693051</v>
          </cell>
          <cell r="U110">
            <v>4</v>
          </cell>
          <cell r="V110">
            <v>2359.5953753692565</v>
          </cell>
          <cell r="W110" t="str">
            <v>40F2</v>
          </cell>
          <cell r="X110">
            <v>130</v>
          </cell>
          <cell r="Y110">
            <v>325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21</v>
          </cell>
          <cell r="AF110">
            <v>0</v>
          </cell>
        </row>
        <row r="111">
          <cell r="H111">
            <v>0</v>
          </cell>
          <cell r="M111">
            <v>0</v>
          </cell>
          <cell r="N111" t="str">
            <v>29F2</v>
          </cell>
          <cell r="O111">
            <v>260</v>
          </cell>
          <cell r="P111">
            <v>1</v>
          </cell>
          <cell r="Q111">
            <v>4.16</v>
          </cell>
          <cell r="R111">
            <v>1</v>
          </cell>
          <cell r="S111">
            <v>14.038302720000001</v>
          </cell>
          <cell r="T111">
            <v>47655.478093676546</v>
          </cell>
          <cell r="U111">
            <v>4</v>
          </cell>
          <cell r="V111">
            <v>4194.8362228786791</v>
          </cell>
          <cell r="W111" t="str">
            <v>22F4</v>
          </cell>
          <cell r="X111">
            <v>285</v>
          </cell>
          <cell r="Y111">
            <v>545</v>
          </cell>
          <cell r="Z111">
            <v>1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95</v>
          </cell>
          <cell r="AF111">
            <v>0</v>
          </cell>
        </row>
        <row r="112">
          <cell r="H112">
            <v>0</v>
          </cell>
          <cell r="M112">
            <v>0</v>
          </cell>
          <cell r="N112" t="str">
            <v>29F3</v>
          </cell>
          <cell r="O112">
            <v>100</v>
          </cell>
          <cell r="P112">
            <v>0</v>
          </cell>
          <cell r="Q112">
            <v>4.16</v>
          </cell>
          <cell r="R112">
            <v>1</v>
          </cell>
          <cell r="S112">
            <v>2.0766720000000003</v>
          </cell>
          <cell r="T112">
            <v>7049.6269369344018</v>
          </cell>
          <cell r="U112">
            <v>4</v>
          </cell>
          <cell r="V112">
            <v>620.53790279270413</v>
          </cell>
          <cell r="W112" t="str">
            <v>41F2</v>
          </cell>
          <cell r="X112">
            <v>200</v>
          </cell>
          <cell r="Y112">
            <v>300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16</v>
          </cell>
          <cell r="AF112">
            <v>0</v>
          </cell>
        </row>
        <row r="113">
          <cell r="H113">
            <v>0</v>
          </cell>
          <cell r="I113">
            <v>0.48</v>
          </cell>
          <cell r="J113">
            <v>32</v>
          </cell>
          <cell r="K113">
            <v>7.3727999999999998</v>
          </cell>
          <cell r="L113">
            <v>25028.261314560001</v>
          </cell>
          <cell r="M113">
            <v>2203.0931460095999</v>
          </cell>
          <cell r="N113" t="str">
            <v>40F1</v>
          </cell>
          <cell r="O113">
            <v>273</v>
          </cell>
          <cell r="P113">
            <v>1</v>
          </cell>
          <cell r="Q113">
            <v>4.16</v>
          </cell>
          <cell r="R113">
            <v>2</v>
          </cell>
          <cell r="S113">
            <v>30.9544574976</v>
          </cell>
          <cell r="T113">
            <v>105080.32919655681</v>
          </cell>
          <cell r="U113">
            <v>4</v>
          </cell>
          <cell r="V113">
            <v>9249.6138714474891</v>
          </cell>
          <cell r="W113" t="str">
            <v>41F3</v>
          </cell>
          <cell r="X113">
            <v>250</v>
          </cell>
          <cell r="Y113">
            <v>523</v>
          </cell>
          <cell r="Z113">
            <v>1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594</v>
          </cell>
          <cell r="AF113">
            <v>0</v>
          </cell>
        </row>
        <row r="114">
          <cell r="H114">
            <v>0</v>
          </cell>
          <cell r="M114">
            <v>0</v>
          </cell>
          <cell r="N114" t="str">
            <v>40F2</v>
          </cell>
          <cell r="O114">
            <v>130</v>
          </cell>
          <cell r="P114">
            <v>0</v>
          </cell>
          <cell r="Q114">
            <v>4.16</v>
          </cell>
          <cell r="R114">
            <v>2</v>
          </cell>
          <cell r="S114">
            <v>7.0191513600000004</v>
          </cell>
          <cell r="T114">
            <v>23827.739046838273</v>
          </cell>
          <cell r="U114">
            <v>4</v>
          </cell>
          <cell r="V114">
            <v>2097.4181114393396</v>
          </cell>
          <cell r="W114" t="str">
            <v>22F3</v>
          </cell>
          <cell r="X114">
            <v>210</v>
          </cell>
          <cell r="Y114">
            <v>340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10</v>
          </cell>
          <cell r="AF114">
            <v>0</v>
          </cell>
        </row>
        <row r="115">
          <cell r="H115">
            <v>0</v>
          </cell>
          <cell r="M115">
            <v>0</v>
          </cell>
          <cell r="N115" t="str">
            <v>40F3</v>
          </cell>
          <cell r="O115">
            <v>100</v>
          </cell>
          <cell r="P115">
            <v>0</v>
          </cell>
          <cell r="Q115">
            <v>4.16</v>
          </cell>
          <cell r="R115">
            <v>2</v>
          </cell>
          <cell r="S115">
            <v>4.1533440000000006</v>
          </cell>
          <cell r="T115">
            <v>14099.253873868804</v>
          </cell>
          <cell r="U115">
            <v>4</v>
          </cell>
          <cell r="V115">
            <v>1241.0758055854083</v>
          </cell>
          <cell r="W115" t="str">
            <v>41F3</v>
          </cell>
          <cell r="X115">
            <v>250</v>
          </cell>
          <cell r="Y115">
            <v>350</v>
          </cell>
          <cell r="Z115">
            <v>0</v>
          </cell>
          <cell r="AA115">
            <v>0.35</v>
          </cell>
          <cell r="AB115">
            <v>0.41</v>
          </cell>
          <cell r="AC115">
            <v>0</v>
          </cell>
          <cell r="AD115">
            <v>0.41</v>
          </cell>
          <cell r="AE115">
            <v>185</v>
          </cell>
          <cell r="AF115">
            <v>3885</v>
          </cell>
        </row>
        <row r="116">
          <cell r="H116">
            <v>0</v>
          </cell>
          <cell r="I116">
            <v>0.45</v>
          </cell>
          <cell r="J116">
            <v>32</v>
          </cell>
          <cell r="K116">
            <v>6.48</v>
          </cell>
          <cell r="L116">
            <v>21997.495296000005</v>
          </cell>
          <cell r="M116">
            <v>1936.3123353600004</v>
          </cell>
          <cell r="N116" t="str">
            <v>41F1</v>
          </cell>
          <cell r="O116">
            <v>170</v>
          </cell>
          <cell r="P116">
            <v>0</v>
          </cell>
          <cell r="Q116">
            <v>4.16</v>
          </cell>
          <cell r="R116">
            <v>1</v>
          </cell>
          <cell r="S116">
            <v>6.0015820799999995</v>
          </cell>
          <cell r="T116">
            <v>20373.421847740417</v>
          </cell>
          <cell r="U116">
            <v>4</v>
          </cell>
          <cell r="V116">
            <v>1793.3545390709146</v>
          </cell>
          <cell r="W116" t="str">
            <v>12F3</v>
          </cell>
          <cell r="X116">
            <v>200</v>
          </cell>
          <cell r="Y116">
            <v>370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243</v>
          </cell>
          <cell r="AF116">
            <v>0</v>
          </cell>
        </row>
        <row r="117">
          <cell r="H117">
            <v>0</v>
          </cell>
          <cell r="M117">
            <v>0</v>
          </cell>
          <cell r="N117" t="str">
            <v>41F2</v>
          </cell>
          <cell r="O117">
            <v>200</v>
          </cell>
          <cell r="P117">
            <v>0</v>
          </cell>
          <cell r="Q117">
            <v>4.16</v>
          </cell>
          <cell r="R117">
            <v>1</v>
          </cell>
          <cell r="S117">
            <v>8.3066880000000012</v>
          </cell>
          <cell r="T117">
            <v>28198.507747737607</v>
          </cell>
          <cell r="U117">
            <v>4</v>
          </cell>
          <cell r="V117">
            <v>2482.1516111708165</v>
          </cell>
          <cell r="W117" t="str">
            <v>8F2</v>
          </cell>
          <cell r="X117">
            <v>30</v>
          </cell>
          <cell r="Y117">
            <v>230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257</v>
          </cell>
          <cell r="AF117">
            <v>0</v>
          </cell>
        </row>
        <row r="118">
          <cell r="H118">
            <v>0</v>
          </cell>
          <cell r="M118">
            <v>0</v>
          </cell>
          <cell r="N118" t="str">
            <v>41F3</v>
          </cell>
          <cell r="O118">
            <v>250</v>
          </cell>
          <cell r="P118">
            <v>0</v>
          </cell>
          <cell r="Q118">
            <v>4.16</v>
          </cell>
          <cell r="R118">
            <v>1</v>
          </cell>
          <cell r="S118">
            <v>12.979200000000001</v>
          </cell>
          <cell r="T118">
            <v>44060.168355840004</v>
          </cell>
          <cell r="U118">
            <v>4</v>
          </cell>
          <cell r="V118">
            <v>3878.3618924544007</v>
          </cell>
          <cell r="W118" t="str">
            <v>40F3</v>
          </cell>
          <cell r="X118">
            <v>100</v>
          </cell>
          <cell r="Y118">
            <v>350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465</v>
          </cell>
          <cell r="AF118">
            <v>0</v>
          </cell>
        </row>
        <row r="119">
          <cell r="H119">
            <v>0</v>
          </cell>
          <cell r="I119">
            <v>0.27</v>
          </cell>
          <cell r="J119">
            <v>32</v>
          </cell>
          <cell r="K119">
            <v>2.3328000000000002</v>
          </cell>
          <cell r="L119">
            <v>7919.0983065600012</v>
          </cell>
          <cell r="M119">
            <v>697.0724407296002</v>
          </cell>
          <cell r="N119" t="str">
            <v>66F1</v>
          </cell>
          <cell r="O119">
            <v>135</v>
          </cell>
          <cell r="P119">
            <v>0</v>
          </cell>
          <cell r="Q119">
            <v>4.16</v>
          </cell>
          <cell r="R119">
            <v>2</v>
          </cell>
          <cell r="S119">
            <v>7.5694694400000007</v>
          </cell>
          <cell r="T119">
            <v>25695.890185125896</v>
          </cell>
          <cell r="U119">
            <v>4</v>
          </cell>
          <cell r="V119">
            <v>2261.8606556794066</v>
          </cell>
          <cell r="W119" t="str">
            <v>66F2</v>
          </cell>
          <cell r="X119">
            <v>180</v>
          </cell>
          <cell r="Y119">
            <v>315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238</v>
          </cell>
          <cell r="AF119">
            <v>0</v>
          </cell>
        </row>
        <row r="120">
          <cell r="H120">
            <v>0</v>
          </cell>
          <cell r="M120">
            <v>0</v>
          </cell>
          <cell r="N120" t="str">
            <v>66F2</v>
          </cell>
          <cell r="O120">
            <v>180</v>
          </cell>
          <cell r="P120">
            <v>0</v>
          </cell>
          <cell r="Q120">
            <v>4.16</v>
          </cell>
          <cell r="R120">
            <v>2</v>
          </cell>
          <cell r="S120">
            <v>13.456834559999999</v>
          </cell>
          <cell r="T120">
            <v>45681.582551334912</v>
          </cell>
          <cell r="U120">
            <v>4</v>
          </cell>
          <cell r="V120">
            <v>4021.0856100967217</v>
          </cell>
          <cell r="W120" t="str">
            <v>26F1</v>
          </cell>
          <cell r="X120">
            <v>75</v>
          </cell>
          <cell r="Y120">
            <v>255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170</v>
          </cell>
          <cell r="AF120">
            <v>0</v>
          </cell>
        </row>
        <row r="121">
          <cell r="H121">
            <v>0</v>
          </cell>
          <cell r="M121">
            <v>0</v>
          </cell>
          <cell r="N121" t="str">
            <v>66F3</v>
          </cell>
          <cell r="O121">
            <v>180</v>
          </cell>
          <cell r="P121">
            <v>0</v>
          </cell>
          <cell r="Q121">
            <v>4.16</v>
          </cell>
          <cell r="R121">
            <v>2</v>
          </cell>
          <cell r="S121">
            <v>13.456834559999999</v>
          </cell>
          <cell r="T121">
            <v>45681.582551334912</v>
          </cell>
          <cell r="U121">
            <v>4</v>
          </cell>
          <cell r="V121">
            <v>4021.0856100967217</v>
          </cell>
          <cell r="W121" t="str">
            <v>8F3</v>
          </cell>
          <cell r="X121">
            <v>330</v>
          </cell>
          <cell r="Y121">
            <v>510</v>
          </cell>
          <cell r="Z121">
            <v>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214</v>
          </cell>
          <cell r="AF121">
            <v>0</v>
          </cell>
        </row>
        <row r="122">
          <cell r="H122">
            <v>1</v>
          </cell>
          <cell r="I122">
            <v>1.1599999999999999</v>
          </cell>
          <cell r="J122">
            <v>32</v>
          </cell>
          <cell r="K122">
            <v>43.059199999999997</v>
          </cell>
          <cell r="L122">
            <v>146171.99837183999</v>
          </cell>
          <cell r="M122">
            <v>12866.675943014399</v>
          </cell>
          <cell r="N122" t="str">
            <v>67F1</v>
          </cell>
          <cell r="O122">
            <v>75</v>
          </cell>
          <cell r="P122">
            <v>0</v>
          </cell>
          <cell r="Q122">
            <v>4.16</v>
          </cell>
          <cell r="R122">
            <v>2.5</v>
          </cell>
          <cell r="S122">
            <v>2.9203200000000007</v>
          </cell>
          <cell r="T122">
            <v>9913.5378800640028</v>
          </cell>
          <cell r="U122">
            <v>4</v>
          </cell>
          <cell r="V122">
            <v>872.6314258022403</v>
          </cell>
          <cell r="W122" t="str">
            <v>25F3</v>
          </cell>
          <cell r="X122">
            <v>350</v>
          </cell>
          <cell r="Y122">
            <v>425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2</v>
          </cell>
          <cell r="AF122">
            <v>0</v>
          </cell>
        </row>
        <row r="123">
          <cell r="H123">
            <v>0</v>
          </cell>
          <cell r="M123">
            <v>0</v>
          </cell>
          <cell r="N123" t="str">
            <v>67F2</v>
          </cell>
          <cell r="O123">
            <v>250</v>
          </cell>
          <cell r="P123">
            <v>0</v>
          </cell>
          <cell r="Q123">
            <v>4.16</v>
          </cell>
          <cell r="R123">
            <v>2.5</v>
          </cell>
          <cell r="S123">
            <v>32.448</v>
          </cell>
          <cell r="T123">
            <v>110150.42088960001</v>
          </cell>
          <cell r="U123">
            <v>4</v>
          </cell>
          <cell r="V123">
            <v>9695.9047311360009</v>
          </cell>
          <cell r="W123" t="str">
            <v>23F2</v>
          </cell>
          <cell r="X123">
            <v>90</v>
          </cell>
          <cell r="Y123">
            <v>340</v>
          </cell>
          <cell r="Z123">
            <v>0</v>
          </cell>
          <cell r="AA123">
            <v>0</v>
          </cell>
          <cell r="AB123">
            <v>0</v>
          </cell>
          <cell r="AC123">
            <v>1</v>
          </cell>
          <cell r="AD123">
            <v>1</v>
          </cell>
          <cell r="AE123">
            <v>383</v>
          </cell>
          <cell r="AF123">
            <v>0</v>
          </cell>
        </row>
        <row r="124">
          <cell r="H124">
            <v>0</v>
          </cell>
          <cell r="M124">
            <v>0</v>
          </cell>
          <cell r="N124" t="str">
            <v>67F3</v>
          </cell>
          <cell r="O124">
            <v>250</v>
          </cell>
          <cell r="P124">
            <v>0</v>
          </cell>
          <cell r="Q124">
            <v>4.16</v>
          </cell>
          <cell r="R124">
            <v>2.5</v>
          </cell>
          <cell r="S124">
            <v>32.448</v>
          </cell>
          <cell r="T124">
            <v>110150.42088960001</v>
          </cell>
          <cell r="U124">
            <v>4</v>
          </cell>
          <cell r="V124">
            <v>9695.9047311360009</v>
          </cell>
          <cell r="W124" t="str">
            <v>5F3</v>
          </cell>
          <cell r="X124">
            <v>260</v>
          </cell>
          <cell r="Y124">
            <v>510</v>
          </cell>
          <cell r="Z124">
            <v>1</v>
          </cell>
          <cell r="AA124">
            <v>1.33</v>
          </cell>
          <cell r="AB124">
            <v>1.1200000000000001</v>
          </cell>
          <cell r="AC124">
            <v>1</v>
          </cell>
          <cell r="AD124">
            <v>2.12</v>
          </cell>
          <cell r="AE124">
            <v>351</v>
          </cell>
          <cell r="AF124">
            <v>28009.800000000003</v>
          </cell>
        </row>
        <row r="125">
          <cell r="H125">
            <v>0</v>
          </cell>
          <cell r="M125">
            <v>0</v>
          </cell>
          <cell r="N125" t="str">
            <v>67F4</v>
          </cell>
          <cell r="O125">
            <v>310</v>
          </cell>
          <cell r="P125">
            <v>1</v>
          </cell>
          <cell r="Q125">
            <v>4.16</v>
          </cell>
          <cell r="R125">
            <v>2.5</v>
          </cell>
          <cell r="S125">
            <v>49.892044799999994</v>
          </cell>
          <cell r="T125">
            <v>169367.28715984896</v>
          </cell>
          <cell r="U125">
            <v>4</v>
          </cell>
          <cell r="V125">
            <v>14908.423114594712</v>
          </cell>
          <cell r="W125" t="str">
            <v>23F1</v>
          </cell>
          <cell r="X125">
            <v>390</v>
          </cell>
          <cell r="Y125">
            <v>700</v>
          </cell>
          <cell r="Z125">
            <v>1</v>
          </cell>
          <cell r="AA125">
            <v>0.36</v>
          </cell>
          <cell r="AB125">
            <v>0.21</v>
          </cell>
          <cell r="AC125">
            <v>2</v>
          </cell>
          <cell r="AD125">
            <v>2.21</v>
          </cell>
          <cell r="AE125">
            <v>295</v>
          </cell>
          <cell r="AF125">
            <v>6372</v>
          </cell>
        </row>
        <row r="126">
          <cell r="H126">
            <v>0</v>
          </cell>
          <cell r="I126">
            <v>0.98000000000000009</v>
          </cell>
          <cell r="J126">
            <v>32</v>
          </cell>
          <cell r="K126">
            <v>30.732800000000005</v>
          </cell>
          <cell r="L126">
            <v>104327.87398656002</v>
          </cell>
          <cell r="M126">
            <v>9183.3795895296025</v>
          </cell>
          <cell r="N126" t="str">
            <v>79F1</v>
          </cell>
          <cell r="O126">
            <v>320</v>
          </cell>
          <cell r="P126">
            <v>1</v>
          </cell>
          <cell r="Q126">
            <v>4.16</v>
          </cell>
          <cell r="R126">
            <v>1.5</v>
          </cell>
          <cell r="S126">
            <v>31.897681920000011</v>
          </cell>
          <cell r="T126">
            <v>108282.26975131243</v>
          </cell>
          <cell r="U126">
            <v>4</v>
          </cell>
          <cell r="V126">
            <v>9531.4621868959366</v>
          </cell>
          <cell r="W126" t="str">
            <v>65F1</v>
          </cell>
          <cell r="X126">
            <v>0</v>
          </cell>
          <cell r="Y126">
            <v>320</v>
          </cell>
          <cell r="Z126">
            <v>0</v>
          </cell>
          <cell r="AA126">
            <v>0.18</v>
          </cell>
          <cell r="AB126">
            <v>0.12</v>
          </cell>
          <cell r="AC126">
            <v>2</v>
          </cell>
          <cell r="AD126">
            <v>2.12</v>
          </cell>
          <cell r="AE126">
            <v>410</v>
          </cell>
          <cell r="AF126">
            <v>4428</v>
          </cell>
        </row>
        <row r="127">
          <cell r="H127">
            <v>0</v>
          </cell>
          <cell r="M127">
            <v>0</v>
          </cell>
          <cell r="N127" t="str">
            <v>79F2</v>
          </cell>
          <cell r="O127">
            <v>250</v>
          </cell>
          <cell r="P127">
            <v>0</v>
          </cell>
          <cell r="Q127">
            <v>4.16</v>
          </cell>
          <cell r="R127">
            <v>1.5</v>
          </cell>
          <cell r="S127">
            <v>19.468800000000002</v>
          </cell>
          <cell r="T127">
            <v>66090.252533760009</v>
          </cell>
          <cell r="U127">
            <v>4</v>
          </cell>
          <cell r="V127">
            <v>5817.5428386816011</v>
          </cell>
          <cell r="W127" t="str">
            <v>5F1</v>
          </cell>
          <cell r="X127">
            <v>80</v>
          </cell>
          <cell r="Y127">
            <v>330</v>
          </cell>
          <cell r="Z127">
            <v>0</v>
          </cell>
          <cell r="AA127">
            <v>0.22</v>
          </cell>
          <cell r="AB127">
            <v>0.05</v>
          </cell>
          <cell r="AC127">
            <v>2</v>
          </cell>
          <cell r="AD127">
            <v>2.0499999999999998</v>
          </cell>
          <cell r="AE127">
            <v>439</v>
          </cell>
          <cell r="AF127">
            <v>5794.8</v>
          </cell>
        </row>
        <row r="128">
          <cell r="H128">
            <v>0</v>
          </cell>
          <cell r="M128">
            <v>0</v>
          </cell>
          <cell r="N128" t="str">
            <v>79F3</v>
          </cell>
          <cell r="O128">
            <v>190</v>
          </cell>
          <cell r="P128">
            <v>0</v>
          </cell>
          <cell r="Q128">
            <v>4.16</v>
          </cell>
          <cell r="R128">
            <v>1.5</v>
          </cell>
          <cell r="S128">
            <v>11.245178879999999</v>
          </cell>
          <cell r="T128">
            <v>38173.729863499779</v>
          </cell>
          <cell r="U128">
            <v>4</v>
          </cell>
          <cell r="V128">
            <v>3360.2127436224923</v>
          </cell>
          <cell r="W128" t="str">
            <v>26F3</v>
          </cell>
          <cell r="X128">
            <v>220</v>
          </cell>
          <cell r="Y128">
            <v>410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432</v>
          </cell>
          <cell r="AF128">
            <v>0</v>
          </cell>
        </row>
        <row r="129">
          <cell r="H129">
            <v>2</v>
          </cell>
          <cell r="J129">
            <v>32</v>
          </cell>
          <cell r="K129">
            <v>292.85759999999999</v>
          </cell>
          <cell r="L129">
            <v>994156.43185151997</v>
          </cell>
          <cell r="M129">
            <v>87509.84311480321</v>
          </cell>
          <cell r="N129">
            <v>43</v>
          </cell>
          <cell r="O129">
            <v>9188</v>
          </cell>
          <cell r="P129">
            <v>15</v>
          </cell>
          <cell r="R129">
            <v>1.6674418604651164</v>
          </cell>
          <cell r="S129">
            <v>830.30808207359985</v>
          </cell>
          <cell r="T129">
            <v>2818626.2545748157</v>
          </cell>
          <cell r="U129">
            <v>4</v>
          </cell>
          <cell r="V129">
            <v>248107.37368336652</v>
          </cell>
          <cell r="X129">
            <v>9545</v>
          </cell>
          <cell r="Y129">
            <v>18733</v>
          </cell>
          <cell r="Z129">
            <v>17</v>
          </cell>
          <cell r="AA129">
            <v>0.20778017427314294</v>
          </cell>
          <cell r="AB129">
            <v>0.14477353118799069</v>
          </cell>
          <cell r="AD129">
            <v>0.73945906306617204</v>
          </cell>
          <cell r="AE129">
            <v>11591</v>
          </cell>
          <cell r="AF129">
            <v>144502.79999999999</v>
          </cell>
        </row>
        <row r="130">
          <cell r="H130">
            <v>0</v>
          </cell>
          <cell r="I130">
            <v>0</v>
          </cell>
          <cell r="J130">
            <v>32</v>
          </cell>
          <cell r="K130">
            <v>0</v>
          </cell>
          <cell r="L130">
            <v>0</v>
          </cell>
          <cell r="M130">
            <v>0</v>
          </cell>
          <cell r="N130" t="str">
            <v>44F1</v>
          </cell>
          <cell r="O130">
            <v>0</v>
          </cell>
          <cell r="P130">
            <v>0</v>
          </cell>
          <cell r="Q130">
            <v>4.16</v>
          </cell>
          <cell r="R130">
            <v>2</v>
          </cell>
          <cell r="S130">
            <v>0</v>
          </cell>
          <cell r="T130">
            <v>0</v>
          </cell>
          <cell r="U130">
            <v>4</v>
          </cell>
          <cell r="V130">
            <v>0</v>
          </cell>
          <cell r="W130" t="str">
            <v>44F2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H131">
            <v>0</v>
          </cell>
          <cell r="M131">
            <v>0</v>
          </cell>
          <cell r="N131" t="str">
            <v>44F2</v>
          </cell>
          <cell r="O131">
            <v>0</v>
          </cell>
          <cell r="P131">
            <v>0</v>
          </cell>
          <cell r="Q131">
            <v>4.16</v>
          </cell>
          <cell r="R131">
            <v>2</v>
          </cell>
          <cell r="S131">
            <v>0</v>
          </cell>
          <cell r="T131">
            <v>0</v>
          </cell>
          <cell r="U131">
            <v>4</v>
          </cell>
          <cell r="V131">
            <v>0</v>
          </cell>
          <cell r="W131" t="str">
            <v>44F1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H132">
            <v>0</v>
          </cell>
          <cell r="I132">
            <v>0.16</v>
          </cell>
          <cell r="J132">
            <v>32</v>
          </cell>
          <cell r="K132">
            <v>0.81920000000000004</v>
          </cell>
          <cell r="L132">
            <v>2780.9179238400002</v>
          </cell>
          <cell r="M132">
            <v>244.78812733440003</v>
          </cell>
          <cell r="N132" t="str">
            <v>80F1</v>
          </cell>
          <cell r="O132">
            <v>0</v>
          </cell>
          <cell r="P132">
            <v>0</v>
          </cell>
          <cell r="Q132">
            <v>4.16</v>
          </cell>
          <cell r="R132">
            <v>2</v>
          </cell>
          <cell r="S132">
            <v>0</v>
          </cell>
          <cell r="T132">
            <v>0</v>
          </cell>
          <cell r="U132">
            <v>4</v>
          </cell>
          <cell r="V132">
            <v>0</v>
          </cell>
          <cell r="W132" t="str">
            <v>81F1</v>
          </cell>
          <cell r="X132">
            <v>280</v>
          </cell>
          <cell r="Y132">
            <v>280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H133">
            <v>0</v>
          </cell>
          <cell r="M133">
            <v>0</v>
          </cell>
          <cell r="N133" t="str">
            <v>80F2</v>
          </cell>
          <cell r="O133">
            <v>200</v>
          </cell>
          <cell r="P133">
            <v>0</v>
          </cell>
          <cell r="Q133">
            <v>4.16</v>
          </cell>
          <cell r="R133">
            <v>2</v>
          </cell>
          <cell r="S133">
            <v>16.613376000000002</v>
          </cell>
          <cell r="T133">
            <v>56397.015495475214</v>
          </cell>
          <cell r="U133">
            <v>4</v>
          </cell>
          <cell r="V133">
            <v>4964.303222341633</v>
          </cell>
          <cell r="W133" t="str">
            <v>81F1</v>
          </cell>
          <cell r="X133">
            <v>280</v>
          </cell>
          <cell r="Y133">
            <v>480</v>
          </cell>
          <cell r="Z133">
            <v>0</v>
          </cell>
          <cell r="AA133">
            <v>2.5499999999999998</v>
          </cell>
          <cell r="AB133">
            <v>0.4</v>
          </cell>
          <cell r="AC133">
            <v>0</v>
          </cell>
          <cell r="AD133">
            <v>0.4</v>
          </cell>
          <cell r="AE133">
            <v>50</v>
          </cell>
          <cell r="AF133">
            <v>7649.9999999999991</v>
          </cell>
        </row>
        <row r="134">
          <cell r="H134">
            <v>0</v>
          </cell>
          <cell r="M134">
            <v>0</v>
          </cell>
          <cell r="N134" t="str">
            <v>80F3</v>
          </cell>
          <cell r="O134">
            <v>120</v>
          </cell>
          <cell r="P134">
            <v>0</v>
          </cell>
          <cell r="Q134">
            <v>4.16</v>
          </cell>
          <cell r="R134">
            <v>2</v>
          </cell>
          <cell r="S134">
            <v>5.9808153600000002</v>
          </cell>
          <cell r="T134">
            <v>20302.925578371076</v>
          </cell>
          <cell r="U134">
            <v>4</v>
          </cell>
          <cell r="V134">
            <v>1787.1491600429879</v>
          </cell>
          <cell r="W134" t="str">
            <v>81F3</v>
          </cell>
          <cell r="X134">
            <v>400</v>
          </cell>
          <cell r="Y134">
            <v>520</v>
          </cell>
          <cell r="Z134">
            <v>1</v>
          </cell>
          <cell r="AA134">
            <v>2.42</v>
          </cell>
          <cell r="AB134">
            <v>0.33</v>
          </cell>
          <cell r="AC134">
            <v>0</v>
          </cell>
          <cell r="AD134">
            <v>0.33</v>
          </cell>
          <cell r="AE134">
            <v>52</v>
          </cell>
          <cell r="AF134">
            <v>7550.4000000000005</v>
          </cell>
        </row>
        <row r="135">
          <cell r="H135">
            <v>0</v>
          </cell>
          <cell r="I135">
            <v>0.33999999999999997</v>
          </cell>
          <cell r="J135">
            <v>32</v>
          </cell>
          <cell r="K135">
            <v>3.6991999999999994</v>
          </cell>
          <cell r="L135">
            <v>12557.582499839998</v>
          </cell>
          <cell r="M135">
            <v>1105.3713874943999</v>
          </cell>
          <cell r="N135" t="str">
            <v>81F1</v>
          </cell>
          <cell r="O135">
            <v>280</v>
          </cell>
          <cell r="P135">
            <v>1</v>
          </cell>
          <cell r="Q135">
            <v>4.16</v>
          </cell>
          <cell r="R135">
            <v>2</v>
          </cell>
          <cell r="S135">
            <v>32.562216960000001</v>
          </cell>
          <cell r="T135">
            <v>110538.1503711314</v>
          </cell>
          <cell r="U135">
            <v>4</v>
          </cell>
          <cell r="V135">
            <v>9730.0343157896004</v>
          </cell>
          <cell r="W135" t="str">
            <v>80F2</v>
          </cell>
          <cell r="X135">
            <v>200</v>
          </cell>
          <cell r="Y135">
            <v>480</v>
          </cell>
          <cell r="Z135">
            <v>0</v>
          </cell>
          <cell r="AA135">
            <v>0.03</v>
          </cell>
          <cell r="AB135">
            <v>0.03</v>
          </cell>
          <cell r="AC135">
            <v>0</v>
          </cell>
          <cell r="AD135">
            <v>0.03</v>
          </cell>
          <cell r="AE135">
            <v>444</v>
          </cell>
          <cell r="AF135">
            <v>799.2</v>
          </cell>
        </row>
        <row r="136">
          <cell r="H136">
            <v>0</v>
          </cell>
          <cell r="M136">
            <v>0</v>
          </cell>
          <cell r="N136" t="str">
            <v>81F2</v>
          </cell>
          <cell r="O136">
            <v>0</v>
          </cell>
          <cell r="P136">
            <v>0</v>
          </cell>
          <cell r="Q136">
            <v>4.16</v>
          </cell>
          <cell r="R136">
            <v>2</v>
          </cell>
          <cell r="S136">
            <v>0</v>
          </cell>
          <cell r="T136">
            <v>0</v>
          </cell>
          <cell r="U136">
            <v>4</v>
          </cell>
          <cell r="V136">
            <v>0</v>
          </cell>
          <cell r="W136" t="str">
            <v>81F3</v>
          </cell>
          <cell r="X136">
            <v>200</v>
          </cell>
          <cell r="Y136">
            <v>200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H137">
            <v>0</v>
          </cell>
          <cell r="M137">
            <v>0</v>
          </cell>
          <cell r="N137" t="str">
            <v>81F3</v>
          </cell>
          <cell r="O137">
            <v>200</v>
          </cell>
          <cell r="P137">
            <v>0</v>
          </cell>
          <cell r="Q137">
            <v>4.16</v>
          </cell>
          <cell r="R137">
            <v>2</v>
          </cell>
          <cell r="S137">
            <v>16.613376000000002</v>
          </cell>
          <cell r="T137">
            <v>56397.015495475214</v>
          </cell>
          <cell r="U137">
            <v>4</v>
          </cell>
          <cell r="V137">
            <v>4964.303222341633</v>
          </cell>
          <cell r="W137" t="str">
            <v>80F3</v>
          </cell>
          <cell r="X137">
            <v>120</v>
          </cell>
          <cell r="Y137">
            <v>320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147</v>
          </cell>
          <cell r="AF137">
            <v>0</v>
          </cell>
        </row>
        <row r="138">
          <cell r="H138">
            <v>0</v>
          </cell>
          <cell r="J138">
            <v>32</v>
          </cell>
          <cell r="K138">
            <v>4.5183999999999997</v>
          </cell>
          <cell r="L138">
            <v>15338.500423679998</v>
          </cell>
          <cell r="M138">
            <v>1350.1595148288</v>
          </cell>
          <cell r="N138">
            <v>8</v>
          </cell>
          <cell r="O138">
            <v>800</v>
          </cell>
          <cell r="P138">
            <v>1</v>
          </cell>
          <cell r="R138">
            <v>2</v>
          </cell>
          <cell r="S138">
            <v>71.769784320000014</v>
          </cell>
          <cell r="T138">
            <v>243635.10694045288</v>
          </cell>
          <cell r="U138">
            <v>4</v>
          </cell>
          <cell r="V138">
            <v>21445.789920515857</v>
          </cell>
          <cell r="X138">
            <v>1480</v>
          </cell>
          <cell r="Y138">
            <v>2280</v>
          </cell>
          <cell r="Z138">
            <v>1</v>
          </cell>
          <cell r="AA138">
            <v>0.38479076479076479</v>
          </cell>
          <cell r="AB138">
            <v>7.2842712842712834E-2</v>
          </cell>
          <cell r="AD138">
            <v>7.2842712842712834E-2</v>
          </cell>
          <cell r="AE138">
            <v>693</v>
          </cell>
          <cell r="AF138">
            <v>15999.6</v>
          </cell>
        </row>
        <row r="139">
          <cell r="H139">
            <v>0</v>
          </cell>
          <cell r="I139">
            <v>0.26</v>
          </cell>
          <cell r="J139">
            <v>67</v>
          </cell>
          <cell r="K139">
            <v>4.5292000000000003</v>
          </cell>
          <cell r="L139">
            <v>15375.162915840001</v>
          </cell>
          <cell r="M139">
            <v>1353.3867020544003</v>
          </cell>
          <cell r="N139" t="str">
            <v>10F1</v>
          </cell>
          <cell r="O139">
            <v>0</v>
          </cell>
          <cell r="P139">
            <v>0</v>
          </cell>
          <cell r="Q139">
            <v>13.8</v>
          </cell>
          <cell r="R139">
            <v>3.4</v>
          </cell>
          <cell r="S139">
            <v>0</v>
          </cell>
          <cell r="T139">
            <v>0</v>
          </cell>
          <cell r="U139">
            <v>0.2</v>
          </cell>
          <cell r="V139">
            <v>0</v>
          </cell>
          <cell r="W139" t="str">
            <v>68F4</v>
          </cell>
          <cell r="X139">
            <v>150</v>
          </cell>
          <cell r="Y139">
            <v>150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H140">
            <v>0</v>
          </cell>
          <cell r="M140">
            <v>0</v>
          </cell>
          <cell r="N140" t="str">
            <v>10F2</v>
          </cell>
          <cell r="O140">
            <v>300</v>
          </cell>
          <cell r="P140">
            <v>1</v>
          </cell>
          <cell r="Q140">
            <v>13.8</v>
          </cell>
          <cell r="R140">
            <v>3.4</v>
          </cell>
          <cell r="S140">
            <v>34.964784000000002</v>
          </cell>
          <cell r="T140">
            <v>118694.08511815683</v>
          </cell>
          <cell r="U140">
            <v>0.2</v>
          </cell>
          <cell r="V140">
            <v>10447.95409913549</v>
          </cell>
          <cell r="W140" t="str">
            <v>61F4</v>
          </cell>
          <cell r="X140">
            <v>190</v>
          </cell>
          <cell r="Y140">
            <v>490</v>
          </cell>
          <cell r="Z140">
            <v>0</v>
          </cell>
          <cell r="AA140">
            <v>0.41</v>
          </cell>
          <cell r="AB140">
            <v>1.1100000000000001</v>
          </cell>
          <cell r="AC140">
            <v>0</v>
          </cell>
          <cell r="AD140">
            <v>1.1100000000000001</v>
          </cell>
          <cell r="AE140">
            <v>9</v>
          </cell>
          <cell r="AF140">
            <v>221.4</v>
          </cell>
        </row>
        <row r="141">
          <cell r="H141">
            <v>0</v>
          </cell>
          <cell r="I141">
            <v>0.86</v>
          </cell>
          <cell r="J141">
            <v>67</v>
          </cell>
          <cell r="K141">
            <v>49.553199999999997</v>
          </cell>
          <cell r="L141">
            <v>168217.01912064</v>
          </cell>
          <cell r="M141">
            <v>14807.1716692224</v>
          </cell>
          <cell r="N141" t="str">
            <v>10F4</v>
          </cell>
          <cell r="O141">
            <v>310</v>
          </cell>
          <cell r="P141">
            <v>1</v>
          </cell>
          <cell r="Q141">
            <v>13.8</v>
          </cell>
          <cell r="R141">
            <v>3.4</v>
          </cell>
          <cell r="S141">
            <v>37.334619360000005</v>
          </cell>
          <cell r="T141">
            <v>126738.9064428319</v>
          </cell>
          <cell r="U141">
            <v>0.2</v>
          </cell>
          <cell r="V141">
            <v>11156.093210299117</v>
          </cell>
          <cell r="W141" t="str">
            <v>39F4</v>
          </cell>
          <cell r="X141">
            <v>340</v>
          </cell>
          <cell r="Y141">
            <v>650</v>
          </cell>
          <cell r="Z141">
            <v>1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354</v>
          </cell>
          <cell r="AF141">
            <v>0</v>
          </cell>
        </row>
        <row r="142">
          <cell r="H142">
            <v>0</v>
          </cell>
          <cell r="M142">
            <v>0</v>
          </cell>
          <cell r="N142" t="str">
            <v>10F5</v>
          </cell>
          <cell r="O142">
            <v>50</v>
          </cell>
          <cell r="P142">
            <v>0</v>
          </cell>
          <cell r="Q142">
            <v>13.8</v>
          </cell>
          <cell r="R142">
            <v>3.4</v>
          </cell>
          <cell r="S142">
            <v>0.971244</v>
          </cell>
          <cell r="T142">
            <v>3297.0579199488002</v>
          </cell>
          <cell r="U142">
            <v>0.2</v>
          </cell>
          <cell r="V142">
            <v>290.22094719820802</v>
          </cell>
          <cell r="W142" t="str">
            <v>68F1</v>
          </cell>
          <cell r="X142">
            <v>360</v>
          </cell>
          <cell r="Y142">
            <v>410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H143">
            <v>0</v>
          </cell>
          <cell r="I143">
            <v>0.69000000000000006</v>
          </cell>
          <cell r="J143">
            <v>67</v>
          </cell>
          <cell r="K143">
            <v>31.898700000000005</v>
          </cell>
          <cell r="L143">
            <v>108285.72580224002</v>
          </cell>
          <cell r="M143">
            <v>9531.7664030784017</v>
          </cell>
          <cell r="N143" t="str">
            <v>15F1</v>
          </cell>
          <cell r="O143">
            <v>340</v>
          </cell>
          <cell r="P143">
            <v>1</v>
          </cell>
          <cell r="Q143">
            <v>13.8</v>
          </cell>
          <cell r="R143">
            <v>3.4</v>
          </cell>
          <cell r="S143">
            <v>44.910322559999997</v>
          </cell>
          <cell r="T143">
            <v>152455.95821843253</v>
          </cell>
          <cell r="U143">
            <v>0.2</v>
          </cell>
          <cell r="V143">
            <v>13419.816598445137</v>
          </cell>
          <cell r="W143" t="str">
            <v>15F4</v>
          </cell>
          <cell r="X143">
            <v>100</v>
          </cell>
          <cell r="Y143">
            <v>440</v>
          </cell>
          <cell r="Z143">
            <v>0</v>
          </cell>
          <cell r="AA143">
            <v>0.46</v>
          </cell>
          <cell r="AB143">
            <v>0.16</v>
          </cell>
          <cell r="AC143">
            <v>3</v>
          </cell>
          <cell r="AD143">
            <v>3.16</v>
          </cell>
          <cell r="AE143">
            <v>200</v>
          </cell>
          <cell r="AF143">
            <v>5520</v>
          </cell>
        </row>
        <row r="144">
          <cell r="H144">
            <v>0</v>
          </cell>
          <cell r="M144">
            <v>0</v>
          </cell>
          <cell r="N144" t="str">
            <v>15F2</v>
          </cell>
          <cell r="O144">
            <v>170</v>
          </cell>
          <cell r="P144">
            <v>0</v>
          </cell>
          <cell r="Q144">
            <v>13.8</v>
          </cell>
          <cell r="R144">
            <v>3.4</v>
          </cell>
          <cell r="S144">
            <v>11.227580639999999</v>
          </cell>
          <cell r="T144">
            <v>38113.989554608132</v>
          </cell>
          <cell r="U144">
            <v>0.2</v>
          </cell>
          <cell r="V144">
            <v>3354.9541496112843</v>
          </cell>
          <cell r="W144" t="str">
            <v>19F1</v>
          </cell>
          <cell r="X144">
            <v>210</v>
          </cell>
          <cell r="Y144">
            <v>380</v>
          </cell>
          <cell r="Z144">
            <v>0</v>
          </cell>
          <cell r="AA144">
            <v>0.02</v>
          </cell>
          <cell r="AB144">
            <v>0.01</v>
          </cell>
          <cell r="AC144">
            <v>0</v>
          </cell>
          <cell r="AD144">
            <v>0.01</v>
          </cell>
          <cell r="AE144">
            <v>79</v>
          </cell>
          <cell r="AF144">
            <v>94.800000000000011</v>
          </cell>
        </row>
        <row r="145">
          <cell r="H145">
            <v>0</v>
          </cell>
          <cell r="I145">
            <v>0.65</v>
          </cell>
          <cell r="J145">
            <v>67</v>
          </cell>
          <cell r="K145">
            <v>28.307500000000005</v>
          </cell>
          <cell r="L145">
            <v>96094.768224000029</v>
          </cell>
          <cell r="M145">
            <v>8458.6668878400014</v>
          </cell>
          <cell r="N145" t="str">
            <v>15F4</v>
          </cell>
          <cell r="O145">
            <v>100</v>
          </cell>
          <cell r="P145">
            <v>0</v>
          </cell>
          <cell r="Q145">
            <v>13.8</v>
          </cell>
          <cell r="R145">
            <v>3.4</v>
          </cell>
          <cell r="S145">
            <v>3.884976</v>
          </cell>
          <cell r="T145">
            <v>13188.231679795201</v>
          </cell>
          <cell r="U145">
            <v>0.2</v>
          </cell>
          <cell r="V145">
            <v>1160.8837887928321</v>
          </cell>
          <cell r="W145" t="str">
            <v>15F1</v>
          </cell>
          <cell r="X145">
            <v>340</v>
          </cell>
          <cell r="Y145">
            <v>440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89</v>
          </cell>
          <cell r="AF145">
            <v>0</v>
          </cell>
        </row>
        <row r="146">
          <cell r="H146">
            <v>0</v>
          </cell>
          <cell r="M146">
            <v>0</v>
          </cell>
          <cell r="N146" t="str">
            <v>15F5</v>
          </cell>
          <cell r="O146">
            <v>175</v>
          </cell>
          <cell r="P146">
            <v>0</v>
          </cell>
          <cell r="Q146">
            <v>13.8</v>
          </cell>
          <cell r="R146">
            <v>3.4</v>
          </cell>
          <cell r="S146">
            <v>11.897739000000001</v>
          </cell>
          <cell r="T146">
            <v>40388.959519372809</v>
          </cell>
          <cell r="U146">
            <v>0.2</v>
          </cell>
          <cell r="V146">
            <v>3555.2066031780487</v>
          </cell>
          <cell r="W146" t="str">
            <v>45F4</v>
          </cell>
          <cell r="X146">
            <v>250</v>
          </cell>
          <cell r="Y146">
            <v>425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315</v>
          </cell>
          <cell r="AF146">
            <v>0</v>
          </cell>
        </row>
        <row r="147">
          <cell r="H147">
            <v>1</v>
          </cell>
          <cell r="I147">
            <v>1.0249999999999999</v>
          </cell>
          <cell r="J147">
            <v>67</v>
          </cell>
          <cell r="K147">
            <v>70.391874999999999</v>
          </cell>
          <cell r="L147">
            <v>238957.552344</v>
          </cell>
          <cell r="M147">
            <v>21034.051832040001</v>
          </cell>
          <cell r="N147" t="str">
            <v>17F1</v>
          </cell>
          <cell r="O147">
            <v>270</v>
          </cell>
          <cell r="P147">
            <v>1</v>
          </cell>
          <cell r="Q147">
            <v>13.8</v>
          </cell>
          <cell r="R147">
            <v>4</v>
          </cell>
          <cell r="S147">
            <v>33.319382400000002</v>
          </cell>
          <cell r="T147">
            <v>113108.48111259651</v>
          </cell>
          <cell r="U147">
            <v>0.2</v>
          </cell>
          <cell r="V147">
            <v>9956.285670940877</v>
          </cell>
          <cell r="W147" t="str">
            <v>27F2</v>
          </cell>
          <cell r="X147">
            <v>140</v>
          </cell>
          <cell r="Y147">
            <v>410</v>
          </cell>
          <cell r="Z147">
            <v>0</v>
          </cell>
          <cell r="AA147">
            <v>0</v>
          </cell>
          <cell r="AB147">
            <v>0</v>
          </cell>
          <cell r="AC147">
            <v>3</v>
          </cell>
          <cell r="AD147">
            <v>3</v>
          </cell>
          <cell r="AE147">
            <v>172</v>
          </cell>
          <cell r="AF147">
            <v>0</v>
          </cell>
        </row>
        <row r="148">
          <cell r="H148">
            <v>0</v>
          </cell>
          <cell r="M148">
            <v>0</v>
          </cell>
          <cell r="N148" t="str">
            <v>17F2</v>
          </cell>
          <cell r="O148">
            <v>250</v>
          </cell>
          <cell r="P148">
            <v>0</v>
          </cell>
          <cell r="Q148">
            <v>13.8</v>
          </cell>
          <cell r="R148">
            <v>4</v>
          </cell>
          <cell r="S148">
            <v>28.566000000000003</v>
          </cell>
          <cell r="T148">
            <v>96972.291763200017</v>
          </cell>
          <cell r="U148">
            <v>0.2</v>
          </cell>
          <cell r="V148">
            <v>8535.9102117120019</v>
          </cell>
          <cell r="W148" t="str">
            <v>34F3</v>
          </cell>
          <cell r="X148">
            <v>0</v>
          </cell>
          <cell r="Y148">
            <v>250</v>
          </cell>
          <cell r="Z148">
            <v>0</v>
          </cell>
          <cell r="AA148">
            <v>1.8</v>
          </cell>
          <cell r="AB148">
            <v>3.25</v>
          </cell>
          <cell r="AC148">
            <v>6</v>
          </cell>
          <cell r="AD148">
            <v>9.25</v>
          </cell>
          <cell r="AE148">
            <v>44</v>
          </cell>
          <cell r="AF148">
            <v>4752</v>
          </cell>
        </row>
        <row r="149">
          <cell r="H149">
            <v>0</v>
          </cell>
          <cell r="M149">
            <v>0</v>
          </cell>
          <cell r="N149" t="str">
            <v>17F3</v>
          </cell>
          <cell r="O149">
            <v>130</v>
          </cell>
          <cell r="P149">
            <v>0</v>
          </cell>
          <cell r="Q149">
            <v>13.8</v>
          </cell>
          <cell r="R149">
            <v>4</v>
          </cell>
          <cell r="S149">
            <v>7.724246400000002</v>
          </cell>
          <cell r="T149">
            <v>26221.307692769285</v>
          </cell>
          <cell r="U149">
            <v>0.2</v>
          </cell>
          <cell r="V149">
            <v>2308.1101212469252</v>
          </cell>
          <cell r="W149" t="str">
            <v>27F6</v>
          </cell>
          <cell r="X149">
            <v>310</v>
          </cell>
          <cell r="Y149">
            <v>440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22</v>
          </cell>
          <cell r="AF149">
            <v>0</v>
          </cell>
        </row>
        <row r="150">
          <cell r="H150">
            <v>0</v>
          </cell>
          <cell r="M150">
            <v>0</v>
          </cell>
          <cell r="N150" t="str">
            <v>17F4</v>
          </cell>
          <cell r="O150">
            <v>460</v>
          </cell>
          <cell r="P150">
            <v>1</v>
          </cell>
          <cell r="Q150">
            <v>13.8</v>
          </cell>
          <cell r="R150">
            <v>4</v>
          </cell>
          <cell r="S150">
            <v>96.713049599999991</v>
          </cell>
          <cell r="T150">
            <v>328309.39099348994</v>
          </cell>
          <cell r="U150">
            <v>0.2</v>
          </cell>
          <cell r="V150">
            <v>28899.177612772146</v>
          </cell>
          <cell r="W150" t="str">
            <v>43F6</v>
          </cell>
          <cell r="X150">
            <v>270</v>
          </cell>
          <cell r="Y150">
            <v>730</v>
          </cell>
          <cell r="Z150">
            <v>1</v>
          </cell>
          <cell r="AA150">
            <v>0.4</v>
          </cell>
          <cell r="AB150">
            <v>0.06</v>
          </cell>
          <cell r="AC150">
            <v>5</v>
          </cell>
          <cell r="AD150">
            <v>5.0599999999999996</v>
          </cell>
          <cell r="AE150">
            <v>36</v>
          </cell>
          <cell r="AF150">
            <v>864</v>
          </cell>
        </row>
        <row r="151">
          <cell r="H151">
            <v>0</v>
          </cell>
          <cell r="I151">
            <v>0.94000000000000006</v>
          </cell>
          <cell r="J151">
            <v>67</v>
          </cell>
          <cell r="K151">
            <v>59.201200000000014</v>
          </cell>
          <cell r="L151">
            <v>200968.84545024007</v>
          </cell>
          <cell r="M151">
            <v>17690.125590758405</v>
          </cell>
          <cell r="N151" t="str">
            <v>19F1</v>
          </cell>
          <cell r="O151">
            <v>120</v>
          </cell>
          <cell r="P151">
            <v>0</v>
          </cell>
          <cell r="Q151">
            <v>13.8</v>
          </cell>
          <cell r="R151">
            <v>3.8</v>
          </cell>
          <cell r="S151">
            <v>6.25252608</v>
          </cell>
          <cell r="T151">
            <v>21225.295221129218</v>
          </cell>
          <cell r="U151">
            <v>0.2</v>
          </cell>
          <cell r="V151">
            <v>1868.3400271395228</v>
          </cell>
          <cell r="W151" t="str">
            <v>19F2</v>
          </cell>
          <cell r="X151">
            <v>350</v>
          </cell>
          <cell r="Y151">
            <v>470</v>
          </cell>
          <cell r="Z151">
            <v>0</v>
          </cell>
          <cell r="AA151">
            <v>0.41</v>
          </cell>
          <cell r="AB151">
            <v>0.11</v>
          </cell>
          <cell r="AC151">
            <v>2</v>
          </cell>
          <cell r="AD151">
            <v>2.11</v>
          </cell>
          <cell r="AE151">
            <v>872</v>
          </cell>
          <cell r="AF151">
            <v>21451.199999999997</v>
          </cell>
        </row>
        <row r="152">
          <cell r="H152">
            <v>0</v>
          </cell>
          <cell r="M152">
            <v>0</v>
          </cell>
          <cell r="N152" t="str">
            <v>19F2</v>
          </cell>
          <cell r="O152">
            <v>350</v>
          </cell>
          <cell r="P152">
            <v>1</v>
          </cell>
          <cell r="Q152">
            <v>13.8</v>
          </cell>
          <cell r="R152">
            <v>3.8</v>
          </cell>
          <cell r="S152">
            <v>53.189892</v>
          </cell>
          <cell r="T152">
            <v>180562.40726307841</v>
          </cell>
          <cell r="U152">
            <v>0.2</v>
          </cell>
          <cell r="V152">
            <v>15893.864814207745</v>
          </cell>
          <cell r="W152" t="str">
            <v>19F5</v>
          </cell>
          <cell r="X152">
            <v>280</v>
          </cell>
          <cell r="Y152">
            <v>630</v>
          </cell>
          <cell r="Z152">
            <v>1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706</v>
          </cell>
          <cell r="AF152">
            <v>0</v>
          </cell>
        </row>
        <row r="153">
          <cell r="H153">
            <v>0</v>
          </cell>
          <cell r="I153">
            <v>0.83000000000000007</v>
          </cell>
          <cell r="J153">
            <v>67</v>
          </cell>
          <cell r="K153">
            <v>46.156300000000002</v>
          </cell>
          <cell r="L153">
            <v>156685.64693376003</v>
          </cell>
          <cell r="M153">
            <v>13792.131642681601</v>
          </cell>
          <cell r="N153" t="str">
            <v>19F4</v>
          </cell>
          <cell r="O153">
            <v>360</v>
          </cell>
          <cell r="P153">
            <v>1</v>
          </cell>
          <cell r="Q153">
            <v>13.8</v>
          </cell>
          <cell r="R153">
            <v>3.8</v>
          </cell>
          <cell r="S153">
            <v>56.27273472000001</v>
          </cell>
          <cell r="T153">
            <v>191027.656990163</v>
          </cell>
          <cell r="U153">
            <v>0.2</v>
          </cell>
          <cell r="V153">
            <v>16815.060244255706</v>
          </cell>
          <cell r="W153" t="str">
            <v>69F3</v>
          </cell>
          <cell r="X153">
            <v>250</v>
          </cell>
          <cell r="Y153">
            <v>610</v>
          </cell>
          <cell r="Z153">
            <v>1</v>
          </cell>
          <cell r="AA153">
            <v>1.04</v>
          </cell>
          <cell r="AB153">
            <v>1.46</v>
          </cell>
          <cell r="AC153">
            <v>4</v>
          </cell>
          <cell r="AD153">
            <v>5.46</v>
          </cell>
          <cell r="AE153">
            <v>692</v>
          </cell>
          <cell r="AF153">
            <v>43180.800000000003</v>
          </cell>
        </row>
        <row r="154">
          <cell r="H154">
            <v>0</v>
          </cell>
          <cell r="M154">
            <v>0</v>
          </cell>
          <cell r="N154" t="str">
            <v>19F5</v>
          </cell>
          <cell r="O154">
            <v>280</v>
          </cell>
          <cell r="P154">
            <v>1</v>
          </cell>
          <cell r="Q154">
            <v>13.8</v>
          </cell>
          <cell r="R154">
            <v>3.8</v>
          </cell>
          <cell r="S154">
            <v>34.041530880000003</v>
          </cell>
          <cell r="T154">
            <v>115559.9406483702</v>
          </cell>
          <cell r="U154">
            <v>0.2</v>
          </cell>
          <cell r="V154">
            <v>10172.073481092957</v>
          </cell>
          <cell r="W154" t="str">
            <v>45F4</v>
          </cell>
          <cell r="X154">
            <v>250</v>
          </cell>
          <cell r="Y154">
            <v>530</v>
          </cell>
          <cell r="Z154">
            <v>1</v>
          </cell>
          <cell r="AA154">
            <v>0.01</v>
          </cell>
          <cell r="AB154">
            <v>0.01</v>
          </cell>
          <cell r="AC154">
            <v>0</v>
          </cell>
          <cell r="AD154">
            <v>0.01</v>
          </cell>
          <cell r="AE154">
            <v>480</v>
          </cell>
          <cell r="AF154">
            <v>288</v>
          </cell>
        </row>
        <row r="155">
          <cell r="H155">
            <v>0</v>
          </cell>
          <cell r="I155">
            <v>0.56500000000000006</v>
          </cell>
          <cell r="J155">
            <v>67</v>
          </cell>
          <cell r="K155">
            <v>21.388075000000008</v>
          </cell>
          <cell r="L155">
            <v>72605.567778240031</v>
          </cell>
          <cell r="M155">
            <v>6391.0483722384033</v>
          </cell>
          <cell r="N155" t="str">
            <v>27F1</v>
          </cell>
          <cell r="O155">
            <v>270</v>
          </cell>
          <cell r="P155">
            <v>1</v>
          </cell>
          <cell r="Q155">
            <v>13.8</v>
          </cell>
          <cell r="R155">
            <v>3.2</v>
          </cell>
          <cell r="S155">
            <v>26.655505920000007</v>
          </cell>
          <cell r="T155">
            <v>90486.784890077208</v>
          </cell>
          <cell r="U155">
            <v>0.2</v>
          </cell>
          <cell r="V155">
            <v>7965.0285367527031</v>
          </cell>
          <cell r="W155" t="str">
            <v>69F4</v>
          </cell>
          <cell r="X155">
            <v>340</v>
          </cell>
          <cell r="Y155">
            <v>610</v>
          </cell>
          <cell r="Z155">
            <v>1</v>
          </cell>
          <cell r="AA155">
            <v>0.04</v>
          </cell>
          <cell r="AB155">
            <v>0.02</v>
          </cell>
          <cell r="AC155">
            <v>1</v>
          </cell>
          <cell r="AD155">
            <v>1.02</v>
          </cell>
          <cell r="AE155">
            <v>66</v>
          </cell>
          <cell r="AF155">
            <v>158.4</v>
          </cell>
        </row>
        <row r="156">
          <cell r="H156">
            <v>0</v>
          </cell>
          <cell r="M156">
            <v>0</v>
          </cell>
          <cell r="N156" t="str">
            <v>27F2</v>
          </cell>
          <cell r="O156">
            <v>140</v>
          </cell>
          <cell r="P156">
            <v>0</v>
          </cell>
          <cell r="Q156">
            <v>13.8</v>
          </cell>
          <cell r="R156">
            <v>3.2</v>
          </cell>
          <cell r="S156">
            <v>7.1666380800000011</v>
          </cell>
          <cell r="T156">
            <v>24328.408557551622</v>
          </cell>
          <cell r="U156">
            <v>0.2</v>
          </cell>
          <cell r="V156">
            <v>2141.4891539143068</v>
          </cell>
          <cell r="W156" t="str">
            <v>17F1</v>
          </cell>
          <cell r="X156">
            <v>270</v>
          </cell>
          <cell r="Y156">
            <v>410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13</v>
          </cell>
          <cell r="AF156">
            <v>0</v>
          </cell>
        </row>
        <row r="157">
          <cell r="H157">
            <v>0</v>
          </cell>
          <cell r="M157">
            <v>0</v>
          </cell>
          <cell r="N157" t="str">
            <v>27F3</v>
          </cell>
          <cell r="O157">
            <v>50</v>
          </cell>
          <cell r="P157">
            <v>0</v>
          </cell>
          <cell r="Q157">
            <v>13.8</v>
          </cell>
          <cell r="R157">
            <v>3.2</v>
          </cell>
          <cell r="S157">
            <v>0.91411200000000015</v>
          </cell>
          <cell r="T157">
            <v>3103.1133364224011</v>
          </cell>
          <cell r="U157">
            <v>0.2</v>
          </cell>
          <cell r="V157">
            <v>273.14912677478407</v>
          </cell>
          <cell r="W157" t="str">
            <v>71F3</v>
          </cell>
          <cell r="X157">
            <v>475</v>
          </cell>
          <cell r="Y157">
            <v>525</v>
          </cell>
          <cell r="Z157">
            <v>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4</v>
          </cell>
          <cell r="AF157">
            <v>0</v>
          </cell>
        </row>
        <row r="158">
          <cell r="H158">
            <v>0</v>
          </cell>
          <cell r="I158">
            <v>0.8</v>
          </cell>
          <cell r="J158">
            <v>67</v>
          </cell>
          <cell r="K158">
            <v>42.88000000000001</v>
          </cell>
          <cell r="L158">
            <v>145563.67257600004</v>
          </cell>
          <cell r="M158">
            <v>12813.128540160003</v>
          </cell>
          <cell r="N158" t="str">
            <v>27F4</v>
          </cell>
          <cell r="O158">
            <v>270</v>
          </cell>
          <cell r="P158">
            <v>1</v>
          </cell>
          <cell r="Q158">
            <v>13.8</v>
          </cell>
          <cell r="R158">
            <v>3.2</v>
          </cell>
          <cell r="S158">
            <v>26.655505920000007</v>
          </cell>
          <cell r="T158">
            <v>90486.784890077208</v>
          </cell>
          <cell r="U158">
            <v>0.2</v>
          </cell>
          <cell r="V158">
            <v>7965.0285367527031</v>
          </cell>
          <cell r="W158" t="str">
            <v>27F2</v>
          </cell>
          <cell r="X158">
            <v>140</v>
          </cell>
          <cell r="Y158">
            <v>410</v>
          </cell>
          <cell r="Z158">
            <v>0</v>
          </cell>
          <cell r="AA158">
            <v>1.1399999999999999</v>
          </cell>
          <cell r="AB158">
            <v>2.04</v>
          </cell>
          <cell r="AC158">
            <v>2</v>
          </cell>
          <cell r="AD158">
            <v>4.04</v>
          </cell>
          <cell r="AE158">
            <v>99</v>
          </cell>
          <cell r="AF158">
            <v>6771.5999999999995</v>
          </cell>
        </row>
        <row r="159">
          <cell r="H159">
            <v>0</v>
          </cell>
          <cell r="M159">
            <v>0</v>
          </cell>
          <cell r="N159" t="str">
            <v>27F5</v>
          </cell>
          <cell r="O159">
            <v>370</v>
          </cell>
          <cell r="P159">
            <v>1</v>
          </cell>
          <cell r="Q159">
            <v>13.8</v>
          </cell>
          <cell r="R159">
            <v>3.2</v>
          </cell>
          <cell r="S159">
            <v>50.056773120000017</v>
          </cell>
          <cell r="T159">
            <v>169926.4863024907</v>
          </cell>
          <cell r="U159">
            <v>0.2</v>
          </cell>
          <cell r="V159">
            <v>14957.646182187178</v>
          </cell>
          <cell r="W159" t="str">
            <v>43F1</v>
          </cell>
          <cell r="X159">
            <v>0</v>
          </cell>
          <cell r="Y159">
            <v>370</v>
          </cell>
          <cell r="Z159">
            <v>0</v>
          </cell>
          <cell r="AA159">
            <v>0.04</v>
          </cell>
          <cell r="AB159">
            <v>0.02</v>
          </cell>
          <cell r="AC159">
            <v>5</v>
          </cell>
          <cell r="AD159">
            <v>5.0199999999999996</v>
          </cell>
          <cell r="AE159">
            <v>160</v>
          </cell>
          <cell r="AF159">
            <v>384</v>
          </cell>
        </row>
        <row r="160">
          <cell r="H160">
            <v>0</v>
          </cell>
          <cell r="M160">
            <v>0</v>
          </cell>
          <cell r="N160" t="str">
            <v>27F6</v>
          </cell>
          <cell r="O160">
            <v>310</v>
          </cell>
          <cell r="P160">
            <v>1</v>
          </cell>
          <cell r="Q160">
            <v>13.8</v>
          </cell>
          <cell r="R160">
            <v>3.2</v>
          </cell>
          <cell r="S160">
            <v>35.138465280000005</v>
          </cell>
          <cell r="T160">
            <v>119283.67665207709</v>
          </cell>
          <cell r="U160">
            <v>0.2</v>
          </cell>
          <cell r="V160">
            <v>10499.852433222699</v>
          </cell>
          <cell r="W160" t="str">
            <v>17F3</v>
          </cell>
          <cell r="X160">
            <v>130</v>
          </cell>
          <cell r="Y160">
            <v>440</v>
          </cell>
          <cell r="Z160">
            <v>0</v>
          </cell>
          <cell r="AA160">
            <v>0.35</v>
          </cell>
          <cell r="AB160">
            <v>1.06</v>
          </cell>
          <cell r="AC160">
            <v>4</v>
          </cell>
          <cell r="AD160">
            <v>5.0600000000000005</v>
          </cell>
          <cell r="AE160">
            <v>70</v>
          </cell>
          <cell r="AF160">
            <v>1470</v>
          </cell>
        </row>
        <row r="161">
          <cell r="H161">
            <v>0</v>
          </cell>
          <cell r="I161">
            <v>0.45</v>
          </cell>
          <cell r="J161">
            <v>67</v>
          </cell>
          <cell r="K161">
            <v>13.567500000000001</v>
          </cell>
          <cell r="L161">
            <v>46057.255776000005</v>
          </cell>
          <cell r="M161">
            <v>4054.1539521600007</v>
          </cell>
          <cell r="N161" t="str">
            <v>38F1</v>
          </cell>
          <cell r="O161">
            <v>80</v>
          </cell>
          <cell r="P161">
            <v>0</v>
          </cell>
          <cell r="Q161">
            <v>13.8</v>
          </cell>
          <cell r="R161">
            <v>3.6</v>
          </cell>
          <cell r="S161">
            <v>2.6326425600000007</v>
          </cell>
          <cell r="T161">
            <v>8936.9664088965164</v>
          </cell>
          <cell r="U161">
            <v>0.2</v>
          </cell>
          <cell r="V161">
            <v>786.66948511137821</v>
          </cell>
          <cell r="W161" t="str">
            <v>39F1</v>
          </cell>
          <cell r="X161">
            <v>170</v>
          </cell>
          <cell r="Y161">
            <v>250</v>
          </cell>
          <cell r="Z161">
            <v>0</v>
          </cell>
          <cell r="AA161">
            <v>0.23</v>
          </cell>
          <cell r="AB161">
            <v>0.28999999999999998</v>
          </cell>
          <cell r="AC161">
            <v>2</v>
          </cell>
          <cell r="AD161">
            <v>2.29</v>
          </cell>
          <cell r="AE161">
            <v>582</v>
          </cell>
          <cell r="AF161">
            <v>8031.6</v>
          </cell>
        </row>
        <row r="162">
          <cell r="H162">
            <v>0</v>
          </cell>
          <cell r="M162">
            <v>0</v>
          </cell>
          <cell r="N162" t="str">
            <v>38F2</v>
          </cell>
          <cell r="O162">
            <v>66</v>
          </cell>
          <cell r="P162">
            <v>0</v>
          </cell>
          <cell r="Q162">
            <v>13.8</v>
          </cell>
          <cell r="R162">
            <v>3.6</v>
          </cell>
          <cell r="S162">
            <v>1.7918423424000003</v>
          </cell>
          <cell r="T162">
            <v>6082.7227620551903</v>
          </cell>
          <cell r="U162">
            <v>0.2</v>
          </cell>
          <cell r="V162">
            <v>535.42691830393176</v>
          </cell>
          <cell r="W162" t="str">
            <v>47F6</v>
          </cell>
          <cell r="X162">
            <v>285</v>
          </cell>
          <cell r="Y162">
            <v>351</v>
          </cell>
          <cell r="Z162">
            <v>0</v>
          </cell>
          <cell r="AA162">
            <v>0</v>
          </cell>
          <cell r="AB162">
            <v>0</v>
          </cell>
          <cell r="AC162">
            <v>4</v>
          </cell>
          <cell r="AD162">
            <v>4</v>
          </cell>
          <cell r="AE162">
            <v>172</v>
          </cell>
          <cell r="AF162">
            <v>0</v>
          </cell>
        </row>
        <row r="163">
          <cell r="H163">
            <v>0</v>
          </cell>
          <cell r="M163">
            <v>0</v>
          </cell>
          <cell r="N163" t="str">
            <v>38F3</v>
          </cell>
          <cell r="O163">
            <v>330</v>
          </cell>
          <cell r="P163">
            <v>1</v>
          </cell>
          <cell r="Q163">
            <v>13.8</v>
          </cell>
          <cell r="R163">
            <v>3.6</v>
          </cell>
          <cell r="S163">
            <v>44.796058560000013</v>
          </cell>
          <cell r="T163">
            <v>152068.06905137977</v>
          </cell>
          <cell r="U163">
            <v>0.2</v>
          </cell>
          <cell r="V163">
            <v>13385.672957598295</v>
          </cell>
          <cell r="W163" t="str">
            <v>71F1</v>
          </cell>
          <cell r="X163">
            <v>280</v>
          </cell>
          <cell r="Y163">
            <v>610</v>
          </cell>
          <cell r="Z163">
            <v>1</v>
          </cell>
          <cell r="AA163">
            <v>3.54</v>
          </cell>
          <cell r="AB163">
            <v>3.84</v>
          </cell>
          <cell r="AC163">
            <v>4</v>
          </cell>
          <cell r="AD163">
            <v>7.84</v>
          </cell>
          <cell r="AE163">
            <v>444</v>
          </cell>
          <cell r="AF163">
            <v>94305.600000000006</v>
          </cell>
        </row>
        <row r="164">
          <cell r="H164">
            <v>0</v>
          </cell>
          <cell r="I164">
            <v>0.45</v>
          </cell>
          <cell r="J164">
            <v>67</v>
          </cell>
          <cell r="K164">
            <v>13.567500000000001</v>
          </cell>
          <cell r="L164">
            <v>46057.255776000005</v>
          </cell>
          <cell r="M164">
            <v>4054.1539521600007</v>
          </cell>
          <cell r="N164" t="str">
            <v>38F4</v>
          </cell>
          <cell r="O164">
            <v>100</v>
          </cell>
          <cell r="P164">
            <v>0</v>
          </cell>
          <cell r="Q164">
            <v>13.8</v>
          </cell>
          <cell r="R164">
            <v>3.6</v>
          </cell>
          <cell r="S164">
            <v>4.1135039999999998</v>
          </cell>
          <cell r="T164">
            <v>13964.010013900801</v>
          </cell>
          <cell r="U164">
            <v>0.2</v>
          </cell>
          <cell r="V164">
            <v>1229.1710704865282</v>
          </cell>
          <cell r="W164" t="str">
            <v>45F2</v>
          </cell>
          <cell r="X164">
            <v>400</v>
          </cell>
          <cell r="Y164">
            <v>500</v>
          </cell>
          <cell r="Z164">
            <v>0</v>
          </cell>
          <cell r="AA164">
            <v>0.59</v>
          </cell>
          <cell r="AB164">
            <v>0.48</v>
          </cell>
          <cell r="AC164">
            <v>3</v>
          </cell>
          <cell r="AD164">
            <v>3.48</v>
          </cell>
          <cell r="AE164">
            <v>385</v>
          </cell>
          <cell r="AF164">
            <v>13628.999999999998</v>
          </cell>
        </row>
        <row r="165">
          <cell r="H165">
            <v>0</v>
          </cell>
          <cell r="M165">
            <v>0</v>
          </cell>
          <cell r="N165" t="str">
            <v>38F5</v>
          </cell>
          <cell r="O165">
            <v>290</v>
          </cell>
          <cell r="P165">
            <v>1</v>
          </cell>
          <cell r="Q165">
            <v>13.8</v>
          </cell>
          <cell r="R165">
            <v>3.6</v>
          </cell>
          <cell r="S165">
            <v>34.594568640000006</v>
          </cell>
          <cell r="T165">
            <v>117437.32421690576</v>
          </cell>
          <cell r="U165">
            <v>0.2</v>
          </cell>
          <cell r="V165">
            <v>10337.328702791703</v>
          </cell>
          <cell r="W165" t="str">
            <v>38F2</v>
          </cell>
          <cell r="X165">
            <v>66</v>
          </cell>
          <cell r="Y165">
            <v>356</v>
          </cell>
          <cell r="Z165">
            <v>0</v>
          </cell>
          <cell r="AA165">
            <v>0.64</v>
          </cell>
          <cell r="AB165">
            <v>1.2</v>
          </cell>
          <cell r="AC165">
            <v>1</v>
          </cell>
          <cell r="AD165">
            <v>2.2000000000000002</v>
          </cell>
          <cell r="AE165">
            <v>611</v>
          </cell>
          <cell r="AF165">
            <v>23462.400000000001</v>
          </cell>
        </row>
        <row r="166">
          <cell r="H166">
            <v>0</v>
          </cell>
          <cell r="M166">
            <v>0</v>
          </cell>
          <cell r="N166" t="str">
            <v>38F6</v>
          </cell>
          <cell r="O166">
            <v>0</v>
          </cell>
          <cell r="P166">
            <v>0</v>
          </cell>
          <cell r="Q166">
            <v>13.8</v>
          </cell>
          <cell r="R166">
            <v>3.6</v>
          </cell>
          <cell r="S166">
            <v>0</v>
          </cell>
          <cell r="T166">
            <v>0</v>
          </cell>
          <cell r="U166">
            <v>0.2</v>
          </cell>
          <cell r="V166">
            <v>0</v>
          </cell>
          <cell r="W166" t="str">
            <v>39F3</v>
          </cell>
          <cell r="X166">
            <v>420</v>
          </cell>
          <cell r="Y166">
            <v>420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376</v>
          </cell>
          <cell r="AF166">
            <v>0</v>
          </cell>
        </row>
        <row r="167">
          <cell r="H167">
            <v>1</v>
          </cell>
          <cell r="I167">
            <v>1.335</v>
          </cell>
          <cell r="J167">
            <v>67</v>
          </cell>
          <cell r="K167">
            <v>119.409075</v>
          </cell>
          <cell r="L167">
            <v>405355.02555744001</v>
          </cell>
          <cell r="M167">
            <v>35681.059394510405</v>
          </cell>
          <cell r="N167" t="str">
            <v>39F1</v>
          </cell>
          <cell r="O167">
            <v>170</v>
          </cell>
          <cell r="P167">
            <v>0</v>
          </cell>
          <cell r="Q167">
            <v>13.8</v>
          </cell>
          <cell r="R167">
            <v>3.3</v>
          </cell>
          <cell r="S167">
            <v>10.897357679999999</v>
          </cell>
          <cell r="T167">
            <v>36992.989861825532</v>
          </cell>
          <cell r="U167">
            <v>0.2</v>
          </cell>
          <cell r="V167">
            <v>3256.2790275638936</v>
          </cell>
          <cell r="W167" t="str">
            <v>38F1</v>
          </cell>
          <cell r="X167">
            <v>80</v>
          </cell>
          <cell r="Y167">
            <v>250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760</v>
          </cell>
          <cell r="AF167">
            <v>0</v>
          </cell>
        </row>
        <row r="168">
          <cell r="H168">
            <v>0</v>
          </cell>
          <cell r="M168">
            <v>0</v>
          </cell>
          <cell r="N168" t="str">
            <v>39F2</v>
          </cell>
          <cell r="O168">
            <v>315</v>
          </cell>
          <cell r="P168">
            <v>1</v>
          </cell>
          <cell r="Q168">
            <v>13.8</v>
          </cell>
          <cell r="R168">
            <v>3.3</v>
          </cell>
          <cell r="S168">
            <v>37.414889820000006</v>
          </cell>
          <cell r="T168">
            <v>127011.3985826865</v>
          </cell>
          <cell r="U168">
            <v>0.2</v>
          </cell>
          <cell r="V168">
            <v>11180.079117994028</v>
          </cell>
          <cell r="W168" t="str">
            <v>38F4</v>
          </cell>
          <cell r="X168">
            <v>100</v>
          </cell>
          <cell r="Y168">
            <v>415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230</v>
          </cell>
          <cell r="AF168">
            <v>0</v>
          </cell>
        </row>
        <row r="169">
          <cell r="H169">
            <v>0</v>
          </cell>
          <cell r="M169">
            <v>0</v>
          </cell>
          <cell r="N169" t="str">
            <v>39F3</v>
          </cell>
          <cell r="O169">
            <v>420</v>
          </cell>
          <cell r="P169">
            <v>1</v>
          </cell>
          <cell r="Q169">
            <v>13.8</v>
          </cell>
          <cell r="R169">
            <v>3.3</v>
          </cell>
          <cell r="S169">
            <v>66.515359680000003</v>
          </cell>
          <cell r="T169">
            <v>225798.04192477599</v>
          </cell>
          <cell r="U169">
            <v>0.2</v>
          </cell>
          <cell r="V169">
            <v>19875.69620976716</v>
          </cell>
          <cell r="W169" t="str">
            <v>38F6</v>
          </cell>
          <cell r="X169">
            <v>0</v>
          </cell>
          <cell r="Y169">
            <v>420</v>
          </cell>
          <cell r="Z169">
            <v>0</v>
          </cell>
          <cell r="AA169">
            <v>0.33</v>
          </cell>
          <cell r="AB169">
            <v>0.2</v>
          </cell>
          <cell r="AC169">
            <v>2</v>
          </cell>
          <cell r="AD169">
            <v>2.2000000000000002</v>
          </cell>
          <cell r="AE169">
            <v>806</v>
          </cell>
          <cell r="AF169">
            <v>15958.800000000001</v>
          </cell>
        </row>
        <row r="170">
          <cell r="H170">
            <v>0</v>
          </cell>
          <cell r="M170">
            <v>0</v>
          </cell>
          <cell r="N170" t="str">
            <v>39F4</v>
          </cell>
          <cell r="O170">
            <v>340</v>
          </cell>
          <cell r="P170">
            <v>1</v>
          </cell>
          <cell r="Q170">
            <v>13.8</v>
          </cell>
          <cell r="R170">
            <v>3.3</v>
          </cell>
          <cell r="S170">
            <v>43.589430719999996</v>
          </cell>
          <cell r="T170">
            <v>147971.95944730213</v>
          </cell>
          <cell r="U170">
            <v>0.2</v>
          </cell>
          <cell r="V170">
            <v>13025.116110255574</v>
          </cell>
          <cell r="W170" t="str">
            <v>68F2</v>
          </cell>
          <cell r="X170">
            <v>200</v>
          </cell>
          <cell r="Y170">
            <v>540</v>
          </cell>
          <cell r="Z170">
            <v>1</v>
          </cell>
          <cell r="AA170">
            <v>0.28000000000000003</v>
          </cell>
          <cell r="AB170">
            <v>0.19</v>
          </cell>
          <cell r="AC170">
            <v>0</v>
          </cell>
          <cell r="AD170">
            <v>0.19</v>
          </cell>
          <cell r="AE170">
            <v>499</v>
          </cell>
          <cell r="AF170">
            <v>8383.2000000000007</v>
          </cell>
        </row>
        <row r="171">
          <cell r="H171">
            <v>0</v>
          </cell>
          <cell r="I171">
            <v>0.85</v>
          </cell>
          <cell r="J171">
            <v>67</v>
          </cell>
          <cell r="K171">
            <v>48.407499999999992</v>
          </cell>
          <cell r="L171">
            <v>164327.73974399999</v>
          </cell>
          <cell r="M171">
            <v>14464.820891039999</v>
          </cell>
          <cell r="N171" t="str">
            <v>43F1</v>
          </cell>
          <cell r="O171">
            <v>0</v>
          </cell>
          <cell r="P171">
            <v>0</v>
          </cell>
          <cell r="Q171">
            <v>13.8</v>
          </cell>
          <cell r="R171">
            <v>3.8</v>
          </cell>
          <cell r="S171">
            <v>0</v>
          </cell>
          <cell r="T171">
            <v>0</v>
          </cell>
          <cell r="U171">
            <v>0.2</v>
          </cell>
          <cell r="V171">
            <v>0</v>
          </cell>
          <cell r="W171" t="str">
            <v>89F1</v>
          </cell>
          <cell r="X171">
            <v>230</v>
          </cell>
          <cell r="Y171">
            <v>230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30</v>
          </cell>
          <cell r="AF171">
            <v>0</v>
          </cell>
        </row>
        <row r="172">
          <cell r="H172">
            <v>0</v>
          </cell>
          <cell r="M172">
            <v>0</v>
          </cell>
          <cell r="N172" t="str">
            <v>43F2</v>
          </cell>
          <cell r="O172">
            <v>460</v>
          </cell>
          <cell r="P172">
            <v>1</v>
          </cell>
          <cell r="Q172">
            <v>13.8</v>
          </cell>
          <cell r="R172">
            <v>3.8</v>
          </cell>
          <cell r="S172">
            <v>91.877397119999983</v>
          </cell>
          <cell r="T172">
            <v>311893.9214438154</v>
          </cell>
          <cell r="U172">
            <v>0.2</v>
          </cell>
          <cell r="V172">
            <v>27454.218732133537</v>
          </cell>
          <cell r="W172" t="str">
            <v>43F1</v>
          </cell>
          <cell r="X172">
            <v>0</v>
          </cell>
          <cell r="Y172">
            <v>460</v>
          </cell>
          <cell r="Z172">
            <v>0</v>
          </cell>
          <cell r="AA172">
            <v>0.2</v>
          </cell>
          <cell r="AB172">
            <v>1</v>
          </cell>
          <cell r="AC172">
            <v>4</v>
          </cell>
          <cell r="AD172">
            <v>5</v>
          </cell>
          <cell r="AE172">
            <v>106</v>
          </cell>
          <cell r="AF172">
            <v>1272.0000000000002</v>
          </cell>
        </row>
        <row r="173">
          <cell r="H173">
            <v>0</v>
          </cell>
          <cell r="M173">
            <v>0</v>
          </cell>
          <cell r="N173" t="str">
            <v>43F3</v>
          </cell>
          <cell r="O173">
            <v>430</v>
          </cell>
          <cell r="P173">
            <v>1</v>
          </cell>
          <cell r="Q173">
            <v>13.8</v>
          </cell>
          <cell r="R173">
            <v>3.8</v>
          </cell>
          <cell r="S173">
            <v>80.284171680000014</v>
          </cell>
          <cell r="T173">
            <v>272538.68655463838</v>
          </cell>
          <cell r="U173">
            <v>0.2</v>
          </cell>
          <cell r="V173">
            <v>23990.004931812349</v>
          </cell>
          <cell r="W173" t="str">
            <v>46F6</v>
          </cell>
          <cell r="X173">
            <v>270</v>
          </cell>
          <cell r="Y173">
            <v>700</v>
          </cell>
          <cell r="Z173">
            <v>1</v>
          </cell>
          <cell r="AA173">
            <v>0.06</v>
          </cell>
          <cell r="AB173">
            <v>0.01</v>
          </cell>
          <cell r="AC173">
            <v>2</v>
          </cell>
          <cell r="AD173">
            <v>2.0099999999999998</v>
          </cell>
          <cell r="AE173">
            <v>96</v>
          </cell>
          <cell r="AF173">
            <v>345.59999999999997</v>
          </cell>
        </row>
        <row r="174">
          <cell r="H174">
            <v>0</v>
          </cell>
          <cell r="I174">
            <v>0.77500000000000002</v>
          </cell>
          <cell r="J174">
            <v>67</v>
          </cell>
          <cell r="K174">
            <v>40.241875000000007</v>
          </cell>
          <cell r="L174">
            <v>136608.09506400005</v>
          </cell>
          <cell r="M174">
            <v>12024.820827240004</v>
          </cell>
          <cell r="N174" t="str">
            <v>43F4</v>
          </cell>
          <cell r="O174">
            <v>230</v>
          </cell>
          <cell r="P174">
            <v>0</v>
          </cell>
          <cell r="Q174">
            <v>13.8</v>
          </cell>
          <cell r="R174">
            <v>3.8</v>
          </cell>
          <cell r="S174">
            <v>22.969349279999996</v>
          </cell>
          <cell r="T174">
            <v>77973.48036095385</v>
          </cell>
          <cell r="U174">
            <v>0.2</v>
          </cell>
          <cell r="V174">
            <v>6863.5546830333842</v>
          </cell>
          <cell r="W174" t="str">
            <v>17F1</v>
          </cell>
          <cell r="X174">
            <v>270</v>
          </cell>
          <cell r="Y174">
            <v>500</v>
          </cell>
          <cell r="Z174">
            <v>0</v>
          </cell>
          <cell r="AA174">
            <v>0.01</v>
          </cell>
          <cell r="AB174">
            <v>0.01</v>
          </cell>
          <cell r="AC174">
            <v>0</v>
          </cell>
          <cell r="AD174">
            <v>0.01</v>
          </cell>
          <cell r="AE174">
            <v>132</v>
          </cell>
          <cell r="AF174">
            <v>79.2</v>
          </cell>
        </row>
        <row r="175">
          <cell r="H175">
            <v>0</v>
          </cell>
          <cell r="M175">
            <v>0</v>
          </cell>
          <cell r="N175" t="str">
            <v>43F5</v>
          </cell>
          <cell r="O175">
            <v>250</v>
          </cell>
          <cell r="P175">
            <v>0</v>
          </cell>
          <cell r="Q175">
            <v>13.8</v>
          </cell>
          <cell r="R175">
            <v>3.8</v>
          </cell>
          <cell r="S175">
            <v>27.137700000000002</v>
          </cell>
          <cell r="T175">
            <v>92123.677175040008</v>
          </cell>
          <cell r="U175">
            <v>0.2</v>
          </cell>
          <cell r="V175">
            <v>8109.1147011264002</v>
          </cell>
          <cell r="W175" t="str">
            <v>43F2</v>
          </cell>
          <cell r="X175">
            <v>460</v>
          </cell>
          <cell r="Y175">
            <v>710</v>
          </cell>
          <cell r="Z175">
            <v>1</v>
          </cell>
          <cell r="AA175">
            <v>0.18</v>
          </cell>
          <cell r="AB175">
            <v>0.08</v>
          </cell>
          <cell r="AC175">
            <v>4</v>
          </cell>
          <cell r="AD175">
            <v>4.08</v>
          </cell>
          <cell r="AE175">
            <v>51</v>
          </cell>
          <cell r="AF175">
            <v>550.79999999999995</v>
          </cell>
        </row>
        <row r="176">
          <cell r="H176">
            <v>0</v>
          </cell>
          <cell r="M176">
            <v>0</v>
          </cell>
          <cell r="N176" t="str">
            <v>43F6</v>
          </cell>
          <cell r="O176">
            <v>270</v>
          </cell>
          <cell r="P176">
            <v>1</v>
          </cell>
          <cell r="Q176">
            <v>13.8</v>
          </cell>
          <cell r="R176">
            <v>3.8</v>
          </cell>
          <cell r="S176">
            <v>31.653413280000002</v>
          </cell>
          <cell r="T176">
            <v>107453.05705696666</v>
          </cell>
          <cell r="U176">
            <v>0.2</v>
          </cell>
          <cell r="V176">
            <v>9458.4713873938344</v>
          </cell>
          <cell r="W176" t="str">
            <v>89F6</v>
          </cell>
          <cell r="X176">
            <v>100</v>
          </cell>
          <cell r="Y176">
            <v>370</v>
          </cell>
          <cell r="Z176">
            <v>0</v>
          </cell>
          <cell r="AA176">
            <v>4.12</v>
          </cell>
          <cell r="AB176">
            <v>1</v>
          </cell>
          <cell r="AC176">
            <v>0</v>
          </cell>
          <cell r="AD176">
            <v>1</v>
          </cell>
          <cell r="AE176">
            <v>1</v>
          </cell>
          <cell r="AF176">
            <v>247.20000000000002</v>
          </cell>
        </row>
        <row r="177">
          <cell r="H177">
            <v>0</v>
          </cell>
          <cell r="I177">
            <v>0.65</v>
          </cell>
          <cell r="J177">
            <v>67</v>
          </cell>
          <cell r="K177">
            <v>28.307500000000005</v>
          </cell>
          <cell r="L177">
            <v>96094.768224000029</v>
          </cell>
          <cell r="M177">
            <v>8458.6668878400014</v>
          </cell>
          <cell r="N177" t="str">
            <v>45F1</v>
          </cell>
          <cell r="O177">
            <v>350</v>
          </cell>
          <cell r="P177">
            <v>1</v>
          </cell>
          <cell r="Q177">
            <v>13.8</v>
          </cell>
          <cell r="R177">
            <v>3.6</v>
          </cell>
          <cell r="S177">
            <v>50.390424000000003</v>
          </cell>
          <cell r="T177">
            <v>171059.12267028482</v>
          </cell>
          <cell r="U177">
            <v>0.2</v>
          </cell>
          <cell r="V177">
            <v>15057.345613459969</v>
          </cell>
          <cell r="W177" t="str">
            <v>19F4</v>
          </cell>
          <cell r="X177">
            <v>360</v>
          </cell>
          <cell r="Y177">
            <v>710</v>
          </cell>
          <cell r="Z177">
            <v>1</v>
          </cell>
          <cell r="AA177">
            <v>3.99</v>
          </cell>
          <cell r="AB177">
            <v>4.38</v>
          </cell>
          <cell r="AC177">
            <v>0</v>
          </cell>
          <cell r="AD177">
            <v>4.38</v>
          </cell>
          <cell r="AE177">
            <v>814</v>
          </cell>
          <cell r="AF177">
            <v>194871.6</v>
          </cell>
        </row>
        <row r="178">
          <cell r="H178">
            <v>0</v>
          </cell>
          <cell r="M178">
            <v>0</v>
          </cell>
          <cell r="N178" t="str">
            <v>45F2</v>
          </cell>
          <cell r="O178">
            <v>400</v>
          </cell>
          <cell r="P178">
            <v>1</v>
          </cell>
          <cell r="Q178">
            <v>13.8</v>
          </cell>
          <cell r="R178">
            <v>3.6</v>
          </cell>
          <cell r="S178">
            <v>65.816063999999997</v>
          </cell>
          <cell r="T178">
            <v>223424.16022241281</v>
          </cell>
          <cell r="U178">
            <v>0.2</v>
          </cell>
          <cell r="V178">
            <v>19666.73712778445</v>
          </cell>
          <cell r="W178" t="str">
            <v>38F4</v>
          </cell>
          <cell r="X178">
            <v>100</v>
          </cell>
          <cell r="Y178">
            <v>500</v>
          </cell>
          <cell r="Z178">
            <v>0</v>
          </cell>
          <cell r="AA178">
            <v>0.89</v>
          </cell>
          <cell r="AB178">
            <v>1.79</v>
          </cell>
          <cell r="AC178">
            <v>0</v>
          </cell>
          <cell r="AD178">
            <v>1.79</v>
          </cell>
          <cell r="AE178">
            <v>38</v>
          </cell>
          <cell r="AF178">
            <v>2029.2</v>
          </cell>
        </row>
        <row r="179">
          <cell r="H179">
            <v>0</v>
          </cell>
          <cell r="M179">
            <v>0</v>
          </cell>
          <cell r="N179" t="str">
            <v>45F3</v>
          </cell>
          <cell r="O179">
            <v>400</v>
          </cell>
          <cell r="P179">
            <v>1</v>
          </cell>
          <cell r="Q179">
            <v>13.8</v>
          </cell>
          <cell r="R179">
            <v>3.6</v>
          </cell>
          <cell r="S179">
            <v>65.816063999999997</v>
          </cell>
          <cell r="T179">
            <v>223424.16022241281</v>
          </cell>
          <cell r="U179">
            <v>0.2</v>
          </cell>
          <cell r="V179">
            <v>19666.73712778445</v>
          </cell>
          <cell r="W179" t="str">
            <v>15F2</v>
          </cell>
          <cell r="X179">
            <v>170</v>
          </cell>
          <cell r="Y179">
            <v>570</v>
          </cell>
          <cell r="Z179">
            <v>1</v>
          </cell>
          <cell r="AA179">
            <v>0.18</v>
          </cell>
          <cell r="AB179">
            <v>1.1100000000000001</v>
          </cell>
          <cell r="AC179">
            <v>4</v>
          </cell>
          <cell r="AD179">
            <v>5.1100000000000003</v>
          </cell>
          <cell r="AE179">
            <v>1354</v>
          </cell>
          <cell r="AF179">
            <v>14623.2</v>
          </cell>
        </row>
        <row r="180">
          <cell r="H180">
            <v>0</v>
          </cell>
          <cell r="I180">
            <v>0.55000000000000004</v>
          </cell>
          <cell r="J180">
            <v>67</v>
          </cell>
          <cell r="K180">
            <v>20.267500000000002</v>
          </cell>
          <cell r="L180">
            <v>68801.579616000017</v>
          </cell>
          <cell r="M180">
            <v>6056.2052865600017</v>
          </cell>
          <cell r="N180" t="str">
            <v>45F4</v>
          </cell>
          <cell r="O180">
            <v>250</v>
          </cell>
          <cell r="P180">
            <v>0</v>
          </cell>
          <cell r="Q180">
            <v>13.8</v>
          </cell>
          <cell r="R180">
            <v>3.6</v>
          </cell>
          <cell r="S180">
            <v>25.709400000000006</v>
          </cell>
          <cell r="T180">
            <v>87275.062586880027</v>
          </cell>
          <cell r="U180">
            <v>0.2</v>
          </cell>
          <cell r="V180">
            <v>7682.3191905408021</v>
          </cell>
          <cell r="W180" t="str">
            <v>19F5</v>
          </cell>
          <cell r="X180">
            <v>280</v>
          </cell>
          <cell r="Y180">
            <v>530</v>
          </cell>
          <cell r="Z180">
            <v>1</v>
          </cell>
          <cell r="AA180">
            <v>0.08</v>
          </cell>
          <cell r="AB180">
            <v>2.02</v>
          </cell>
          <cell r="AC180">
            <v>0</v>
          </cell>
          <cell r="AD180">
            <v>2.02</v>
          </cell>
          <cell r="AE180">
            <v>563</v>
          </cell>
          <cell r="AF180">
            <v>2702.4</v>
          </cell>
        </row>
        <row r="181">
          <cell r="H181">
            <v>0</v>
          </cell>
          <cell r="M181">
            <v>0</v>
          </cell>
          <cell r="N181" t="str">
            <v>45F5</v>
          </cell>
          <cell r="O181">
            <v>450</v>
          </cell>
          <cell r="P181">
            <v>1</v>
          </cell>
          <cell r="Q181">
            <v>13.8</v>
          </cell>
          <cell r="R181">
            <v>3.6</v>
          </cell>
          <cell r="S181">
            <v>83.29845600000003</v>
          </cell>
          <cell r="T181">
            <v>282771.20278149133</v>
          </cell>
          <cell r="U181">
            <v>0.2</v>
          </cell>
          <cell r="V181">
            <v>24890.714177352202</v>
          </cell>
          <cell r="W181" t="str">
            <v>71F3</v>
          </cell>
          <cell r="X181">
            <v>475</v>
          </cell>
          <cell r="Y181">
            <v>925</v>
          </cell>
          <cell r="Z181">
            <v>1</v>
          </cell>
          <cell r="AA181">
            <v>0.09</v>
          </cell>
          <cell r="AB181">
            <v>0.01</v>
          </cell>
          <cell r="AC181">
            <v>1</v>
          </cell>
          <cell r="AD181">
            <v>1.01</v>
          </cell>
          <cell r="AE181">
            <v>779</v>
          </cell>
          <cell r="AF181">
            <v>4206.6000000000004</v>
          </cell>
        </row>
        <row r="182">
          <cell r="H182">
            <v>0</v>
          </cell>
          <cell r="M182">
            <v>0</v>
          </cell>
          <cell r="N182" t="str">
            <v>45F6</v>
          </cell>
          <cell r="O182">
            <v>80</v>
          </cell>
          <cell r="P182">
            <v>0</v>
          </cell>
          <cell r="Q182">
            <v>13.8</v>
          </cell>
          <cell r="R182">
            <v>3.6</v>
          </cell>
          <cell r="S182">
            <v>2.6326425600000007</v>
          </cell>
          <cell r="T182">
            <v>8936.9664088965164</v>
          </cell>
          <cell r="U182">
            <v>0.2</v>
          </cell>
          <cell r="V182">
            <v>786.66948511137821</v>
          </cell>
          <cell r="W182" t="str">
            <v>45F4</v>
          </cell>
          <cell r="X182">
            <v>250</v>
          </cell>
          <cell r="Y182">
            <v>330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H183">
            <v>1</v>
          </cell>
          <cell r="I183">
            <v>1.0649999999999999</v>
          </cell>
          <cell r="J183">
            <v>67</v>
          </cell>
          <cell r="K183">
            <v>75.99307499999999</v>
          </cell>
          <cell r="L183">
            <v>257971.80707424</v>
          </cell>
          <cell r="M183">
            <v>22707.766747598398</v>
          </cell>
          <cell r="N183" t="str">
            <v>68F1</v>
          </cell>
          <cell r="O183">
            <v>360</v>
          </cell>
          <cell r="P183">
            <v>1</v>
          </cell>
          <cell r="Q183">
            <v>13.8</v>
          </cell>
          <cell r="R183">
            <v>3.9</v>
          </cell>
          <cell r="S183">
            <v>57.753596160000008</v>
          </cell>
          <cell r="T183">
            <v>196054.70059516726</v>
          </cell>
          <cell r="U183">
            <v>0.2</v>
          </cell>
          <cell r="V183">
            <v>17257.561829630857</v>
          </cell>
          <cell r="W183" t="str">
            <v>10F4</v>
          </cell>
          <cell r="X183">
            <v>310</v>
          </cell>
          <cell r="Y183">
            <v>670</v>
          </cell>
          <cell r="Z183">
            <v>1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415</v>
          </cell>
          <cell r="AF183">
            <v>0</v>
          </cell>
        </row>
        <row r="184">
          <cell r="H184">
            <v>0</v>
          </cell>
          <cell r="M184">
            <v>0</v>
          </cell>
          <cell r="N184" t="str">
            <v>68F2</v>
          </cell>
          <cell r="O184">
            <v>200</v>
          </cell>
          <cell r="P184">
            <v>0</v>
          </cell>
          <cell r="Q184">
            <v>13.8</v>
          </cell>
          <cell r="R184">
            <v>3.9</v>
          </cell>
          <cell r="S184">
            <v>17.825184</v>
          </cell>
          <cell r="T184">
            <v>60510.710060236801</v>
          </cell>
          <cell r="U184">
            <v>0.2</v>
          </cell>
          <cell r="V184">
            <v>5326.407972108289</v>
          </cell>
          <cell r="W184" t="str">
            <v>10F4</v>
          </cell>
          <cell r="X184">
            <v>310</v>
          </cell>
          <cell r="Y184">
            <v>510</v>
          </cell>
          <cell r="Z184">
            <v>1</v>
          </cell>
          <cell r="AA184">
            <v>0.59</v>
          </cell>
          <cell r="AB184">
            <v>0.31</v>
          </cell>
          <cell r="AC184">
            <v>2</v>
          </cell>
          <cell r="AD184">
            <v>2.31</v>
          </cell>
          <cell r="AE184">
            <v>392</v>
          </cell>
          <cell r="AF184">
            <v>13876.8</v>
          </cell>
        </row>
        <row r="185">
          <cell r="H185">
            <v>0</v>
          </cell>
          <cell r="M185">
            <v>0</v>
          </cell>
          <cell r="N185" t="str">
            <v>68F3</v>
          </cell>
          <cell r="O185">
            <v>300</v>
          </cell>
          <cell r="P185">
            <v>1</v>
          </cell>
          <cell r="Q185">
            <v>13.8</v>
          </cell>
          <cell r="R185">
            <v>3.9</v>
          </cell>
          <cell r="S185">
            <v>40.106664000000002</v>
          </cell>
          <cell r="T185">
            <v>136149.09763553282</v>
          </cell>
          <cell r="U185">
            <v>0.2</v>
          </cell>
          <cell r="V185">
            <v>11984.417937243648</v>
          </cell>
          <cell r="W185" t="str">
            <v>13F5</v>
          </cell>
          <cell r="X185">
            <v>330</v>
          </cell>
          <cell r="Y185">
            <v>630</v>
          </cell>
          <cell r="Z185">
            <v>1</v>
          </cell>
          <cell r="AA185">
            <v>0.06</v>
          </cell>
          <cell r="AB185">
            <v>2E-3</v>
          </cell>
          <cell r="AC185">
            <v>0</v>
          </cell>
          <cell r="AD185">
            <v>2E-3</v>
          </cell>
          <cell r="AE185">
            <v>1853</v>
          </cell>
          <cell r="AF185">
            <v>6670.7999999999993</v>
          </cell>
        </row>
        <row r="186">
          <cell r="H186">
            <v>0</v>
          </cell>
          <cell r="M186">
            <v>0</v>
          </cell>
          <cell r="N186" t="str">
            <v>68F4</v>
          </cell>
          <cell r="O186">
            <v>150</v>
          </cell>
          <cell r="P186">
            <v>0</v>
          </cell>
          <cell r="Q186">
            <v>13.8</v>
          </cell>
          <cell r="R186">
            <v>3.9</v>
          </cell>
          <cell r="S186">
            <v>10.026666000000001</v>
          </cell>
          <cell r="T186">
            <v>34037.274408883204</v>
          </cell>
          <cell r="U186">
            <v>0.2</v>
          </cell>
          <cell r="V186">
            <v>2996.1044843109121</v>
          </cell>
          <cell r="W186" t="str">
            <v>13F5</v>
          </cell>
          <cell r="X186">
            <v>330</v>
          </cell>
          <cell r="Y186">
            <v>480</v>
          </cell>
          <cell r="Z186">
            <v>0</v>
          </cell>
          <cell r="AA186">
            <v>0</v>
          </cell>
          <cell r="AB186">
            <v>0</v>
          </cell>
          <cell r="AC186">
            <v>1</v>
          </cell>
          <cell r="AD186">
            <v>1</v>
          </cell>
          <cell r="AE186">
            <v>22</v>
          </cell>
          <cell r="AF186">
            <v>0</v>
          </cell>
        </row>
        <row r="187">
          <cell r="H187">
            <v>1</v>
          </cell>
          <cell r="I187">
            <v>1.125</v>
          </cell>
          <cell r="J187">
            <v>67</v>
          </cell>
          <cell r="K187">
            <v>84.796875</v>
          </cell>
          <cell r="L187">
            <v>287857.84860000003</v>
          </cell>
          <cell r="M187">
            <v>25338.462201000002</v>
          </cell>
          <cell r="N187" t="str">
            <v>69F1</v>
          </cell>
          <cell r="O187">
            <v>350</v>
          </cell>
          <cell r="P187">
            <v>1</v>
          </cell>
          <cell r="Q187">
            <v>13.8</v>
          </cell>
          <cell r="R187">
            <v>4</v>
          </cell>
          <cell r="S187">
            <v>55.989360000000005</v>
          </cell>
          <cell r="T187">
            <v>190065.69185587202</v>
          </cell>
          <cell r="U187">
            <v>0.2</v>
          </cell>
          <cell r="V187">
            <v>16730.384014955522</v>
          </cell>
          <cell r="W187" t="str">
            <v>71F4</v>
          </cell>
          <cell r="X187">
            <v>300</v>
          </cell>
          <cell r="Y187">
            <v>650</v>
          </cell>
          <cell r="Z187">
            <v>1</v>
          </cell>
          <cell r="AA187">
            <v>1.8</v>
          </cell>
          <cell r="AB187">
            <v>3</v>
          </cell>
          <cell r="AC187">
            <v>1</v>
          </cell>
          <cell r="AD187">
            <v>4</v>
          </cell>
          <cell r="AE187">
            <v>1350</v>
          </cell>
          <cell r="AF187">
            <v>145800</v>
          </cell>
        </row>
        <row r="188">
          <cell r="H188">
            <v>0</v>
          </cell>
          <cell r="M188">
            <v>0</v>
          </cell>
          <cell r="N188" t="str">
            <v>69F2</v>
          </cell>
          <cell r="O188">
            <v>360</v>
          </cell>
          <cell r="P188">
            <v>1</v>
          </cell>
          <cell r="Q188">
            <v>13.8</v>
          </cell>
          <cell r="R188">
            <v>4</v>
          </cell>
          <cell r="S188">
            <v>59.234457600000013</v>
          </cell>
          <cell r="T188">
            <v>201081.74420017158</v>
          </cell>
          <cell r="U188">
            <v>0.2</v>
          </cell>
          <cell r="V188">
            <v>17700.063415006007</v>
          </cell>
          <cell r="W188" t="str">
            <v>19F2</v>
          </cell>
          <cell r="X188">
            <v>350</v>
          </cell>
          <cell r="Y188">
            <v>710</v>
          </cell>
          <cell r="Z188">
            <v>1</v>
          </cell>
          <cell r="AA188">
            <v>0.57999999999999996</v>
          </cell>
          <cell r="AB188">
            <v>1</v>
          </cell>
          <cell r="AC188">
            <v>0</v>
          </cell>
          <cell r="AD188">
            <v>1</v>
          </cell>
          <cell r="AE188">
            <v>31</v>
          </cell>
          <cell r="AF188">
            <v>1078.8</v>
          </cell>
        </row>
        <row r="189">
          <cell r="H189">
            <v>0</v>
          </cell>
          <cell r="M189">
            <v>0</v>
          </cell>
          <cell r="N189" t="str">
            <v>69F3</v>
          </cell>
          <cell r="O189">
            <v>250</v>
          </cell>
          <cell r="P189">
            <v>0</v>
          </cell>
          <cell r="Q189">
            <v>13.8</v>
          </cell>
          <cell r="R189">
            <v>4</v>
          </cell>
          <cell r="S189">
            <v>28.566000000000003</v>
          </cell>
          <cell r="T189">
            <v>96972.291763200017</v>
          </cell>
          <cell r="U189">
            <v>0.2</v>
          </cell>
          <cell r="V189">
            <v>8535.9102117120019</v>
          </cell>
          <cell r="W189" t="str">
            <v>19F4</v>
          </cell>
          <cell r="X189">
            <v>360</v>
          </cell>
          <cell r="Y189">
            <v>610</v>
          </cell>
          <cell r="Z189">
            <v>1</v>
          </cell>
          <cell r="AA189">
            <v>0.78</v>
          </cell>
          <cell r="AB189">
            <v>0.38</v>
          </cell>
          <cell r="AC189">
            <v>4</v>
          </cell>
          <cell r="AD189">
            <v>4.38</v>
          </cell>
          <cell r="AE189">
            <v>1787</v>
          </cell>
          <cell r="AF189">
            <v>83631.600000000006</v>
          </cell>
        </row>
        <row r="190">
          <cell r="H190">
            <v>0</v>
          </cell>
          <cell r="M190">
            <v>0</v>
          </cell>
          <cell r="N190" t="str">
            <v>69F4</v>
          </cell>
          <cell r="O190">
            <v>340</v>
          </cell>
          <cell r="P190">
            <v>1</v>
          </cell>
          <cell r="Q190">
            <v>13.8</v>
          </cell>
          <cell r="R190">
            <v>4</v>
          </cell>
          <cell r="S190">
            <v>52.8356736</v>
          </cell>
          <cell r="T190">
            <v>179359.95084521474</v>
          </cell>
          <cell r="U190">
            <v>0.2</v>
          </cell>
          <cell r="V190">
            <v>15788.019527582517</v>
          </cell>
          <cell r="W190" t="str">
            <v>89F6</v>
          </cell>
          <cell r="X190">
            <v>100</v>
          </cell>
          <cell r="Y190">
            <v>440</v>
          </cell>
          <cell r="Z190">
            <v>0</v>
          </cell>
          <cell r="AA190">
            <v>0.79</v>
          </cell>
          <cell r="AB190">
            <v>0.72</v>
          </cell>
          <cell r="AC190">
            <v>3</v>
          </cell>
          <cell r="AD190">
            <v>3.7199999999999998</v>
          </cell>
          <cell r="AE190">
            <v>110</v>
          </cell>
          <cell r="AF190">
            <v>5214</v>
          </cell>
        </row>
        <row r="191">
          <cell r="H191">
            <v>1</v>
          </cell>
          <cell r="I191">
            <v>1.0550000000000002</v>
          </cell>
          <cell r="J191">
            <v>67</v>
          </cell>
          <cell r="K191">
            <v>74.572675000000032</v>
          </cell>
          <cell r="L191">
            <v>253150.01042016014</v>
          </cell>
          <cell r="M191">
            <v>22283.331864705611</v>
          </cell>
          <cell r="N191" t="str">
            <v>71F1</v>
          </cell>
          <cell r="O191">
            <v>280</v>
          </cell>
          <cell r="P191">
            <v>1</v>
          </cell>
          <cell r="Q191">
            <v>13.8</v>
          </cell>
          <cell r="R191">
            <v>4</v>
          </cell>
          <cell r="S191">
            <v>35.833190399999999</v>
          </cell>
          <cell r="T191">
            <v>121642.04278775808</v>
          </cell>
          <cell r="U191">
            <v>0.2</v>
          </cell>
          <cell r="V191">
            <v>10707.445769571532</v>
          </cell>
          <cell r="W191" t="str">
            <v>10F2</v>
          </cell>
          <cell r="X191">
            <v>300</v>
          </cell>
          <cell r="Y191">
            <v>580</v>
          </cell>
          <cell r="Z191">
            <v>1</v>
          </cell>
          <cell r="AA191">
            <v>0.22</v>
          </cell>
          <cell r="AB191">
            <v>0.21</v>
          </cell>
          <cell r="AC191">
            <v>3</v>
          </cell>
          <cell r="AD191">
            <v>3.21</v>
          </cell>
          <cell r="AE191">
            <v>857</v>
          </cell>
          <cell r="AF191">
            <v>11312.4</v>
          </cell>
        </row>
        <row r="192">
          <cell r="H192">
            <v>0</v>
          </cell>
          <cell r="M192">
            <v>0</v>
          </cell>
          <cell r="N192" t="str">
            <v>71F2</v>
          </cell>
          <cell r="O192">
            <v>270</v>
          </cell>
          <cell r="P192">
            <v>1</v>
          </cell>
          <cell r="Q192">
            <v>13.8</v>
          </cell>
          <cell r="R192">
            <v>4</v>
          </cell>
          <cell r="S192">
            <v>33.319382400000002</v>
          </cell>
          <cell r="T192">
            <v>113108.48111259651</v>
          </cell>
          <cell r="U192">
            <v>0.2</v>
          </cell>
          <cell r="V192">
            <v>9956.285670940877</v>
          </cell>
          <cell r="W192" t="str">
            <v>71F1</v>
          </cell>
          <cell r="X192">
            <v>280</v>
          </cell>
          <cell r="Y192">
            <v>550</v>
          </cell>
          <cell r="Z192">
            <v>1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1196</v>
          </cell>
          <cell r="AF192">
            <v>0</v>
          </cell>
        </row>
        <row r="193">
          <cell r="H193">
            <v>0</v>
          </cell>
          <cell r="M193">
            <v>0</v>
          </cell>
          <cell r="N193" t="str">
            <v>71F3</v>
          </cell>
          <cell r="O193">
            <v>475</v>
          </cell>
          <cell r="P193">
            <v>1</v>
          </cell>
          <cell r="Q193">
            <v>13.8</v>
          </cell>
          <cell r="R193">
            <v>4</v>
          </cell>
          <cell r="S193">
            <v>103.12326000000002</v>
          </cell>
          <cell r="T193">
            <v>350069.97326515208</v>
          </cell>
          <cell r="U193">
            <v>0.2</v>
          </cell>
          <cell r="V193">
            <v>30814.635864280324</v>
          </cell>
          <cell r="W193" t="str">
            <v>27F3</v>
          </cell>
          <cell r="X193">
            <v>50</v>
          </cell>
          <cell r="Y193">
            <v>525</v>
          </cell>
          <cell r="Z193">
            <v>1</v>
          </cell>
          <cell r="AA193">
            <v>0.84</v>
          </cell>
          <cell r="AB193">
            <v>1.21</v>
          </cell>
          <cell r="AC193">
            <v>3</v>
          </cell>
          <cell r="AD193">
            <v>4.21</v>
          </cell>
          <cell r="AE193">
            <v>1240</v>
          </cell>
          <cell r="AF193">
            <v>62495.999999999993</v>
          </cell>
        </row>
        <row r="194">
          <cell r="H194">
            <v>0</v>
          </cell>
          <cell r="M194">
            <v>0</v>
          </cell>
          <cell r="N194" t="str">
            <v>71F4</v>
          </cell>
          <cell r="O194">
            <v>300</v>
          </cell>
          <cell r="P194">
            <v>1</v>
          </cell>
          <cell r="Q194">
            <v>13.8</v>
          </cell>
          <cell r="R194">
            <v>4</v>
          </cell>
          <cell r="S194">
            <v>41.135040000000004</v>
          </cell>
          <cell r="T194">
            <v>139640.10013900802</v>
          </cell>
          <cell r="U194">
            <v>0.2</v>
          </cell>
          <cell r="V194">
            <v>12291.710704865283</v>
          </cell>
          <cell r="W194" t="str">
            <v>69F1</v>
          </cell>
          <cell r="X194">
            <v>350</v>
          </cell>
          <cell r="Y194">
            <v>650</v>
          </cell>
          <cell r="Z194">
            <v>1</v>
          </cell>
          <cell r="AA194">
            <v>0</v>
          </cell>
          <cell r="AB194">
            <v>0</v>
          </cell>
          <cell r="AC194">
            <v>1</v>
          </cell>
          <cell r="AD194">
            <v>1</v>
          </cell>
          <cell r="AE194">
            <v>0</v>
          </cell>
          <cell r="AF194">
            <v>0</v>
          </cell>
        </row>
        <row r="195">
          <cell r="H195">
            <v>0</v>
          </cell>
          <cell r="I195">
            <v>0.67500000000000004</v>
          </cell>
          <cell r="J195">
            <v>67</v>
          </cell>
          <cell r="K195">
            <v>30.526875000000004</v>
          </cell>
          <cell r="L195">
            <v>103628.82549600002</v>
          </cell>
          <cell r="M195">
            <v>9121.8463923600011</v>
          </cell>
          <cell r="N195" t="str">
            <v>89F1</v>
          </cell>
          <cell r="O195">
            <v>230</v>
          </cell>
          <cell r="P195">
            <v>0</v>
          </cell>
          <cell r="Q195">
            <v>13.8</v>
          </cell>
          <cell r="R195">
            <v>4</v>
          </cell>
          <cell r="S195">
            <v>24.178262399999998</v>
          </cell>
          <cell r="T195">
            <v>82077.347748372486</v>
          </cell>
          <cell r="U195">
            <v>0.2</v>
          </cell>
          <cell r="V195">
            <v>7224.7944031930365</v>
          </cell>
          <cell r="W195" t="str">
            <v>27F1</v>
          </cell>
          <cell r="X195">
            <v>270</v>
          </cell>
          <cell r="Y195">
            <v>500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52</v>
          </cell>
          <cell r="AF195">
            <v>0</v>
          </cell>
        </row>
        <row r="196">
          <cell r="H196">
            <v>0</v>
          </cell>
          <cell r="M196">
            <v>0</v>
          </cell>
          <cell r="N196" t="str">
            <v>89F2</v>
          </cell>
          <cell r="O196">
            <v>65</v>
          </cell>
          <cell r="P196">
            <v>0</v>
          </cell>
          <cell r="Q196">
            <v>13.8</v>
          </cell>
          <cell r="R196">
            <v>4</v>
          </cell>
          <cell r="S196">
            <v>1.9310616000000005</v>
          </cell>
          <cell r="T196">
            <v>6555.3269231923214</v>
          </cell>
          <cell r="U196">
            <v>0.2</v>
          </cell>
          <cell r="V196">
            <v>577.02753031173131</v>
          </cell>
          <cell r="W196" t="str">
            <v>89F5</v>
          </cell>
          <cell r="X196">
            <v>430</v>
          </cell>
          <cell r="Y196">
            <v>495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39</v>
          </cell>
          <cell r="AF196">
            <v>0</v>
          </cell>
        </row>
        <row r="197">
          <cell r="H197">
            <v>0</v>
          </cell>
          <cell r="M197">
            <v>0</v>
          </cell>
          <cell r="N197" t="str">
            <v>89F3</v>
          </cell>
          <cell r="O197">
            <v>350</v>
          </cell>
          <cell r="P197">
            <v>1</v>
          </cell>
          <cell r="Q197">
            <v>13.8</v>
          </cell>
          <cell r="R197">
            <v>4</v>
          </cell>
          <cell r="S197">
            <v>55.989360000000005</v>
          </cell>
          <cell r="T197">
            <v>190065.69185587202</v>
          </cell>
          <cell r="U197">
            <v>0.2</v>
          </cell>
          <cell r="V197">
            <v>16730.384014955522</v>
          </cell>
          <cell r="W197" t="str">
            <v>89F5</v>
          </cell>
          <cell r="X197">
            <v>430</v>
          </cell>
          <cell r="Y197">
            <v>780</v>
          </cell>
          <cell r="Z197">
            <v>1</v>
          </cell>
          <cell r="AA197">
            <v>0</v>
          </cell>
          <cell r="AB197">
            <v>0</v>
          </cell>
          <cell r="AC197">
            <v>4</v>
          </cell>
          <cell r="AD197">
            <v>4</v>
          </cell>
          <cell r="AE197">
            <v>0</v>
          </cell>
          <cell r="AF197">
            <v>0</v>
          </cell>
        </row>
        <row r="198">
          <cell r="H198">
            <v>0</v>
          </cell>
          <cell r="I198">
            <v>0.6</v>
          </cell>
          <cell r="J198">
            <v>67</v>
          </cell>
          <cell r="K198">
            <v>24.119999999999997</v>
          </cell>
          <cell r="L198">
            <v>81879.565824000005</v>
          </cell>
          <cell r="M198">
            <v>7207.3848038399992</v>
          </cell>
          <cell r="N198" t="str">
            <v>89F4</v>
          </cell>
          <cell r="O198">
            <v>130</v>
          </cell>
          <cell r="P198">
            <v>0</v>
          </cell>
          <cell r="Q198">
            <v>13.8</v>
          </cell>
          <cell r="R198">
            <v>4</v>
          </cell>
          <cell r="S198">
            <v>7.724246400000002</v>
          </cell>
          <cell r="T198">
            <v>26221.307692769285</v>
          </cell>
          <cell r="U198">
            <v>0.2</v>
          </cell>
          <cell r="V198">
            <v>2308.1101212469252</v>
          </cell>
          <cell r="W198" t="str">
            <v>43F1</v>
          </cell>
          <cell r="X198">
            <v>0</v>
          </cell>
          <cell r="Y198">
            <v>130</v>
          </cell>
          <cell r="Z198">
            <v>0</v>
          </cell>
          <cell r="AA198">
            <v>0.48</v>
          </cell>
          <cell r="AB198">
            <v>0.37</v>
          </cell>
          <cell r="AC198">
            <v>0</v>
          </cell>
          <cell r="AD198">
            <v>0.37</v>
          </cell>
          <cell r="AE198">
            <v>30</v>
          </cell>
          <cell r="AF198">
            <v>863.99999999999989</v>
          </cell>
        </row>
        <row r="199">
          <cell r="H199">
            <v>0</v>
          </cell>
          <cell r="M199">
            <v>0</v>
          </cell>
          <cell r="N199" t="str">
            <v>89F5</v>
          </cell>
          <cell r="O199">
            <v>430</v>
          </cell>
          <cell r="P199">
            <v>1</v>
          </cell>
          <cell r="Q199">
            <v>13.8</v>
          </cell>
          <cell r="R199">
            <v>4</v>
          </cell>
          <cell r="S199">
            <v>84.509654400000016</v>
          </cell>
          <cell r="T199">
            <v>286882.82795225095</v>
          </cell>
          <cell r="U199">
            <v>0.2</v>
          </cell>
          <cell r="V199">
            <v>25252.636770328791</v>
          </cell>
          <cell r="W199" t="str">
            <v>27F1</v>
          </cell>
          <cell r="X199">
            <v>270</v>
          </cell>
          <cell r="Y199">
            <v>700</v>
          </cell>
          <cell r="Z199">
            <v>1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H200">
            <v>0</v>
          </cell>
          <cell r="M200">
            <v>0</v>
          </cell>
          <cell r="N200" t="str">
            <v>89F6</v>
          </cell>
          <cell r="O200">
            <v>100</v>
          </cell>
          <cell r="P200">
            <v>0</v>
          </cell>
          <cell r="Q200">
            <v>13.8</v>
          </cell>
          <cell r="R200">
            <v>4</v>
          </cell>
          <cell r="S200">
            <v>4.5705599999999995</v>
          </cell>
          <cell r="T200">
            <v>15515.566682111999</v>
          </cell>
          <cell r="U200">
            <v>0.2</v>
          </cell>
          <cell r="V200">
            <v>1365.74563387392</v>
          </cell>
          <cell r="W200" t="str">
            <v>69F4</v>
          </cell>
          <cell r="X200">
            <v>340</v>
          </cell>
          <cell r="Y200">
            <v>440</v>
          </cell>
          <cell r="Z200">
            <v>0</v>
          </cell>
          <cell r="AA200">
            <v>0.75</v>
          </cell>
          <cell r="AB200">
            <v>1</v>
          </cell>
          <cell r="AC200">
            <v>1</v>
          </cell>
          <cell r="AD200">
            <v>2</v>
          </cell>
          <cell r="AE200">
            <v>26</v>
          </cell>
          <cell r="AF200">
            <v>1170</v>
          </cell>
        </row>
        <row r="201">
          <cell r="H201">
            <v>5</v>
          </cell>
          <cell r="J201">
            <v>67</v>
          </cell>
          <cell r="K201">
            <v>928.08400000000017</v>
          </cell>
          <cell r="L201">
            <v>3150543.7383168004</v>
          </cell>
          <cell r="M201">
            <v>277324.15084108803</v>
          </cell>
          <cell r="N201">
            <v>62</v>
          </cell>
          <cell r="O201">
            <v>15696</v>
          </cell>
          <cell r="P201">
            <v>35</v>
          </cell>
          <cell r="R201">
            <v>3.6838709677419348</v>
          </cell>
          <cell r="S201">
            <v>2116.4399828424002</v>
          </cell>
          <cell r="T201">
            <v>7184626.3220435232</v>
          </cell>
          <cell r="U201">
            <v>0.19999999999999982</v>
          </cell>
          <cell r="V201">
            <v>632421.11818315531</v>
          </cell>
          <cell r="X201">
            <v>15221</v>
          </cell>
          <cell r="Y201">
            <v>30917</v>
          </cell>
          <cell r="Z201">
            <v>27</v>
          </cell>
          <cell r="AA201">
            <v>0.58853198890405534</v>
          </cell>
          <cell r="AB201">
            <v>0.77953661221434545</v>
          </cell>
          <cell r="AD201">
            <v>2.4257873277266522</v>
          </cell>
          <cell r="AE201">
            <v>22711</v>
          </cell>
          <cell r="AF201">
            <v>801969.00000000012</v>
          </cell>
        </row>
        <row r="202">
          <cell r="H202">
            <v>0</v>
          </cell>
          <cell r="I202">
            <v>0.52</v>
          </cell>
          <cell r="J202">
            <v>32</v>
          </cell>
          <cell r="K202">
            <v>8.6528000000000009</v>
          </cell>
          <cell r="L202">
            <v>29373.445570560005</v>
          </cell>
          <cell r="M202">
            <v>2585.5745949696002</v>
          </cell>
          <cell r="N202" t="str">
            <v>1F1</v>
          </cell>
          <cell r="O202">
            <v>140</v>
          </cell>
          <cell r="P202">
            <v>0</v>
          </cell>
          <cell r="Q202">
            <v>4.16</v>
          </cell>
          <cell r="R202">
            <v>1.6</v>
          </cell>
          <cell r="S202">
            <v>6.5124433920000007</v>
          </cell>
          <cell r="T202">
            <v>22107.630074226283</v>
          </cell>
          <cell r="U202">
            <v>4</v>
          </cell>
          <cell r="V202">
            <v>1946.00686315792</v>
          </cell>
          <cell r="W202" t="str">
            <v>25F2</v>
          </cell>
          <cell r="X202">
            <v>430</v>
          </cell>
          <cell r="Y202">
            <v>570</v>
          </cell>
          <cell r="Z202">
            <v>1</v>
          </cell>
          <cell r="AC202">
            <v>0</v>
          </cell>
          <cell r="AD202">
            <v>0</v>
          </cell>
          <cell r="AE202">
            <v>172</v>
          </cell>
          <cell r="AF202">
            <v>0</v>
          </cell>
        </row>
        <row r="203">
          <cell r="H203">
            <v>0</v>
          </cell>
          <cell r="M203">
            <v>0</v>
          </cell>
          <cell r="N203" t="str">
            <v>1F2</v>
          </cell>
          <cell r="O203">
            <v>100</v>
          </cell>
          <cell r="P203">
            <v>0</v>
          </cell>
          <cell r="Q203">
            <v>4.16</v>
          </cell>
          <cell r="R203">
            <v>1.6</v>
          </cell>
          <cell r="S203">
            <v>3.3226752000000008</v>
          </cell>
          <cell r="T203">
            <v>11279.403099095045</v>
          </cell>
          <cell r="U203">
            <v>4</v>
          </cell>
          <cell r="V203">
            <v>992.86064446832677</v>
          </cell>
          <cell r="W203" t="str">
            <v>42F3</v>
          </cell>
          <cell r="X203">
            <v>0</v>
          </cell>
          <cell r="Y203">
            <v>100</v>
          </cell>
          <cell r="Z203">
            <v>0</v>
          </cell>
          <cell r="AA203">
            <v>0.43</v>
          </cell>
          <cell r="AB203">
            <v>1</v>
          </cell>
          <cell r="AC203">
            <v>1</v>
          </cell>
          <cell r="AD203">
            <v>2</v>
          </cell>
          <cell r="AE203">
            <v>172</v>
          </cell>
          <cell r="AF203">
            <v>4437.5999999999995</v>
          </cell>
        </row>
        <row r="204">
          <cell r="H204">
            <v>0</v>
          </cell>
          <cell r="M204">
            <v>0</v>
          </cell>
          <cell r="N204" t="str">
            <v>1F3</v>
          </cell>
          <cell r="O204">
            <v>130</v>
          </cell>
          <cell r="P204">
            <v>0</v>
          </cell>
          <cell r="Q204">
            <v>4.16</v>
          </cell>
          <cell r="R204">
            <v>1.6</v>
          </cell>
          <cell r="S204">
            <v>5.6153210880000008</v>
          </cell>
          <cell r="T204">
            <v>19062.191237470623</v>
          </cell>
          <cell r="U204">
            <v>4</v>
          </cell>
          <cell r="V204">
            <v>1677.934489151472</v>
          </cell>
          <cell r="W204" t="str">
            <v>78F2</v>
          </cell>
          <cell r="X204">
            <v>170</v>
          </cell>
          <cell r="Y204">
            <v>300</v>
          </cell>
          <cell r="Z204">
            <v>0</v>
          </cell>
          <cell r="AA204">
            <v>2.58</v>
          </cell>
          <cell r="AB204">
            <v>1.41</v>
          </cell>
          <cell r="AC204">
            <v>0</v>
          </cell>
          <cell r="AD204">
            <v>1.41</v>
          </cell>
          <cell r="AE204">
            <v>238</v>
          </cell>
          <cell r="AF204">
            <v>36842.399999999994</v>
          </cell>
        </row>
        <row r="205">
          <cell r="H205">
            <v>0</v>
          </cell>
          <cell r="I205">
            <v>0.82</v>
          </cell>
          <cell r="J205">
            <v>32</v>
          </cell>
          <cell r="K205">
            <v>21.516799999999996</v>
          </cell>
          <cell r="L205">
            <v>73042.547343359998</v>
          </cell>
          <cell r="M205">
            <v>6429.5131570176</v>
          </cell>
          <cell r="N205" t="str">
            <v>1F4</v>
          </cell>
          <cell r="O205">
            <v>140</v>
          </cell>
          <cell r="P205">
            <v>0</v>
          </cell>
          <cell r="Q205">
            <v>4.16</v>
          </cell>
          <cell r="R205">
            <v>1.6</v>
          </cell>
          <cell r="S205">
            <v>6.5124433920000007</v>
          </cell>
          <cell r="T205">
            <v>22107.630074226283</v>
          </cell>
          <cell r="U205">
            <v>4</v>
          </cell>
          <cell r="V205">
            <v>1946.00686315792</v>
          </cell>
          <cell r="W205" t="str">
            <v>25F2</v>
          </cell>
          <cell r="X205">
            <v>430</v>
          </cell>
          <cell r="Y205">
            <v>570</v>
          </cell>
          <cell r="Z205">
            <v>1</v>
          </cell>
          <cell r="AA205">
            <v>0.11</v>
          </cell>
          <cell r="AB205">
            <v>1.08</v>
          </cell>
          <cell r="AC205">
            <v>0</v>
          </cell>
          <cell r="AD205">
            <v>1.08</v>
          </cell>
          <cell r="AE205">
            <v>150</v>
          </cell>
          <cell r="AF205">
            <v>990</v>
          </cell>
        </row>
        <row r="206">
          <cell r="H206">
            <v>0</v>
          </cell>
          <cell r="M206">
            <v>0</v>
          </cell>
          <cell r="N206" t="str">
            <v>1F5</v>
          </cell>
          <cell r="O206">
            <v>230</v>
          </cell>
          <cell r="P206">
            <v>0</v>
          </cell>
          <cell r="Q206">
            <v>4.16</v>
          </cell>
          <cell r="R206">
            <v>1.6</v>
          </cell>
          <cell r="S206">
            <v>17.576951808</v>
          </cell>
          <cell r="T206">
            <v>59668.042394212767</v>
          </cell>
          <cell r="U206">
            <v>4</v>
          </cell>
          <cell r="V206">
            <v>5252.2328092374464</v>
          </cell>
          <cell r="W206" t="str">
            <v>9F4</v>
          </cell>
          <cell r="X206">
            <v>286</v>
          </cell>
          <cell r="Y206">
            <v>516</v>
          </cell>
          <cell r="Z206">
            <v>1</v>
          </cell>
          <cell r="AA206">
            <v>0</v>
          </cell>
          <cell r="AB206">
            <v>0</v>
          </cell>
          <cell r="AC206">
            <v>1</v>
          </cell>
          <cell r="AD206">
            <v>1</v>
          </cell>
          <cell r="AE206">
            <v>346</v>
          </cell>
          <cell r="AF206">
            <v>0</v>
          </cell>
        </row>
        <row r="207">
          <cell r="H207">
            <v>0</v>
          </cell>
          <cell r="M207">
            <v>0</v>
          </cell>
          <cell r="N207" t="str">
            <v>1F6</v>
          </cell>
          <cell r="O207">
            <v>200</v>
          </cell>
          <cell r="P207">
            <v>0</v>
          </cell>
          <cell r="Q207">
            <v>4.16</v>
          </cell>
          <cell r="R207">
            <v>1.6</v>
          </cell>
          <cell r="S207">
            <v>13.290700800000003</v>
          </cell>
          <cell r="T207">
            <v>45117.61239638018</v>
          </cell>
          <cell r="U207">
            <v>4</v>
          </cell>
          <cell r="V207">
            <v>3971.4425778733071</v>
          </cell>
          <cell r="W207" t="str">
            <v>9F1</v>
          </cell>
          <cell r="X207">
            <v>320</v>
          </cell>
          <cell r="Y207">
            <v>520</v>
          </cell>
          <cell r="Z207">
            <v>1</v>
          </cell>
          <cell r="AA207">
            <v>0.46</v>
          </cell>
          <cell r="AB207">
            <v>0.14000000000000001</v>
          </cell>
          <cell r="AC207">
            <v>0</v>
          </cell>
          <cell r="AD207">
            <v>0.14000000000000001</v>
          </cell>
          <cell r="AE207">
            <v>139</v>
          </cell>
          <cell r="AF207">
            <v>3836.4</v>
          </cell>
        </row>
        <row r="208">
          <cell r="H208">
            <v>0</v>
          </cell>
          <cell r="M208">
            <v>0</v>
          </cell>
          <cell r="N208" t="str">
            <v>2F4</v>
          </cell>
          <cell r="O208">
            <v>260</v>
          </cell>
          <cell r="P208">
            <v>1</v>
          </cell>
          <cell r="Q208">
            <v>4.16</v>
          </cell>
          <cell r="R208">
            <v>2</v>
          </cell>
          <cell r="S208">
            <v>28.076605440000002</v>
          </cell>
          <cell r="T208">
            <v>95310.956187353091</v>
          </cell>
          <cell r="U208">
            <v>4</v>
          </cell>
          <cell r="V208">
            <v>8389.6724457573582</v>
          </cell>
          <cell r="W208" t="str">
            <v>7F3</v>
          </cell>
          <cell r="X208">
            <v>100</v>
          </cell>
          <cell r="Y208">
            <v>360</v>
          </cell>
          <cell r="Z208">
            <v>0</v>
          </cell>
          <cell r="AA208">
            <v>0.57999999999999996</v>
          </cell>
          <cell r="AB208">
            <v>0.17</v>
          </cell>
          <cell r="AC208">
            <v>0</v>
          </cell>
          <cell r="AD208">
            <v>0.17</v>
          </cell>
          <cell r="AE208">
            <v>433</v>
          </cell>
          <cell r="AF208">
            <v>15068.4</v>
          </cell>
        </row>
        <row r="209">
          <cell r="H209">
            <v>0</v>
          </cell>
          <cell r="I209">
            <v>0.78</v>
          </cell>
          <cell r="J209">
            <v>32</v>
          </cell>
          <cell r="K209">
            <v>19.468800000000002</v>
          </cell>
          <cell r="L209">
            <v>66090.252533760009</v>
          </cell>
          <cell r="M209">
            <v>5817.5428386816011</v>
          </cell>
          <cell r="N209" t="str">
            <v>3F2</v>
          </cell>
          <cell r="O209">
            <v>200</v>
          </cell>
          <cell r="P209">
            <v>0</v>
          </cell>
          <cell r="Q209">
            <v>4.16</v>
          </cell>
          <cell r="R209">
            <v>1.5</v>
          </cell>
          <cell r="S209">
            <v>12.460032000000002</v>
          </cell>
          <cell r="T209">
            <v>42297.761621606405</v>
          </cell>
          <cell r="U209">
            <v>4</v>
          </cell>
          <cell r="V209">
            <v>3723.2274167562246</v>
          </cell>
          <cell r="W209" t="str">
            <v>36F4</v>
          </cell>
          <cell r="X209">
            <v>158</v>
          </cell>
          <cell r="Y209">
            <v>358</v>
          </cell>
          <cell r="Z209">
            <v>0</v>
          </cell>
          <cell r="AA209">
            <v>0.52</v>
          </cell>
          <cell r="AB209">
            <v>0.14000000000000001</v>
          </cell>
          <cell r="AC209">
            <v>0</v>
          </cell>
          <cell r="AD209">
            <v>0.14000000000000001</v>
          </cell>
          <cell r="AE209">
            <v>14</v>
          </cell>
          <cell r="AF209">
            <v>436.8</v>
          </cell>
        </row>
        <row r="210">
          <cell r="H210">
            <v>0</v>
          </cell>
          <cell r="M210">
            <v>0</v>
          </cell>
          <cell r="N210" t="str">
            <v>3F3</v>
          </cell>
          <cell r="O210">
            <v>350</v>
          </cell>
          <cell r="P210">
            <v>1</v>
          </cell>
          <cell r="Q210">
            <v>4.16</v>
          </cell>
          <cell r="R210">
            <v>1.5</v>
          </cell>
          <cell r="S210">
            <v>38.158848000000006</v>
          </cell>
          <cell r="T210">
            <v>129536.89496616964</v>
          </cell>
          <cell r="U210">
            <v>4</v>
          </cell>
          <cell r="V210">
            <v>11402.383963815939</v>
          </cell>
          <cell r="W210" t="str">
            <v>25F3</v>
          </cell>
          <cell r="X210">
            <v>350</v>
          </cell>
          <cell r="Y210">
            <v>700</v>
          </cell>
          <cell r="Z210">
            <v>1</v>
          </cell>
          <cell r="AA210">
            <v>1.1499999999999999</v>
          </cell>
          <cell r="AB210">
            <v>0.92</v>
          </cell>
          <cell r="AC210">
            <v>0</v>
          </cell>
          <cell r="AD210">
            <v>0.92</v>
          </cell>
          <cell r="AE210">
            <v>12</v>
          </cell>
          <cell r="AF210">
            <v>827.99999999999989</v>
          </cell>
        </row>
        <row r="211">
          <cell r="H211">
            <v>0</v>
          </cell>
          <cell r="I211">
            <v>0.91999999999999993</v>
          </cell>
          <cell r="J211">
            <v>32</v>
          </cell>
          <cell r="K211">
            <v>27.084799999999994</v>
          </cell>
          <cell r="L211">
            <v>91944.098856959987</v>
          </cell>
          <cell r="M211">
            <v>8093.307459993599</v>
          </cell>
          <cell r="N211" t="str">
            <v>3F4</v>
          </cell>
          <cell r="O211">
            <v>330</v>
          </cell>
          <cell r="P211">
            <v>1</v>
          </cell>
          <cell r="Q211">
            <v>4.16</v>
          </cell>
          <cell r="R211">
            <v>1.5</v>
          </cell>
          <cell r="S211">
            <v>33.922437119999998</v>
          </cell>
          <cell r="T211">
            <v>115155.65601482341</v>
          </cell>
          <cell r="U211">
            <v>4</v>
          </cell>
          <cell r="V211">
            <v>10136.48664211882</v>
          </cell>
          <cell r="W211" t="str">
            <v>36F4</v>
          </cell>
          <cell r="X211">
            <v>158</v>
          </cell>
          <cell r="Y211">
            <v>488</v>
          </cell>
          <cell r="Z211">
            <v>0</v>
          </cell>
          <cell r="AA211">
            <v>0.17</v>
          </cell>
          <cell r="AB211">
            <v>7.0000000000000007E-2</v>
          </cell>
          <cell r="AC211">
            <v>1</v>
          </cell>
          <cell r="AD211">
            <v>1.07</v>
          </cell>
          <cell r="AE211">
            <v>319</v>
          </cell>
          <cell r="AF211">
            <v>3253.8</v>
          </cell>
        </row>
        <row r="212">
          <cell r="H212">
            <v>0</v>
          </cell>
          <cell r="M212">
            <v>0</v>
          </cell>
          <cell r="N212" t="str">
            <v>3F5</v>
          </cell>
          <cell r="O212">
            <v>270</v>
          </cell>
          <cell r="P212">
            <v>1</v>
          </cell>
          <cell r="Q212">
            <v>4.16</v>
          </cell>
          <cell r="R212">
            <v>1.5</v>
          </cell>
          <cell r="S212">
            <v>22.708408320000004</v>
          </cell>
          <cell r="T212">
            <v>77087.670555377685</v>
          </cell>
          <cell r="U212">
            <v>4</v>
          </cell>
          <cell r="V212">
            <v>6785.5819670382207</v>
          </cell>
          <cell r="W212" t="str">
            <v>35F2</v>
          </cell>
          <cell r="X212">
            <v>230</v>
          </cell>
          <cell r="Y212">
            <v>500</v>
          </cell>
          <cell r="Z212">
            <v>0</v>
          </cell>
          <cell r="AA212">
            <v>0.73</v>
          </cell>
          <cell r="AB212">
            <v>0.55000000000000004</v>
          </cell>
          <cell r="AC212">
            <v>1</v>
          </cell>
          <cell r="AD212">
            <v>1.55</v>
          </cell>
          <cell r="AE212">
            <v>251</v>
          </cell>
          <cell r="AF212">
            <v>10993.8</v>
          </cell>
        </row>
        <row r="213">
          <cell r="H213">
            <v>0</v>
          </cell>
          <cell r="M213">
            <v>0</v>
          </cell>
          <cell r="N213" t="str">
            <v>3F6</v>
          </cell>
          <cell r="O213">
            <v>40</v>
          </cell>
          <cell r="P213">
            <v>0</v>
          </cell>
          <cell r="Q213">
            <v>4.16</v>
          </cell>
          <cell r="R213">
            <v>1.5</v>
          </cell>
          <cell r="S213">
            <v>0.49840128000000017</v>
          </cell>
          <cell r="T213">
            <v>1691.9104648642567</v>
          </cell>
          <cell r="U213">
            <v>4</v>
          </cell>
          <cell r="V213">
            <v>148.92909667024901</v>
          </cell>
          <cell r="W213" t="str">
            <v>36F1</v>
          </cell>
          <cell r="X213">
            <v>123</v>
          </cell>
          <cell r="Y213">
            <v>163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3</v>
          </cell>
          <cell r="AF213">
            <v>0</v>
          </cell>
        </row>
        <row r="214">
          <cell r="H214">
            <v>0</v>
          </cell>
          <cell r="I214">
            <v>0.96</v>
          </cell>
          <cell r="J214">
            <v>32</v>
          </cell>
          <cell r="K214">
            <v>29.491199999999999</v>
          </cell>
          <cell r="L214">
            <v>100113.04525824</v>
          </cell>
          <cell r="M214">
            <v>8812.3725840383995</v>
          </cell>
          <cell r="N214" t="str">
            <v>4F1</v>
          </cell>
          <cell r="O214">
            <v>275</v>
          </cell>
          <cell r="P214">
            <v>1</v>
          </cell>
          <cell r="Q214">
            <v>4.16</v>
          </cell>
          <cell r="R214">
            <v>1.5</v>
          </cell>
          <cell r="S214">
            <v>23.557248000000001</v>
          </cell>
          <cell r="T214">
            <v>79969.20556584961</v>
          </cell>
          <cell r="U214">
            <v>4</v>
          </cell>
          <cell r="V214">
            <v>7039.2268348047364</v>
          </cell>
          <cell r="W214" t="str">
            <v>7F4</v>
          </cell>
          <cell r="X214">
            <v>0</v>
          </cell>
          <cell r="Y214">
            <v>275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416</v>
          </cell>
          <cell r="AF214">
            <v>0</v>
          </cell>
        </row>
        <row r="215">
          <cell r="H215">
            <v>0</v>
          </cell>
          <cell r="M215">
            <v>0</v>
          </cell>
          <cell r="N215" t="str">
            <v>4F2</v>
          </cell>
          <cell r="O215">
            <v>175</v>
          </cell>
          <cell r="P215">
            <v>0</v>
          </cell>
          <cell r="Q215">
            <v>4.16</v>
          </cell>
          <cell r="R215">
            <v>1.5</v>
          </cell>
          <cell r="S215">
            <v>9.5397120000000015</v>
          </cell>
          <cell r="T215">
            <v>32384.22374154241</v>
          </cell>
          <cell r="U215">
            <v>4</v>
          </cell>
          <cell r="V215">
            <v>2850.5959909539847</v>
          </cell>
          <cell r="W215" t="str">
            <v>7F1</v>
          </cell>
          <cell r="X215">
            <v>0</v>
          </cell>
          <cell r="Y215">
            <v>175</v>
          </cell>
          <cell r="Z215">
            <v>0</v>
          </cell>
          <cell r="AA215">
            <v>0</v>
          </cell>
          <cell r="AB215">
            <v>0</v>
          </cell>
          <cell r="AC215">
            <v>1</v>
          </cell>
          <cell r="AD215">
            <v>1</v>
          </cell>
          <cell r="AE215">
            <v>209</v>
          </cell>
          <cell r="AF215">
            <v>0</v>
          </cell>
        </row>
        <row r="216">
          <cell r="H216">
            <v>0</v>
          </cell>
          <cell r="M216">
            <v>0</v>
          </cell>
          <cell r="N216" t="str">
            <v>4F3</v>
          </cell>
          <cell r="O216">
            <v>220</v>
          </cell>
          <cell r="P216">
            <v>0</v>
          </cell>
          <cell r="Q216">
            <v>4.16</v>
          </cell>
          <cell r="R216">
            <v>1.5</v>
          </cell>
          <cell r="S216">
            <v>15.076638720000002</v>
          </cell>
          <cell r="T216">
            <v>51180.29156214375</v>
          </cell>
          <cell r="U216">
            <v>4</v>
          </cell>
          <cell r="V216">
            <v>4505.1051742750315</v>
          </cell>
          <cell r="W216" t="str">
            <v>9F3</v>
          </cell>
          <cell r="X216">
            <v>154</v>
          </cell>
          <cell r="Y216">
            <v>374</v>
          </cell>
          <cell r="Z216">
            <v>0</v>
          </cell>
          <cell r="AA216">
            <v>0.05</v>
          </cell>
          <cell r="AB216">
            <v>0.04</v>
          </cell>
          <cell r="AC216">
            <v>0</v>
          </cell>
          <cell r="AD216">
            <v>0.04</v>
          </cell>
          <cell r="AE216">
            <v>611</v>
          </cell>
          <cell r="AF216">
            <v>1833</v>
          </cell>
        </row>
        <row r="217">
          <cell r="H217">
            <v>0</v>
          </cell>
          <cell r="I217">
            <v>0.72</v>
          </cell>
          <cell r="J217">
            <v>32</v>
          </cell>
          <cell r="K217">
            <v>16.588799999999999</v>
          </cell>
          <cell r="L217">
            <v>56313.587957760006</v>
          </cell>
          <cell r="M217">
            <v>4956.9595785216006</v>
          </cell>
          <cell r="N217" t="str">
            <v>4F4</v>
          </cell>
          <cell r="O217">
            <v>220</v>
          </cell>
          <cell r="P217">
            <v>0</v>
          </cell>
          <cell r="Q217">
            <v>4.16</v>
          </cell>
          <cell r="R217">
            <v>1.5</v>
          </cell>
          <cell r="S217">
            <v>15.076638720000002</v>
          </cell>
          <cell r="T217">
            <v>51180.29156214375</v>
          </cell>
          <cell r="U217">
            <v>4</v>
          </cell>
          <cell r="V217">
            <v>4505.1051742750315</v>
          </cell>
          <cell r="W217" t="str">
            <v>4F5</v>
          </cell>
          <cell r="X217">
            <v>285</v>
          </cell>
          <cell r="Y217">
            <v>505</v>
          </cell>
          <cell r="Z217">
            <v>1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29</v>
          </cell>
          <cell r="AF217">
            <v>0</v>
          </cell>
        </row>
        <row r="218">
          <cell r="H218">
            <v>0</v>
          </cell>
          <cell r="M218">
            <v>0</v>
          </cell>
          <cell r="N218" t="str">
            <v>4F5</v>
          </cell>
          <cell r="O218">
            <v>285</v>
          </cell>
          <cell r="P218">
            <v>1</v>
          </cell>
          <cell r="Q218">
            <v>4.16</v>
          </cell>
          <cell r="R218">
            <v>1.5</v>
          </cell>
          <cell r="S218">
            <v>25.301652480000001</v>
          </cell>
          <cell r="T218">
            <v>85890.892192874511</v>
          </cell>
          <cell r="U218">
            <v>4</v>
          </cell>
          <cell r="V218">
            <v>7560.4786731506083</v>
          </cell>
          <cell r="W218" t="str">
            <v>9F2</v>
          </cell>
          <cell r="X218">
            <v>276</v>
          </cell>
          <cell r="Y218">
            <v>561</v>
          </cell>
          <cell r="Z218">
            <v>1</v>
          </cell>
          <cell r="AA218">
            <v>1.25</v>
          </cell>
          <cell r="AB218">
            <v>0.61</v>
          </cell>
          <cell r="AC218">
            <v>3</v>
          </cell>
          <cell r="AD218">
            <v>3.61</v>
          </cell>
          <cell r="AE218">
            <v>242</v>
          </cell>
          <cell r="AF218">
            <v>18150</v>
          </cell>
        </row>
        <row r="219">
          <cell r="H219">
            <v>0</v>
          </cell>
          <cell r="I219">
            <v>0.81333333333333324</v>
          </cell>
          <cell r="J219">
            <v>32</v>
          </cell>
          <cell r="K219">
            <v>21.16835555555555</v>
          </cell>
          <cell r="L219">
            <v>71859.691629226654</v>
          </cell>
          <cell r="M219">
            <v>6325.393207022933</v>
          </cell>
          <cell r="N219" t="str">
            <v>7F1</v>
          </cell>
          <cell r="O219">
            <v>0</v>
          </cell>
          <cell r="P219">
            <v>0</v>
          </cell>
          <cell r="Q219">
            <v>4.16</v>
          </cell>
          <cell r="R219">
            <v>3</v>
          </cell>
          <cell r="S219">
            <v>0</v>
          </cell>
          <cell r="T219">
            <v>0</v>
          </cell>
          <cell r="U219">
            <v>4</v>
          </cell>
          <cell r="V219">
            <v>0</v>
          </cell>
          <cell r="W219" t="str">
            <v>4F2</v>
          </cell>
          <cell r="X219">
            <v>175</v>
          </cell>
          <cell r="Y219">
            <v>175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H220">
            <v>0</v>
          </cell>
          <cell r="M220">
            <v>0</v>
          </cell>
          <cell r="N220" t="str">
            <v>7F2</v>
          </cell>
          <cell r="O220">
            <v>240</v>
          </cell>
          <cell r="P220">
            <v>0</v>
          </cell>
          <cell r="Q220">
            <v>4.16</v>
          </cell>
          <cell r="R220">
            <v>3</v>
          </cell>
          <cell r="S220">
            <v>35.88489216</v>
          </cell>
          <cell r="T220">
            <v>121817.55347022643</v>
          </cell>
          <cell r="U220">
            <v>4</v>
          </cell>
          <cell r="V220">
            <v>10722.894960257927</v>
          </cell>
          <cell r="W220" t="str">
            <v>9F5</v>
          </cell>
          <cell r="X220">
            <v>230</v>
          </cell>
          <cell r="Y220">
            <v>470</v>
          </cell>
          <cell r="Z220">
            <v>0</v>
          </cell>
          <cell r="AA220">
            <v>1.1599999999999999</v>
          </cell>
          <cell r="AB220">
            <v>2.12</v>
          </cell>
          <cell r="AC220">
            <v>1</v>
          </cell>
          <cell r="AD220">
            <v>3.12</v>
          </cell>
          <cell r="AE220">
            <v>611</v>
          </cell>
          <cell r="AF220">
            <v>42525.599999999999</v>
          </cell>
        </row>
        <row r="221">
          <cell r="H221">
            <v>0</v>
          </cell>
          <cell r="M221">
            <v>0</v>
          </cell>
          <cell r="N221" t="str">
            <v>7F3</v>
          </cell>
          <cell r="O221">
            <v>100</v>
          </cell>
          <cell r="P221">
            <v>0</v>
          </cell>
          <cell r="Q221">
            <v>4.16</v>
          </cell>
          <cell r="R221">
            <v>3</v>
          </cell>
          <cell r="S221">
            <v>6.2300160000000009</v>
          </cell>
          <cell r="T221">
            <v>21148.880810803203</v>
          </cell>
          <cell r="U221">
            <v>4</v>
          </cell>
          <cell r="V221">
            <v>1861.6137083781123</v>
          </cell>
          <cell r="W221" t="str">
            <v>4F2</v>
          </cell>
          <cell r="X221">
            <v>175</v>
          </cell>
          <cell r="Y221">
            <v>275</v>
          </cell>
          <cell r="Z221">
            <v>0</v>
          </cell>
          <cell r="AA221">
            <v>0.02</v>
          </cell>
          <cell r="AB221">
            <v>0.03</v>
          </cell>
          <cell r="AC221">
            <v>0</v>
          </cell>
          <cell r="AD221">
            <v>0.03</v>
          </cell>
          <cell r="AE221">
            <v>368</v>
          </cell>
          <cell r="AF221">
            <v>441.6</v>
          </cell>
        </row>
        <row r="222">
          <cell r="H222">
            <v>0</v>
          </cell>
          <cell r="M222">
            <v>0</v>
          </cell>
          <cell r="N222" t="str">
            <v>7F4</v>
          </cell>
          <cell r="O222">
            <v>0</v>
          </cell>
          <cell r="P222">
            <v>0</v>
          </cell>
          <cell r="Q222">
            <v>4.16</v>
          </cell>
          <cell r="R222">
            <v>3</v>
          </cell>
          <cell r="S222">
            <v>0</v>
          </cell>
          <cell r="T222">
            <v>0</v>
          </cell>
          <cell r="U222">
            <v>4</v>
          </cell>
          <cell r="V222">
            <v>0</v>
          </cell>
          <cell r="W222" t="str">
            <v>4F1</v>
          </cell>
          <cell r="X222">
            <v>275</v>
          </cell>
          <cell r="Y222">
            <v>275</v>
          </cell>
          <cell r="Z222">
            <v>0</v>
          </cell>
          <cell r="AA222">
            <v>0.02</v>
          </cell>
          <cell r="AB222">
            <v>1</v>
          </cell>
          <cell r="AC222">
            <v>0</v>
          </cell>
          <cell r="AD222">
            <v>1</v>
          </cell>
          <cell r="AE222">
            <v>2</v>
          </cell>
          <cell r="AF222">
            <v>2.4</v>
          </cell>
        </row>
        <row r="223">
          <cell r="H223">
            <v>0</v>
          </cell>
          <cell r="M223">
            <v>0</v>
          </cell>
          <cell r="N223" t="str">
            <v>7F5</v>
          </cell>
          <cell r="O223">
            <v>140</v>
          </cell>
          <cell r="P223">
            <v>0</v>
          </cell>
          <cell r="Q223">
            <v>4.16</v>
          </cell>
          <cell r="R223">
            <v>3</v>
          </cell>
          <cell r="S223">
            <v>12.21083136</v>
          </cell>
          <cell r="T223">
            <v>41451.806389174279</v>
          </cell>
          <cell r="U223">
            <v>4</v>
          </cell>
          <cell r="V223">
            <v>3648.7628684210999</v>
          </cell>
          <cell r="W223" t="str">
            <v>9F5</v>
          </cell>
          <cell r="X223">
            <v>230</v>
          </cell>
          <cell r="Y223">
            <v>370</v>
          </cell>
          <cell r="Z223">
            <v>0</v>
          </cell>
          <cell r="AA223">
            <v>2.59</v>
          </cell>
          <cell r="AB223">
            <v>2</v>
          </cell>
          <cell r="AC223">
            <v>0</v>
          </cell>
          <cell r="AD223">
            <v>2</v>
          </cell>
          <cell r="AE223">
            <v>217</v>
          </cell>
          <cell r="AF223">
            <v>33721.799999999996</v>
          </cell>
        </row>
        <row r="224">
          <cell r="H224">
            <v>0</v>
          </cell>
          <cell r="I224">
            <v>0</v>
          </cell>
          <cell r="J224">
            <v>32</v>
          </cell>
          <cell r="K224">
            <v>0</v>
          </cell>
          <cell r="L224">
            <v>0</v>
          </cell>
          <cell r="M224">
            <v>0</v>
          </cell>
          <cell r="N224" t="str">
            <v>7F6</v>
          </cell>
          <cell r="O224">
            <v>0</v>
          </cell>
          <cell r="P224">
            <v>0</v>
          </cell>
          <cell r="Q224">
            <v>4.16</v>
          </cell>
          <cell r="R224">
            <v>3</v>
          </cell>
          <cell r="S224">
            <v>0</v>
          </cell>
          <cell r="T224">
            <v>0</v>
          </cell>
          <cell r="U224">
            <v>4</v>
          </cell>
          <cell r="V224">
            <v>0</v>
          </cell>
          <cell r="W224" t="str">
            <v>2F4</v>
          </cell>
          <cell r="X224">
            <v>260</v>
          </cell>
          <cell r="Y224">
            <v>260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H225">
            <v>0</v>
          </cell>
          <cell r="M225">
            <v>0</v>
          </cell>
          <cell r="N225" t="str">
            <v>7F7</v>
          </cell>
          <cell r="O225">
            <v>0</v>
          </cell>
          <cell r="P225">
            <v>0</v>
          </cell>
          <cell r="Q225">
            <v>4.16</v>
          </cell>
          <cell r="R225">
            <v>3</v>
          </cell>
          <cell r="S225">
            <v>0</v>
          </cell>
          <cell r="T225">
            <v>0</v>
          </cell>
          <cell r="U225">
            <v>4</v>
          </cell>
          <cell r="V225">
            <v>0</v>
          </cell>
          <cell r="W225" t="str">
            <v>2F4</v>
          </cell>
          <cell r="X225">
            <v>260</v>
          </cell>
          <cell r="Y225">
            <v>260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H226">
            <v>0</v>
          </cell>
          <cell r="M226">
            <v>0</v>
          </cell>
          <cell r="N226" t="str">
            <v>7F8</v>
          </cell>
          <cell r="O226">
            <v>0</v>
          </cell>
          <cell r="P226">
            <v>0</v>
          </cell>
          <cell r="Q226">
            <v>4.16</v>
          </cell>
          <cell r="R226">
            <v>3</v>
          </cell>
          <cell r="S226">
            <v>0</v>
          </cell>
          <cell r="T226">
            <v>0</v>
          </cell>
          <cell r="U226">
            <v>4</v>
          </cell>
          <cell r="V226">
            <v>0</v>
          </cell>
          <cell r="W226" t="str">
            <v>7F5</v>
          </cell>
          <cell r="X226">
            <v>140</v>
          </cell>
          <cell r="Y226">
            <v>140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H227">
            <v>0</v>
          </cell>
          <cell r="I227">
            <v>0.82</v>
          </cell>
          <cell r="J227">
            <v>32</v>
          </cell>
          <cell r="K227">
            <v>21.516799999999996</v>
          </cell>
          <cell r="L227">
            <v>73042.547343359998</v>
          </cell>
          <cell r="M227">
            <v>6429.5131570176</v>
          </cell>
          <cell r="N227" t="str">
            <v>9F1</v>
          </cell>
          <cell r="O227">
            <v>145</v>
          </cell>
          <cell r="P227">
            <v>0</v>
          </cell>
          <cell r="Q227">
            <v>4.16</v>
          </cell>
          <cell r="R227">
            <v>2</v>
          </cell>
          <cell r="S227">
            <v>8.7324057599999989</v>
          </cell>
          <cell r="T227">
            <v>29643.681269809149</v>
          </cell>
          <cell r="U227">
            <v>4</v>
          </cell>
          <cell r="V227">
            <v>2609.3618812433201</v>
          </cell>
          <cell r="W227" t="str">
            <v>1F6</v>
          </cell>
          <cell r="X227">
            <v>200</v>
          </cell>
          <cell r="Y227">
            <v>345</v>
          </cell>
          <cell r="Z227">
            <v>0</v>
          </cell>
          <cell r="AA227">
            <v>0.16</v>
          </cell>
          <cell r="AB227">
            <v>0.03</v>
          </cell>
          <cell r="AC227">
            <v>1</v>
          </cell>
          <cell r="AD227">
            <v>1.03</v>
          </cell>
          <cell r="AE227">
            <v>328</v>
          </cell>
          <cell r="AF227">
            <v>3148.8</v>
          </cell>
        </row>
        <row r="228">
          <cell r="H228">
            <v>0</v>
          </cell>
          <cell r="M228">
            <v>0</v>
          </cell>
          <cell r="N228" t="str">
            <v>9F2</v>
          </cell>
          <cell r="O228">
            <v>276</v>
          </cell>
          <cell r="P228">
            <v>1</v>
          </cell>
          <cell r="Q228">
            <v>4.16</v>
          </cell>
          <cell r="R228">
            <v>2</v>
          </cell>
          <cell r="S228">
            <v>31.638513254400003</v>
          </cell>
          <cell r="T228">
            <v>107402.47630958298</v>
          </cell>
          <cell r="U228">
            <v>4</v>
          </cell>
          <cell r="V228">
            <v>9454.019056627405</v>
          </cell>
          <cell r="W228" t="str">
            <v>4F5</v>
          </cell>
          <cell r="X228">
            <v>285</v>
          </cell>
          <cell r="Y228">
            <v>561</v>
          </cell>
          <cell r="Z228">
            <v>1</v>
          </cell>
          <cell r="AA228">
            <v>0.31</v>
          </cell>
          <cell r="AB228">
            <v>0.41</v>
          </cell>
          <cell r="AC228">
            <v>0</v>
          </cell>
          <cell r="AD228">
            <v>0.41</v>
          </cell>
          <cell r="AE228">
            <v>74</v>
          </cell>
          <cell r="AF228">
            <v>1376.4</v>
          </cell>
        </row>
        <row r="229">
          <cell r="H229">
            <v>0</v>
          </cell>
          <cell r="M229">
            <v>0</v>
          </cell>
          <cell r="N229" t="str">
            <v>9F3</v>
          </cell>
          <cell r="O229">
            <v>154</v>
          </cell>
          <cell r="P229">
            <v>0</v>
          </cell>
          <cell r="Q229">
            <v>4.16</v>
          </cell>
          <cell r="R229">
            <v>2</v>
          </cell>
          <cell r="S229">
            <v>9.8500706304000012</v>
          </cell>
          <cell r="T229">
            <v>33437.790487267252</v>
          </cell>
          <cell r="U229">
            <v>4</v>
          </cell>
          <cell r="V229">
            <v>2943.3353805263541</v>
          </cell>
          <cell r="W229" t="str">
            <v>4F3</v>
          </cell>
          <cell r="X229">
            <v>220</v>
          </cell>
          <cell r="Y229">
            <v>374</v>
          </cell>
          <cell r="Z229">
            <v>0</v>
          </cell>
          <cell r="AA229">
            <v>0.11</v>
          </cell>
          <cell r="AB229">
            <v>0.12</v>
          </cell>
          <cell r="AC229">
            <v>0</v>
          </cell>
          <cell r="AD229">
            <v>0.12</v>
          </cell>
          <cell r="AE229">
            <v>346</v>
          </cell>
          <cell r="AF229">
            <v>2283.6000000000004</v>
          </cell>
        </row>
        <row r="230">
          <cell r="H230">
            <v>0</v>
          </cell>
          <cell r="I230">
            <v>0.86</v>
          </cell>
          <cell r="J230">
            <v>32</v>
          </cell>
          <cell r="K230">
            <v>23.667199999999998</v>
          </cell>
          <cell r="L230">
            <v>80342.456893440001</v>
          </cell>
          <cell r="M230">
            <v>7072.0819912704001</v>
          </cell>
          <cell r="N230" t="str">
            <v>9F4</v>
          </cell>
          <cell r="O230">
            <v>286</v>
          </cell>
          <cell r="P230">
            <v>1</v>
          </cell>
          <cell r="Q230">
            <v>4.16</v>
          </cell>
          <cell r="R230">
            <v>2</v>
          </cell>
          <cell r="S230">
            <v>33.972692582400001</v>
          </cell>
          <cell r="T230">
            <v>115326.25698669723</v>
          </cell>
          <cell r="U230">
            <v>4</v>
          </cell>
          <cell r="V230">
            <v>10151.503659366404</v>
          </cell>
          <cell r="W230" t="str">
            <v>35F2</v>
          </cell>
          <cell r="X230">
            <v>230</v>
          </cell>
          <cell r="Y230">
            <v>516</v>
          </cell>
          <cell r="Z230">
            <v>1</v>
          </cell>
          <cell r="AA230">
            <v>7.0000000000000007E-2</v>
          </cell>
          <cell r="AB230">
            <v>0.04</v>
          </cell>
          <cell r="AC230">
            <v>2</v>
          </cell>
          <cell r="AD230">
            <v>2.04</v>
          </cell>
          <cell r="AE230">
            <v>707</v>
          </cell>
          <cell r="AF230">
            <v>2969.4</v>
          </cell>
        </row>
        <row r="231">
          <cell r="H231">
            <v>0</v>
          </cell>
          <cell r="M231">
            <v>0</v>
          </cell>
          <cell r="N231" t="str">
            <v>9F5</v>
          </cell>
          <cell r="O231">
            <v>230</v>
          </cell>
          <cell r="P231">
            <v>0</v>
          </cell>
          <cell r="Q231">
            <v>4.16</v>
          </cell>
          <cell r="R231">
            <v>2</v>
          </cell>
          <cell r="S231">
            <v>21.971189759999998</v>
          </cell>
          <cell r="T231">
            <v>74585.052992765952</v>
          </cell>
          <cell r="U231">
            <v>4</v>
          </cell>
          <cell r="V231">
            <v>6565.2910115468076</v>
          </cell>
          <cell r="W231" t="str">
            <v>7F5</v>
          </cell>
          <cell r="X231">
            <v>140</v>
          </cell>
          <cell r="Y231">
            <v>370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606</v>
          </cell>
          <cell r="AF231">
            <v>0</v>
          </cell>
        </row>
        <row r="232">
          <cell r="H232">
            <v>0</v>
          </cell>
          <cell r="I232">
            <v>0.76</v>
          </cell>
          <cell r="J232">
            <v>32</v>
          </cell>
          <cell r="K232">
            <v>18.4832</v>
          </cell>
          <cell r="L232">
            <v>62744.460656640003</v>
          </cell>
          <cell r="M232">
            <v>5523.0321229824003</v>
          </cell>
          <cell r="N232" t="str">
            <v>11F1</v>
          </cell>
          <cell r="O232">
            <v>0</v>
          </cell>
          <cell r="P232">
            <v>0</v>
          </cell>
          <cell r="Q232">
            <v>4.16</v>
          </cell>
          <cell r="R232">
            <v>1.6</v>
          </cell>
          <cell r="S232">
            <v>0</v>
          </cell>
          <cell r="T232">
            <v>0</v>
          </cell>
          <cell r="U232">
            <v>4</v>
          </cell>
          <cell r="V232">
            <v>0</v>
          </cell>
          <cell r="W232" t="str">
            <v>11F5</v>
          </cell>
          <cell r="X232">
            <v>170</v>
          </cell>
          <cell r="Y232">
            <v>170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39</v>
          </cell>
          <cell r="AF232">
            <v>0</v>
          </cell>
        </row>
        <row r="233">
          <cell r="H233">
            <v>0</v>
          </cell>
          <cell r="M233">
            <v>0</v>
          </cell>
          <cell r="N233" t="str">
            <v>11F2</v>
          </cell>
          <cell r="O233">
            <v>290</v>
          </cell>
          <cell r="P233">
            <v>1</v>
          </cell>
          <cell r="Q233">
            <v>4.16</v>
          </cell>
          <cell r="R233">
            <v>1.6</v>
          </cell>
          <cell r="S233">
            <v>27.943698431999998</v>
          </cell>
          <cell r="T233">
            <v>94859.780063389291</v>
          </cell>
          <cell r="U233">
            <v>4</v>
          </cell>
          <cell r="V233">
            <v>8349.9580199786251</v>
          </cell>
          <cell r="W233" t="str">
            <v>3F4</v>
          </cell>
          <cell r="X233">
            <v>330</v>
          </cell>
          <cell r="Y233">
            <v>620</v>
          </cell>
          <cell r="Z233">
            <v>1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320</v>
          </cell>
          <cell r="AF233">
            <v>0</v>
          </cell>
        </row>
        <row r="234">
          <cell r="H234">
            <v>0</v>
          </cell>
          <cell r="M234">
            <v>0</v>
          </cell>
          <cell r="N234" t="str">
            <v>11F3</v>
          </cell>
          <cell r="O234">
            <v>220</v>
          </cell>
          <cell r="P234">
            <v>0</v>
          </cell>
          <cell r="Q234">
            <v>4.16</v>
          </cell>
          <cell r="R234">
            <v>1.6</v>
          </cell>
          <cell r="S234">
            <v>16.081747968000002</v>
          </cell>
          <cell r="T234">
            <v>54592.31099962</v>
          </cell>
          <cell r="U234">
            <v>4</v>
          </cell>
          <cell r="V234">
            <v>4805.4455192267005</v>
          </cell>
          <cell r="W234" t="str">
            <v>35F2</v>
          </cell>
          <cell r="X234">
            <v>230</v>
          </cell>
          <cell r="Y234">
            <v>450</v>
          </cell>
          <cell r="Z234">
            <v>0</v>
          </cell>
          <cell r="AA234">
            <v>0.9</v>
          </cell>
          <cell r="AB234">
            <v>0.34</v>
          </cell>
          <cell r="AC234">
            <v>1</v>
          </cell>
          <cell r="AD234">
            <v>1.34</v>
          </cell>
          <cell r="AE234">
            <v>424</v>
          </cell>
          <cell r="AF234">
            <v>22896</v>
          </cell>
        </row>
        <row r="235">
          <cell r="H235">
            <v>0</v>
          </cell>
          <cell r="I235">
            <v>0.86</v>
          </cell>
          <cell r="J235">
            <v>32</v>
          </cell>
          <cell r="K235">
            <v>23.667199999999998</v>
          </cell>
          <cell r="L235">
            <v>80342.456893440001</v>
          </cell>
          <cell r="M235">
            <v>7072.0819912704001</v>
          </cell>
          <cell r="N235" t="str">
            <v>11F4</v>
          </cell>
          <cell r="O235">
            <v>270</v>
          </cell>
          <cell r="P235">
            <v>1</v>
          </cell>
          <cell r="Q235">
            <v>4.16</v>
          </cell>
          <cell r="R235">
            <v>1.6</v>
          </cell>
          <cell r="S235">
            <v>24.222302208000002</v>
          </cell>
          <cell r="T235">
            <v>82226.84859240285</v>
          </cell>
          <cell r="U235">
            <v>4</v>
          </cell>
          <cell r="V235">
            <v>7237.9540981741011</v>
          </cell>
          <cell r="W235" t="str">
            <v>35F1</v>
          </cell>
          <cell r="X235">
            <v>175</v>
          </cell>
          <cell r="Y235">
            <v>445</v>
          </cell>
          <cell r="Z235">
            <v>0</v>
          </cell>
          <cell r="AA235">
            <v>0.01</v>
          </cell>
          <cell r="AB235">
            <v>0.02</v>
          </cell>
          <cell r="AC235">
            <v>0</v>
          </cell>
          <cell r="AD235">
            <v>0.02</v>
          </cell>
          <cell r="AE235">
            <v>383</v>
          </cell>
          <cell r="AF235">
            <v>229.8</v>
          </cell>
        </row>
        <row r="236">
          <cell r="H236">
            <v>0</v>
          </cell>
          <cell r="M236">
            <v>0</v>
          </cell>
          <cell r="N236" t="str">
            <v>11F5</v>
          </cell>
          <cell r="O236">
            <v>170</v>
          </cell>
          <cell r="P236">
            <v>0</v>
          </cell>
          <cell r="Q236">
            <v>4.16</v>
          </cell>
          <cell r="R236">
            <v>1.6</v>
          </cell>
          <cell r="S236">
            <v>9.6025313279999995</v>
          </cell>
          <cell r="T236">
            <v>32597.474956384667</v>
          </cell>
          <cell r="U236">
            <v>4</v>
          </cell>
          <cell r="V236">
            <v>2869.3672625134632</v>
          </cell>
          <cell r="W236" t="str">
            <v>11F1</v>
          </cell>
          <cell r="X236">
            <v>0</v>
          </cell>
          <cell r="Y236">
            <v>170</v>
          </cell>
          <cell r="Z236">
            <v>0</v>
          </cell>
          <cell r="AA236">
            <v>0.17</v>
          </cell>
          <cell r="AB236">
            <v>0.21</v>
          </cell>
          <cell r="AC236">
            <v>0</v>
          </cell>
          <cell r="AD236">
            <v>0.21</v>
          </cell>
          <cell r="AE236">
            <v>39</v>
          </cell>
          <cell r="AF236">
            <v>397.80000000000007</v>
          </cell>
        </row>
        <row r="237">
          <cell r="H237">
            <v>0</v>
          </cell>
          <cell r="I237">
            <v>0.78</v>
          </cell>
          <cell r="J237">
            <v>32</v>
          </cell>
          <cell r="K237">
            <v>19.468800000000002</v>
          </cell>
          <cell r="L237">
            <v>66090.252533760009</v>
          </cell>
          <cell r="M237">
            <v>5817.5428386816011</v>
          </cell>
          <cell r="N237" t="str">
            <v>25F1</v>
          </cell>
          <cell r="O237">
            <v>250</v>
          </cell>
          <cell r="P237">
            <v>0</v>
          </cell>
          <cell r="Q237">
            <v>4.16</v>
          </cell>
          <cell r="R237">
            <v>1.8</v>
          </cell>
          <cell r="S237">
            <v>23.362560000000002</v>
          </cell>
          <cell r="T237">
            <v>79308.303040512008</v>
          </cell>
          <cell r="U237">
            <v>4</v>
          </cell>
          <cell r="V237">
            <v>6981.0514064179206</v>
          </cell>
          <cell r="W237" t="str">
            <v>67F2</v>
          </cell>
          <cell r="X237">
            <v>250</v>
          </cell>
          <cell r="Y237">
            <v>500</v>
          </cell>
          <cell r="Z237">
            <v>0</v>
          </cell>
          <cell r="AA237">
            <v>0</v>
          </cell>
          <cell r="AB237">
            <v>0</v>
          </cell>
          <cell r="AC237">
            <v>1</v>
          </cell>
          <cell r="AD237">
            <v>1</v>
          </cell>
          <cell r="AE237">
            <v>194</v>
          </cell>
          <cell r="AF237">
            <v>0</v>
          </cell>
        </row>
        <row r="238">
          <cell r="H238">
            <v>0</v>
          </cell>
          <cell r="M238">
            <v>0</v>
          </cell>
          <cell r="N238" t="str">
            <v>25F2</v>
          </cell>
          <cell r="O238">
            <v>430</v>
          </cell>
          <cell r="P238">
            <v>1</v>
          </cell>
          <cell r="Q238">
            <v>4.16</v>
          </cell>
          <cell r="R238">
            <v>1.8</v>
          </cell>
          <cell r="S238">
            <v>69.115797504</v>
          </cell>
          <cell r="T238">
            <v>234625.68371505072</v>
          </cell>
          <cell r="U238">
            <v>4</v>
          </cell>
          <cell r="V238">
            <v>20652.742480746776</v>
          </cell>
          <cell r="W238" t="str">
            <v>1F4</v>
          </cell>
          <cell r="X238">
            <v>140</v>
          </cell>
          <cell r="Y238">
            <v>570</v>
          </cell>
          <cell r="Z238">
            <v>1</v>
          </cell>
          <cell r="AA238">
            <v>0.13</v>
          </cell>
          <cell r="AB238">
            <v>0.1</v>
          </cell>
          <cell r="AC238">
            <v>4</v>
          </cell>
          <cell r="AD238">
            <v>4.0999999999999996</v>
          </cell>
          <cell r="AE238">
            <v>326</v>
          </cell>
          <cell r="AF238">
            <v>2542.8000000000002</v>
          </cell>
        </row>
        <row r="239">
          <cell r="H239">
            <v>0</v>
          </cell>
          <cell r="M239">
            <v>0</v>
          </cell>
          <cell r="N239" t="str">
            <v>25F3</v>
          </cell>
          <cell r="O239">
            <v>350</v>
          </cell>
          <cell r="P239">
            <v>1</v>
          </cell>
          <cell r="Q239">
            <v>4.16</v>
          </cell>
          <cell r="R239">
            <v>1.8</v>
          </cell>
          <cell r="S239">
            <v>45.790617600000012</v>
          </cell>
          <cell r="T239">
            <v>155444.27395940357</v>
          </cell>
          <cell r="U239">
            <v>4</v>
          </cell>
          <cell r="V239">
            <v>13682.860756579128</v>
          </cell>
          <cell r="W239" t="str">
            <v>1F4</v>
          </cell>
          <cell r="X239">
            <v>140</v>
          </cell>
          <cell r="Y239">
            <v>490</v>
          </cell>
          <cell r="Z239">
            <v>0</v>
          </cell>
          <cell r="AA239">
            <v>0.02</v>
          </cell>
          <cell r="AB239">
            <v>0.05</v>
          </cell>
          <cell r="AC239">
            <v>0</v>
          </cell>
          <cell r="AD239">
            <v>0.05</v>
          </cell>
          <cell r="AE239">
            <v>346</v>
          </cell>
          <cell r="AF239">
            <v>415.2</v>
          </cell>
        </row>
        <row r="240">
          <cell r="H240">
            <v>0</v>
          </cell>
          <cell r="I240">
            <v>0.7</v>
          </cell>
          <cell r="J240">
            <v>32</v>
          </cell>
          <cell r="K240">
            <v>15.679999999999998</v>
          </cell>
          <cell r="L240">
            <v>53228.507136</v>
          </cell>
          <cell r="M240">
            <v>4685.3977497599999</v>
          </cell>
          <cell r="N240" t="str">
            <v>35F1</v>
          </cell>
          <cell r="O240">
            <v>175</v>
          </cell>
          <cell r="P240">
            <v>0</v>
          </cell>
          <cell r="Q240">
            <v>4.16</v>
          </cell>
          <cell r="R240">
            <v>2</v>
          </cell>
          <cell r="S240">
            <v>12.719616000000002</v>
          </cell>
          <cell r="T240">
            <v>43178.964988723208</v>
          </cell>
          <cell r="U240">
            <v>4</v>
          </cell>
          <cell r="V240">
            <v>3800.7946546053126</v>
          </cell>
          <cell r="W240" t="str">
            <v>11F4</v>
          </cell>
          <cell r="X240">
            <v>270</v>
          </cell>
          <cell r="Y240">
            <v>445</v>
          </cell>
          <cell r="Z240">
            <v>0</v>
          </cell>
          <cell r="AA240">
            <v>0.04</v>
          </cell>
          <cell r="AB240">
            <v>0.04</v>
          </cell>
          <cell r="AC240">
            <v>1</v>
          </cell>
          <cell r="AD240">
            <v>1.04</v>
          </cell>
          <cell r="AE240">
            <v>744</v>
          </cell>
          <cell r="AF240">
            <v>1785.6000000000001</v>
          </cell>
        </row>
        <row r="241">
          <cell r="H241">
            <v>0</v>
          </cell>
          <cell r="M241">
            <v>0</v>
          </cell>
          <cell r="N241" t="str">
            <v>35F2</v>
          </cell>
          <cell r="O241">
            <v>230</v>
          </cell>
          <cell r="P241">
            <v>0</v>
          </cell>
          <cell r="Q241">
            <v>4.16</v>
          </cell>
          <cell r="R241">
            <v>2</v>
          </cell>
          <cell r="S241">
            <v>21.971189759999998</v>
          </cell>
          <cell r="T241">
            <v>74585.052992765952</v>
          </cell>
          <cell r="U241">
            <v>4</v>
          </cell>
          <cell r="V241">
            <v>6565.2910115468076</v>
          </cell>
          <cell r="W241" t="str">
            <v>11F3</v>
          </cell>
          <cell r="X241">
            <v>220</v>
          </cell>
          <cell r="Y241">
            <v>450</v>
          </cell>
          <cell r="Z241">
            <v>0</v>
          </cell>
          <cell r="AA241">
            <v>0</v>
          </cell>
          <cell r="AB241">
            <v>0.01</v>
          </cell>
          <cell r="AC241">
            <v>0</v>
          </cell>
          <cell r="AD241">
            <v>0.01</v>
          </cell>
          <cell r="AE241">
            <v>184</v>
          </cell>
          <cell r="AF241">
            <v>0</v>
          </cell>
        </row>
        <row r="242">
          <cell r="H242">
            <v>0</v>
          </cell>
          <cell r="I242">
            <v>0.67</v>
          </cell>
          <cell r="J242">
            <v>32</v>
          </cell>
          <cell r="K242">
            <v>14.364800000000002</v>
          </cell>
          <cell r="L242">
            <v>48763.83031296001</v>
          </cell>
          <cell r="M242">
            <v>4292.3980609536011</v>
          </cell>
          <cell r="N242" t="str">
            <v>36F1</v>
          </cell>
          <cell r="O242">
            <v>123</v>
          </cell>
          <cell r="P242">
            <v>0</v>
          </cell>
          <cell r="Q242">
            <v>4.16</v>
          </cell>
          <cell r="R242">
            <v>2</v>
          </cell>
          <cell r="S242">
            <v>6.2835941375999997</v>
          </cell>
          <cell r="T242">
            <v>21330.761185776108</v>
          </cell>
          <cell r="U242">
            <v>4</v>
          </cell>
          <cell r="V242">
            <v>1877.6235862701637</v>
          </cell>
          <cell r="W242" t="str">
            <v>3F6</v>
          </cell>
          <cell r="X242">
            <v>40</v>
          </cell>
          <cell r="Y242">
            <v>163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23</v>
          </cell>
          <cell r="AF242">
            <v>0</v>
          </cell>
        </row>
        <row r="243">
          <cell r="H243">
            <v>0</v>
          </cell>
          <cell r="M243">
            <v>0</v>
          </cell>
          <cell r="N243" t="str">
            <v>36F2</v>
          </cell>
          <cell r="O243">
            <v>117</v>
          </cell>
          <cell r="P243">
            <v>0</v>
          </cell>
          <cell r="Q243">
            <v>4.16</v>
          </cell>
          <cell r="R243">
            <v>2</v>
          </cell>
          <cell r="S243">
            <v>5.6855126015999993</v>
          </cell>
          <cell r="T243">
            <v>19300.468627938997</v>
          </cell>
          <cell r="U243">
            <v>4</v>
          </cell>
          <cell r="V243">
            <v>1698.9086702658647</v>
          </cell>
          <cell r="W243" t="str">
            <v>36F1</v>
          </cell>
          <cell r="X243">
            <v>123</v>
          </cell>
          <cell r="Y243">
            <v>240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118</v>
          </cell>
          <cell r="AF243">
            <v>0</v>
          </cell>
        </row>
        <row r="244">
          <cell r="H244">
            <v>0</v>
          </cell>
          <cell r="M244">
            <v>0</v>
          </cell>
          <cell r="N244" t="str">
            <v>36F3</v>
          </cell>
          <cell r="O244">
            <v>280</v>
          </cell>
          <cell r="P244">
            <v>1</v>
          </cell>
          <cell r="Q244">
            <v>4.16</v>
          </cell>
          <cell r="R244">
            <v>2</v>
          </cell>
          <cell r="S244">
            <v>32.562216960000001</v>
          </cell>
          <cell r="T244">
            <v>110538.1503711314</v>
          </cell>
          <cell r="U244">
            <v>4</v>
          </cell>
          <cell r="V244">
            <v>9730.0343157896004</v>
          </cell>
          <cell r="W244" t="str">
            <v>36F2</v>
          </cell>
          <cell r="X244">
            <v>117</v>
          </cell>
          <cell r="Y244">
            <v>397</v>
          </cell>
          <cell r="Z244">
            <v>0</v>
          </cell>
          <cell r="AA244">
            <v>0.1</v>
          </cell>
          <cell r="AB244">
            <v>0.04</v>
          </cell>
          <cell r="AC244">
            <v>1</v>
          </cell>
          <cell r="AD244">
            <v>1.04</v>
          </cell>
          <cell r="AE244">
            <v>57</v>
          </cell>
          <cell r="AF244">
            <v>342</v>
          </cell>
        </row>
        <row r="245">
          <cell r="H245">
            <v>0</v>
          </cell>
          <cell r="M245">
            <v>0</v>
          </cell>
          <cell r="N245" t="str">
            <v>36F4</v>
          </cell>
          <cell r="O245">
            <v>158</v>
          </cell>
          <cell r="P245">
            <v>0</v>
          </cell>
          <cell r="Q245">
            <v>4.16</v>
          </cell>
          <cell r="R245">
            <v>2</v>
          </cell>
          <cell r="S245">
            <v>10.368407961600003</v>
          </cell>
          <cell r="T245">
            <v>35197.377370726084</v>
          </cell>
          <cell r="U245">
            <v>4</v>
          </cell>
          <cell r="V245">
            <v>3098.2216410634137</v>
          </cell>
          <cell r="W245" t="str">
            <v>3F2</v>
          </cell>
          <cell r="X245">
            <v>200</v>
          </cell>
          <cell r="Y245">
            <v>358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1</v>
          </cell>
          <cell r="AE245">
            <v>99</v>
          </cell>
          <cell r="AF245">
            <v>0</v>
          </cell>
        </row>
        <row r="246">
          <cell r="H246">
            <v>0</v>
          </cell>
          <cell r="I246">
            <v>0.8</v>
          </cell>
          <cell r="J246">
            <v>32</v>
          </cell>
          <cell r="K246">
            <v>20.480000000000004</v>
          </cell>
          <cell r="L246">
            <v>69522.948096000022</v>
          </cell>
          <cell r="M246">
            <v>6119.7031833600013</v>
          </cell>
          <cell r="N246" t="str">
            <v>42F1</v>
          </cell>
          <cell r="O246">
            <v>300</v>
          </cell>
          <cell r="P246">
            <v>1</v>
          </cell>
          <cell r="Q246">
            <v>4.16</v>
          </cell>
          <cell r="R246">
            <v>2</v>
          </cell>
          <cell r="S246">
            <v>37.380096000000009</v>
          </cell>
          <cell r="T246">
            <v>126893.28486481924</v>
          </cell>
          <cell r="U246">
            <v>4</v>
          </cell>
          <cell r="V246">
            <v>11169.682250268675</v>
          </cell>
          <cell r="W246" t="str">
            <v>78F5</v>
          </cell>
          <cell r="X246">
            <v>180</v>
          </cell>
          <cell r="Y246">
            <v>480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H247">
            <v>0</v>
          </cell>
          <cell r="M247">
            <v>0</v>
          </cell>
          <cell r="N247" t="str">
            <v>42F2</v>
          </cell>
          <cell r="O247">
            <v>360</v>
          </cell>
          <cell r="P247">
            <v>1</v>
          </cell>
          <cell r="Q247">
            <v>4.16</v>
          </cell>
          <cell r="R247">
            <v>2</v>
          </cell>
          <cell r="S247">
            <v>53.827338239999996</v>
          </cell>
          <cell r="T247">
            <v>182726.33020533965</v>
          </cell>
          <cell r="U247">
            <v>4</v>
          </cell>
          <cell r="V247">
            <v>16084.342440386887</v>
          </cell>
          <cell r="W247" t="str">
            <v>78F4</v>
          </cell>
          <cell r="X247">
            <v>390</v>
          </cell>
          <cell r="Y247">
            <v>750</v>
          </cell>
          <cell r="Z247">
            <v>1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H248">
            <v>0</v>
          </cell>
          <cell r="M248">
            <v>0</v>
          </cell>
          <cell r="N248" t="str">
            <v>42F3</v>
          </cell>
          <cell r="O248">
            <v>0</v>
          </cell>
          <cell r="P248">
            <v>0</v>
          </cell>
          <cell r="Q248">
            <v>4.16</v>
          </cell>
          <cell r="R248">
            <v>2</v>
          </cell>
          <cell r="S248">
            <v>0</v>
          </cell>
          <cell r="T248">
            <v>0</v>
          </cell>
          <cell r="U248">
            <v>4</v>
          </cell>
          <cell r="V248">
            <v>0</v>
          </cell>
          <cell r="W248" t="str">
            <v>1F2</v>
          </cell>
          <cell r="X248">
            <v>100</v>
          </cell>
          <cell r="Y248">
            <v>100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H249">
            <v>0</v>
          </cell>
          <cell r="I249">
            <v>1</v>
          </cell>
          <cell r="J249">
            <v>32</v>
          </cell>
          <cell r="K249">
            <v>32</v>
          </cell>
          <cell r="L249">
            <v>108629.6064</v>
          </cell>
          <cell r="M249">
            <v>9562.0362239999995</v>
          </cell>
          <cell r="N249" t="str">
            <v>65F1</v>
          </cell>
          <cell r="O249">
            <v>0</v>
          </cell>
          <cell r="P249">
            <v>0</v>
          </cell>
          <cell r="Q249">
            <v>4.16</v>
          </cell>
          <cell r="R249">
            <v>2</v>
          </cell>
          <cell r="S249">
            <v>0</v>
          </cell>
          <cell r="T249">
            <v>0</v>
          </cell>
          <cell r="U249">
            <v>4</v>
          </cell>
          <cell r="V249">
            <v>0</v>
          </cell>
          <cell r="W249" t="str">
            <v>79F1</v>
          </cell>
          <cell r="X249">
            <v>320</v>
          </cell>
          <cell r="Y249">
            <v>320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H250">
            <v>0</v>
          </cell>
          <cell r="M250">
            <v>0</v>
          </cell>
          <cell r="N250" t="str">
            <v>65F2</v>
          </cell>
          <cell r="O250">
            <v>250</v>
          </cell>
          <cell r="P250">
            <v>0</v>
          </cell>
          <cell r="Q250">
            <v>4.16</v>
          </cell>
          <cell r="R250">
            <v>2</v>
          </cell>
          <cell r="S250">
            <v>25.958400000000001</v>
          </cell>
          <cell r="T250">
            <v>88120.336711680007</v>
          </cell>
          <cell r="U250">
            <v>4</v>
          </cell>
          <cell r="V250">
            <v>7756.7237849088015</v>
          </cell>
          <cell r="W250" t="str">
            <v>78F1</v>
          </cell>
          <cell r="X250">
            <v>80</v>
          </cell>
          <cell r="Y250">
            <v>330</v>
          </cell>
          <cell r="Z250">
            <v>0</v>
          </cell>
          <cell r="AA250">
            <v>0.41</v>
          </cell>
          <cell r="AB250">
            <v>0.24</v>
          </cell>
          <cell r="AC250">
            <v>1</v>
          </cell>
          <cell r="AD250">
            <v>1.24</v>
          </cell>
          <cell r="AE250">
            <v>129</v>
          </cell>
          <cell r="AF250">
            <v>3173.3999999999996</v>
          </cell>
        </row>
        <row r="251">
          <cell r="H251">
            <v>0</v>
          </cell>
          <cell r="M251">
            <v>0</v>
          </cell>
          <cell r="N251" t="str">
            <v>65F3</v>
          </cell>
          <cell r="O251">
            <v>500</v>
          </cell>
          <cell r="P251">
            <v>1</v>
          </cell>
          <cell r="Q251">
            <v>4.16</v>
          </cell>
          <cell r="R251">
            <v>2</v>
          </cell>
          <cell r="S251">
            <v>103.8336</v>
          </cell>
          <cell r="T251">
            <v>352481.34684672003</v>
          </cell>
          <cell r="U251">
            <v>4</v>
          </cell>
          <cell r="V251">
            <v>31026.895139635206</v>
          </cell>
          <cell r="W251" t="str">
            <v>78F2</v>
          </cell>
          <cell r="X251">
            <v>170</v>
          </cell>
          <cell r="Y251">
            <v>670</v>
          </cell>
          <cell r="Z251">
            <v>1</v>
          </cell>
          <cell r="AA251">
            <v>0.39</v>
          </cell>
          <cell r="AB251">
            <v>0.08</v>
          </cell>
          <cell r="AC251">
            <v>1</v>
          </cell>
          <cell r="AD251">
            <v>1.08</v>
          </cell>
          <cell r="AE251">
            <v>52</v>
          </cell>
          <cell r="AF251">
            <v>1216.8000000000002</v>
          </cell>
        </row>
        <row r="252">
          <cell r="H252">
            <v>0</v>
          </cell>
          <cell r="I252">
            <v>0.78</v>
          </cell>
          <cell r="J252">
            <v>32</v>
          </cell>
          <cell r="K252">
            <v>19.468800000000002</v>
          </cell>
          <cell r="L252">
            <v>66090.252533760009</v>
          </cell>
          <cell r="M252">
            <v>5817.5428386816011</v>
          </cell>
          <cell r="N252" t="str">
            <v>78F1</v>
          </cell>
          <cell r="O252">
            <v>80</v>
          </cell>
          <cell r="P252">
            <v>0</v>
          </cell>
          <cell r="Q252">
            <v>4.16</v>
          </cell>
          <cell r="R252">
            <v>1.6</v>
          </cell>
          <cell r="S252">
            <v>2.1265121280000008</v>
          </cell>
          <cell r="T252">
            <v>7218.8179834208286</v>
          </cell>
          <cell r="U252">
            <v>4</v>
          </cell>
          <cell r="V252">
            <v>635.43081245972917</v>
          </cell>
          <cell r="W252" t="str">
            <v>65F2</v>
          </cell>
          <cell r="X252">
            <v>250</v>
          </cell>
          <cell r="Y252">
            <v>330</v>
          </cell>
          <cell r="Z252">
            <v>0</v>
          </cell>
          <cell r="AA252">
            <v>0.45</v>
          </cell>
          <cell r="AB252">
            <v>0.56000000000000005</v>
          </cell>
          <cell r="AC252">
            <v>3</v>
          </cell>
          <cell r="AD252">
            <v>3.56</v>
          </cell>
          <cell r="AE252">
            <v>498</v>
          </cell>
          <cell r="AF252">
            <v>13446</v>
          </cell>
        </row>
        <row r="253">
          <cell r="H253">
            <v>0</v>
          </cell>
          <cell r="M253">
            <v>0</v>
          </cell>
          <cell r="N253" t="str">
            <v>78F2</v>
          </cell>
          <cell r="O253">
            <v>170</v>
          </cell>
          <cell r="P253">
            <v>0</v>
          </cell>
          <cell r="Q253">
            <v>4.16</v>
          </cell>
          <cell r="R253">
            <v>1.6</v>
          </cell>
          <cell r="S253">
            <v>9.6025313279999995</v>
          </cell>
          <cell r="T253">
            <v>32597.474956384667</v>
          </cell>
          <cell r="U253">
            <v>4</v>
          </cell>
          <cell r="V253">
            <v>2869.3672625134632</v>
          </cell>
          <cell r="W253" t="str">
            <v>1F3</v>
          </cell>
          <cell r="X253">
            <v>130</v>
          </cell>
          <cell r="Y253">
            <v>300</v>
          </cell>
          <cell r="Z253">
            <v>0</v>
          </cell>
          <cell r="AA253">
            <v>0.66</v>
          </cell>
          <cell r="AB253">
            <v>0.45</v>
          </cell>
          <cell r="AC253">
            <v>2</v>
          </cell>
          <cell r="AD253">
            <v>2.4500000000000002</v>
          </cell>
          <cell r="AE253">
            <v>368</v>
          </cell>
          <cell r="AF253">
            <v>14572.800000000001</v>
          </cell>
        </row>
        <row r="254">
          <cell r="H254">
            <v>0</v>
          </cell>
          <cell r="I254">
            <v>0.82</v>
          </cell>
          <cell r="J254">
            <v>32</v>
          </cell>
          <cell r="K254">
            <v>21.516799999999996</v>
          </cell>
          <cell r="L254">
            <v>73042.547343359998</v>
          </cell>
          <cell r="M254">
            <v>6429.5131570176</v>
          </cell>
          <cell r="N254" t="str">
            <v>78F4</v>
          </cell>
          <cell r="O254">
            <v>390</v>
          </cell>
          <cell r="P254">
            <v>1</v>
          </cell>
          <cell r="Q254">
            <v>4.16</v>
          </cell>
          <cell r="R254">
            <v>1.6</v>
          </cell>
          <cell r="S254">
            <v>50.537889791999994</v>
          </cell>
          <cell r="T254">
            <v>171559.72113723555</v>
          </cell>
          <cell r="U254">
            <v>4</v>
          </cell>
          <cell r="V254">
            <v>15101.410402363244</v>
          </cell>
          <cell r="W254" t="str">
            <v>42F2</v>
          </cell>
          <cell r="X254">
            <v>360</v>
          </cell>
          <cell r="Y254">
            <v>750</v>
          </cell>
          <cell r="Z254">
            <v>1</v>
          </cell>
          <cell r="AA254">
            <v>0.18</v>
          </cell>
          <cell r="AB254">
            <v>1.1499999999999999</v>
          </cell>
          <cell r="AC254">
            <v>1</v>
          </cell>
          <cell r="AD254">
            <v>2.15</v>
          </cell>
          <cell r="AE254">
            <v>405</v>
          </cell>
          <cell r="AF254">
            <v>4373.9999999999991</v>
          </cell>
        </row>
        <row r="255">
          <cell r="H255">
            <v>0</v>
          </cell>
          <cell r="M255">
            <v>0</v>
          </cell>
          <cell r="N255" t="str">
            <v>78F5</v>
          </cell>
          <cell r="O255">
            <v>180</v>
          </cell>
          <cell r="P255">
            <v>0</v>
          </cell>
          <cell r="Q255">
            <v>4.16</v>
          </cell>
          <cell r="R255">
            <v>1.6</v>
          </cell>
          <cell r="S255">
            <v>10.765467648</v>
          </cell>
          <cell r="T255">
            <v>36545.266041067931</v>
          </cell>
          <cell r="U255">
            <v>4</v>
          </cell>
          <cell r="V255">
            <v>3216.8684880773776</v>
          </cell>
          <cell r="W255" t="str">
            <v>42F1</v>
          </cell>
          <cell r="X255">
            <v>300</v>
          </cell>
          <cell r="Y255">
            <v>480</v>
          </cell>
          <cell r="Z255">
            <v>0</v>
          </cell>
          <cell r="AA255">
            <v>0.95</v>
          </cell>
          <cell r="AB255">
            <v>0.4</v>
          </cell>
          <cell r="AC255">
            <v>1</v>
          </cell>
          <cell r="AD255">
            <v>1.4</v>
          </cell>
          <cell r="AE255">
            <v>139</v>
          </cell>
          <cell r="AF255">
            <v>7922.9999999999991</v>
          </cell>
        </row>
        <row r="256">
          <cell r="H256">
            <v>0</v>
          </cell>
          <cell r="J256">
            <v>32</v>
          </cell>
          <cell r="K256">
            <v>374.28515555555555</v>
          </cell>
          <cell r="L256">
            <v>1270576.5352925865</v>
          </cell>
          <cell r="M256">
            <v>111841.50673524056</v>
          </cell>
          <cell r="N256">
            <v>54</v>
          </cell>
          <cell r="O256">
            <v>10429</v>
          </cell>
          <cell r="P256">
            <v>17</v>
          </cell>
          <cell r="R256">
            <v>1.9333333333333327</v>
          </cell>
          <cell r="S256">
            <v>1037.4393968639999</v>
          </cell>
          <cell r="T256">
            <v>3521769.7920371788</v>
          </cell>
          <cell r="U256">
            <v>4</v>
          </cell>
          <cell r="V256">
            <v>310001.03415682114</v>
          </cell>
          <cell r="X256">
            <v>10975</v>
          </cell>
          <cell r="Y256">
            <v>21404</v>
          </cell>
          <cell r="Z256">
            <v>14</v>
          </cell>
          <cell r="AA256">
            <v>0.35912031591329174</v>
          </cell>
          <cell r="AB256">
            <v>0.3533162493698539</v>
          </cell>
          <cell r="AD256">
            <v>1.2063661569484119</v>
          </cell>
          <cell r="AE256">
            <v>11902</v>
          </cell>
          <cell r="AF256">
            <v>256454.99999999991</v>
          </cell>
        </row>
        <row r="257">
          <cell r="H257">
            <v>1</v>
          </cell>
          <cell r="I257">
            <v>1.27</v>
          </cell>
          <cell r="J257">
            <v>67</v>
          </cell>
          <cell r="K257">
            <v>108.0643</v>
          </cell>
          <cell r="L257">
            <v>366843.19921536004</v>
          </cell>
          <cell r="M257">
            <v>32291.085972537603</v>
          </cell>
          <cell r="N257" t="str">
            <v>21F1</v>
          </cell>
          <cell r="O257">
            <v>400</v>
          </cell>
          <cell r="P257">
            <v>1</v>
          </cell>
          <cell r="Q257">
            <v>13.8</v>
          </cell>
          <cell r="R257">
            <v>4</v>
          </cell>
          <cell r="S257">
            <v>73.128959999999992</v>
          </cell>
          <cell r="T257">
            <v>248249.06691379199</v>
          </cell>
          <cell r="U257">
            <v>0.2</v>
          </cell>
          <cell r="V257">
            <v>21851.930141982721</v>
          </cell>
          <cell r="W257" t="str">
            <v>37F1</v>
          </cell>
          <cell r="X257">
            <v>280</v>
          </cell>
          <cell r="Y257">
            <v>680</v>
          </cell>
          <cell r="Z257">
            <v>1</v>
          </cell>
          <cell r="AA257">
            <v>0.82</v>
          </cell>
          <cell r="AB257">
            <v>0.57999999999999996</v>
          </cell>
          <cell r="AC257">
            <v>2</v>
          </cell>
          <cell r="AD257">
            <v>2.58</v>
          </cell>
          <cell r="AE257">
            <v>210</v>
          </cell>
          <cell r="AF257">
            <v>10332</v>
          </cell>
        </row>
        <row r="258">
          <cell r="H258">
            <v>0</v>
          </cell>
          <cell r="M258">
            <v>0</v>
          </cell>
          <cell r="N258" t="str">
            <v>21F2</v>
          </cell>
          <cell r="O258">
            <v>290</v>
          </cell>
          <cell r="P258">
            <v>1</v>
          </cell>
          <cell r="Q258">
            <v>13.8</v>
          </cell>
          <cell r="R258">
            <v>4</v>
          </cell>
          <cell r="S258">
            <v>38.438409600000007</v>
          </cell>
          <cell r="T258">
            <v>130485.91579656197</v>
          </cell>
          <cell r="U258">
            <v>0.2</v>
          </cell>
          <cell r="V258">
            <v>11485.920780879671</v>
          </cell>
          <cell r="W258" t="str">
            <v>37F3</v>
          </cell>
          <cell r="X258">
            <v>265</v>
          </cell>
          <cell r="Y258">
            <v>555</v>
          </cell>
          <cell r="Z258">
            <v>1</v>
          </cell>
          <cell r="AA258">
            <v>0.59</v>
          </cell>
          <cell r="AB258">
            <v>0.34</v>
          </cell>
          <cell r="AC258">
            <v>2</v>
          </cell>
          <cell r="AD258">
            <v>2.34</v>
          </cell>
          <cell r="AE258">
            <v>574</v>
          </cell>
          <cell r="AF258">
            <v>20319.599999999999</v>
          </cell>
        </row>
        <row r="259">
          <cell r="H259">
            <v>0</v>
          </cell>
          <cell r="M259">
            <v>0</v>
          </cell>
          <cell r="N259" t="str">
            <v>21F3</v>
          </cell>
          <cell r="O259">
            <v>350</v>
          </cell>
          <cell r="P259">
            <v>1</v>
          </cell>
          <cell r="Q259">
            <v>13.8</v>
          </cell>
          <cell r="R259">
            <v>4</v>
          </cell>
          <cell r="S259">
            <v>55.989360000000005</v>
          </cell>
          <cell r="T259">
            <v>190065.69185587202</v>
          </cell>
          <cell r="U259">
            <v>0.2</v>
          </cell>
          <cell r="V259">
            <v>16730.384014955522</v>
          </cell>
          <cell r="W259" t="str">
            <v>21F2</v>
          </cell>
          <cell r="X259">
            <v>290</v>
          </cell>
          <cell r="Y259">
            <v>640</v>
          </cell>
          <cell r="Z259">
            <v>1</v>
          </cell>
          <cell r="AA259">
            <v>0.94</v>
          </cell>
          <cell r="AB259">
            <v>1.02</v>
          </cell>
          <cell r="AC259">
            <v>4</v>
          </cell>
          <cell r="AD259">
            <v>5.0199999999999996</v>
          </cell>
          <cell r="AE259">
            <v>47</v>
          </cell>
          <cell r="AF259">
            <v>2650.8</v>
          </cell>
        </row>
        <row r="260">
          <cell r="H260">
            <v>1</v>
          </cell>
          <cell r="I260">
            <v>1.25</v>
          </cell>
          <cell r="J260">
            <v>67</v>
          </cell>
          <cell r="K260">
            <v>104.6875</v>
          </cell>
          <cell r="L260">
            <v>355380.06000000006</v>
          </cell>
          <cell r="M260">
            <v>31282.052100000001</v>
          </cell>
          <cell r="N260" t="str">
            <v>28F1</v>
          </cell>
          <cell r="O260">
            <v>300</v>
          </cell>
          <cell r="P260">
            <v>1</v>
          </cell>
          <cell r="Q260">
            <v>13.8</v>
          </cell>
          <cell r="R260">
            <v>3.5</v>
          </cell>
          <cell r="S260">
            <v>35.993160000000003</v>
          </cell>
          <cell r="T260">
            <v>122185.08762163202</v>
          </cell>
          <cell r="U260">
            <v>0.2</v>
          </cell>
          <cell r="V260">
            <v>10755.246866757123</v>
          </cell>
          <cell r="W260" t="str">
            <v>48F1</v>
          </cell>
          <cell r="X260">
            <v>360</v>
          </cell>
          <cell r="Y260">
            <v>660</v>
          </cell>
          <cell r="Z260">
            <v>1</v>
          </cell>
          <cell r="AA260">
            <v>0.28000000000000003</v>
          </cell>
          <cell r="AB260">
            <v>0.05</v>
          </cell>
          <cell r="AC260">
            <v>2</v>
          </cell>
          <cell r="AD260">
            <v>2.0499999999999998</v>
          </cell>
          <cell r="AE260">
            <v>55</v>
          </cell>
          <cell r="AF260">
            <v>924.00000000000011</v>
          </cell>
        </row>
        <row r="261">
          <cell r="H261">
            <v>0</v>
          </cell>
          <cell r="M261">
            <v>0</v>
          </cell>
          <cell r="N261" t="str">
            <v>28F2</v>
          </cell>
          <cell r="O261">
            <v>150</v>
          </cell>
          <cell r="P261">
            <v>0</v>
          </cell>
          <cell r="Q261">
            <v>13.8</v>
          </cell>
          <cell r="R261">
            <v>3.5</v>
          </cell>
          <cell r="S261">
            <v>8.9982900000000008</v>
          </cell>
          <cell r="T261">
            <v>30546.271905408004</v>
          </cell>
          <cell r="U261">
            <v>0.2</v>
          </cell>
          <cell r="V261">
            <v>2688.8117166892807</v>
          </cell>
          <cell r="W261" t="str">
            <v>37F3</v>
          </cell>
          <cell r="X261">
            <v>265</v>
          </cell>
          <cell r="Y261">
            <v>415</v>
          </cell>
          <cell r="Z261">
            <v>0</v>
          </cell>
          <cell r="AA261">
            <v>0.13</v>
          </cell>
          <cell r="AB261">
            <v>0.11</v>
          </cell>
          <cell r="AC261">
            <v>3</v>
          </cell>
          <cell r="AD261">
            <v>3.11</v>
          </cell>
          <cell r="AE261">
            <v>28</v>
          </cell>
          <cell r="AF261">
            <v>218.4</v>
          </cell>
        </row>
        <row r="262">
          <cell r="H262">
            <v>0</v>
          </cell>
          <cell r="I262">
            <v>0.91999999999999993</v>
          </cell>
          <cell r="J262">
            <v>67</v>
          </cell>
          <cell r="K262">
            <v>56.708799999999989</v>
          </cell>
          <cell r="L262">
            <v>192507.95698175998</v>
          </cell>
          <cell r="M262">
            <v>16945.362494361598</v>
          </cell>
          <cell r="N262" t="str">
            <v>28F4</v>
          </cell>
          <cell r="O262">
            <v>340</v>
          </cell>
          <cell r="P262">
            <v>1</v>
          </cell>
          <cell r="Q262">
            <v>13.8</v>
          </cell>
          <cell r="R262">
            <v>3.5</v>
          </cell>
          <cell r="S262">
            <v>46.231214399999999</v>
          </cell>
          <cell r="T262">
            <v>156939.9569895629</v>
          </cell>
          <cell r="U262">
            <v>0.2</v>
          </cell>
          <cell r="V262">
            <v>13814.5170866347</v>
          </cell>
          <cell r="W262" t="str">
            <v>37F4</v>
          </cell>
          <cell r="X262">
            <v>175</v>
          </cell>
          <cell r="Y262">
            <v>515</v>
          </cell>
          <cell r="Z262">
            <v>1</v>
          </cell>
          <cell r="AA262">
            <v>0.17</v>
          </cell>
          <cell r="AB262">
            <v>1.28</v>
          </cell>
          <cell r="AC262">
            <v>9</v>
          </cell>
          <cell r="AD262">
            <v>10.28</v>
          </cell>
          <cell r="AE262">
            <v>47</v>
          </cell>
          <cell r="AF262">
            <v>479.40000000000003</v>
          </cell>
        </row>
        <row r="263">
          <cell r="H263">
            <v>0</v>
          </cell>
          <cell r="M263">
            <v>0</v>
          </cell>
          <cell r="N263" t="str">
            <v>28F5</v>
          </cell>
          <cell r="O263">
            <v>220</v>
          </cell>
          <cell r="P263">
            <v>0</v>
          </cell>
          <cell r="Q263">
            <v>13.8</v>
          </cell>
          <cell r="R263">
            <v>3.5</v>
          </cell>
          <cell r="S263">
            <v>19.356321600000005</v>
          </cell>
          <cell r="T263">
            <v>65708.424898744342</v>
          </cell>
          <cell r="U263">
            <v>0.2</v>
          </cell>
          <cell r="V263">
            <v>5783.9327594560527</v>
          </cell>
          <cell r="W263" t="str">
            <v>37F5</v>
          </cell>
          <cell r="X263">
            <v>270</v>
          </cell>
          <cell r="Y263">
            <v>490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18</v>
          </cell>
          <cell r="AF263">
            <v>0</v>
          </cell>
        </row>
        <row r="264">
          <cell r="H264">
            <v>0</v>
          </cell>
          <cell r="I264">
            <v>0.74</v>
          </cell>
          <cell r="J264">
            <v>67</v>
          </cell>
          <cell r="K264">
            <v>36.6892</v>
          </cell>
          <cell r="L264">
            <v>124547.91734784</v>
          </cell>
          <cell r="M264">
            <v>10963.233107174401</v>
          </cell>
          <cell r="N264" t="str">
            <v>33F1</v>
          </cell>
          <cell r="O264">
            <v>160</v>
          </cell>
          <cell r="P264">
            <v>0</v>
          </cell>
          <cell r="Q264">
            <v>13.8</v>
          </cell>
          <cell r="R264">
            <v>4</v>
          </cell>
          <cell r="S264">
            <v>11.700633600000003</v>
          </cell>
          <cell r="T264">
            <v>39719.850706206737</v>
          </cell>
          <cell r="U264">
            <v>0.2</v>
          </cell>
          <cell r="V264">
            <v>3496.3088227172366</v>
          </cell>
          <cell r="W264" t="str">
            <v>28F1</v>
          </cell>
          <cell r="X264">
            <v>300</v>
          </cell>
          <cell r="Y264">
            <v>460</v>
          </cell>
          <cell r="Z264">
            <v>0</v>
          </cell>
          <cell r="AA264">
            <v>0.27</v>
          </cell>
          <cell r="AB264">
            <v>0.23</v>
          </cell>
          <cell r="AC264">
            <v>4</v>
          </cell>
          <cell r="AD264">
            <v>4.2300000000000004</v>
          </cell>
          <cell r="AE264">
            <v>177</v>
          </cell>
          <cell r="AF264">
            <v>2867.4000000000005</v>
          </cell>
        </row>
        <row r="265">
          <cell r="H265">
            <v>0</v>
          </cell>
          <cell r="M265">
            <v>0</v>
          </cell>
          <cell r="N265" t="str">
            <v>33F2</v>
          </cell>
          <cell r="O265">
            <v>289</v>
          </cell>
          <cell r="P265">
            <v>1</v>
          </cell>
          <cell r="Q265">
            <v>13.8</v>
          </cell>
          <cell r="R265">
            <v>4</v>
          </cell>
          <cell r="S265">
            <v>38.173774176000009</v>
          </cell>
          <cell r="T265">
            <v>129587.56448566768</v>
          </cell>
          <cell r="U265">
            <v>0.2</v>
          </cell>
          <cell r="V265">
            <v>11406.844108678371</v>
          </cell>
          <cell r="W265" t="str">
            <v>37F6</v>
          </cell>
          <cell r="X265">
            <v>370</v>
          </cell>
          <cell r="Y265">
            <v>659</v>
          </cell>
          <cell r="Z265">
            <v>1</v>
          </cell>
          <cell r="AA265">
            <v>0.46</v>
          </cell>
          <cell r="AB265">
            <v>0.36</v>
          </cell>
          <cell r="AC265">
            <v>2</v>
          </cell>
          <cell r="AD265">
            <v>2.36</v>
          </cell>
          <cell r="AE265">
            <v>1009</v>
          </cell>
          <cell r="AF265">
            <v>27848.400000000001</v>
          </cell>
        </row>
        <row r="266">
          <cell r="H266">
            <v>0</v>
          </cell>
          <cell r="I266">
            <v>0.53</v>
          </cell>
          <cell r="J266">
            <v>67</v>
          </cell>
          <cell r="K266">
            <v>18.820300000000003</v>
          </cell>
          <cell r="L266">
            <v>63888.805666560016</v>
          </cell>
          <cell r="M266">
            <v>5623.7621983296012</v>
          </cell>
          <cell r="N266" t="str">
            <v>34F1</v>
          </cell>
          <cell r="O266">
            <v>150</v>
          </cell>
          <cell r="P266">
            <v>0</v>
          </cell>
          <cell r="Q266">
            <v>13.8</v>
          </cell>
          <cell r="R266">
            <v>4</v>
          </cell>
          <cell r="S266">
            <v>10.283760000000001</v>
          </cell>
          <cell r="T266">
            <v>34910.025034752005</v>
          </cell>
          <cell r="U266">
            <v>0.2</v>
          </cell>
          <cell r="V266">
            <v>3072.9276762163208</v>
          </cell>
          <cell r="W266" t="str">
            <v>17F1</v>
          </cell>
          <cell r="X266">
            <v>270</v>
          </cell>
          <cell r="Y266">
            <v>420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21</v>
          </cell>
          <cell r="AF266">
            <v>0</v>
          </cell>
        </row>
        <row r="267">
          <cell r="H267">
            <v>0</v>
          </cell>
          <cell r="M267">
            <v>0</v>
          </cell>
          <cell r="N267" t="str">
            <v>34F2</v>
          </cell>
          <cell r="O267">
            <v>200</v>
          </cell>
          <cell r="P267">
            <v>0</v>
          </cell>
          <cell r="Q267">
            <v>13.8</v>
          </cell>
          <cell r="R267">
            <v>4</v>
          </cell>
          <cell r="S267">
            <v>18.282239999999998</v>
          </cell>
          <cell r="T267">
            <v>62062.266728447998</v>
          </cell>
          <cell r="U267">
            <v>0.2</v>
          </cell>
          <cell r="V267">
            <v>5462.9825354956802</v>
          </cell>
          <cell r="W267" t="str">
            <v>37F1</v>
          </cell>
          <cell r="X267">
            <v>280</v>
          </cell>
          <cell r="Y267">
            <v>480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38</v>
          </cell>
          <cell r="AF267">
            <v>0</v>
          </cell>
        </row>
        <row r="268">
          <cell r="H268">
            <v>0</v>
          </cell>
          <cell r="M268">
            <v>0</v>
          </cell>
          <cell r="N268" t="str">
            <v>34F3</v>
          </cell>
          <cell r="O268">
            <v>0</v>
          </cell>
          <cell r="P268">
            <v>0</v>
          </cell>
          <cell r="Q268">
            <v>13.8</v>
          </cell>
          <cell r="R268">
            <v>4</v>
          </cell>
          <cell r="S268">
            <v>0</v>
          </cell>
          <cell r="T268">
            <v>0</v>
          </cell>
          <cell r="U268">
            <v>0.2</v>
          </cell>
          <cell r="V268">
            <v>0</v>
          </cell>
          <cell r="W268" t="str">
            <v>17F2</v>
          </cell>
          <cell r="X268">
            <v>250</v>
          </cell>
          <cell r="Y268">
            <v>250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H269">
            <v>0</v>
          </cell>
          <cell r="I269">
            <v>0.91999999999999993</v>
          </cell>
          <cell r="J269">
            <v>67</v>
          </cell>
          <cell r="K269">
            <v>56.708799999999989</v>
          </cell>
          <cell r="L269">
            <v>192507.95698175998</v>
          </cell>
          <cell r="M269">
            <v>16945.362494361598</v>
          </cell>
          <cell r="N269" t="str">
            <v>37F1</v>
          </cell>
          <cell r="O269">
            <v>280</v>
          </cell>
          <cell r="P269">
            <v>1</v>
          </cell>
          <cell r="Q269">
            <v>13.8</v>
          </cell>
          <cell r="R269">
            <v>3.5</v>
          </cell>
          <cell r="S269">
            <v>31.354041600000002</v>
          </cell>
          <cell r="T269">
            <v>106436.78743928832</v>
          </cell>
          <cell r="U269">
            <v>0.2</v>
          </cell>
          <cell r="V269">
            <v>9369.0150483750913</v>
          </cell>
          <cell r="W269" t="str">
            <v>34F2</v>
          </cell>
          <cell r="X269">
            <v>200</v>
          </cell>
          <cell r="Y269">
            <v>480</v>
          </cell>
          <cell r="Z269">
            <v>0</v>
          </cell>
          <cell r="AA269">
            <v>0.02</v>
          </cell>
          <cell r="AB269">
            <v>0.03</v>
          </cell>
          <cell r="AC269">
            <v>0</v>
          </cell>
          <cell r="AD269">
            <v>0.03</v>
          </cell>
          <cell r="AE269">
            <v>420</v>
          </cell>
          <cell r="AF269">
            <v>504</v>
          </cell>
        </row>
        <row r="270">
          <cell r="H270">
            <v>0</v>
          </cell>
          <cell r="M270">
            <v>0</v>
          </cell>
          <cell r="N270" t="str">
            <v>37F2</v>
          </cell>
          <cell r="O270">
            <v>260</v>
          </cell>
          <cell r="P270">
            <v>1</v>
          </cell>
          <cell r="Q270">
            <v>13.8</v>
          </cell>
          <cell r="R270">
            <v>3.5</v>
          </cell>
          <cell r="S270">
            <v>27.034862400000009</v>
          </cell>
          <cell r="T270">
            <v>91774.576924692519</v>
          </cell>
          <cell r="U270">
            <v>0.2</v>
          </cell>
          <cell r="V270">
            <v>8078.38542436424</v>
          </cell>
          <cell r="W270" t="str">
            <v>21F2</v>
          </cell>
          <cell r="X270">
            <v>290</v>
          </cell>
          <cell r="Y270">
            <v>550</v>
          </cell>
          <cell r="Z270">
            <v>1</v>
          </cell>
          <cell r="AA270">
            <v>0.36</v>
          </cell>
          <cell r="AB270">
            <v>1.4</v>
          </cell>
          <cell r="AC270">
            <v>4</v>
          </cell>
          <cell r="AD270">
            <v>5.4</v>
          </cell>
          <cell r="AE270">
            <v>719</v>
          </cell>
          <cell r="AF270">
            <v>15530.399999999998</v>
          </cell>
        </row>
        <row r="271">
          <cell r="H271">
            <v>0</v>
          </cell>
          <cell r="M271">
            <v>0</v>
          </cell>
          <cell r="N271" t="str">
            <v>37F3</v>
          </cell>
          <cell r="O271">
            <v>265</v>
          </cell>
          <cell r="P271">
            <v>1</v>
          </cell>
          <cell r="Q271">
            <v>13.8</v>
          </cell>
          <cell r="R271">
            <v>3.5</v>
          </cell>
          <cell r="S271">
            <v>28.084662900000005</v>
          </cell>
          <cell r="T271">
            <v>95338.308646990103</v>
          </cell>
          <cell r="U271">
            <v>0.2</v>
          </cell>
          <cell r="V271">
            <v>8392.0801246446554</v>
          </cell>
          <cell r="W271" t="str">
            <v>28F2</v>
          </cell>
          <cell r="X271">
            <v>150</v>
          </cell>
          <cell r="Y271">
            <v>415</v>
          </cell>
          <cell r="Z271">
            <v>0</v>
          </cell>
          <cell r="AA271">
            <v>0.53</v>
          </cell>
          <cell r="AB271">
            <v>1.48</v>
          </cell>
          <cell r="AC271">
            <v>3</v>
          </cell>
          <cell r="AD271">
            <v>4.4800000000000004</v>
          </cell>
          <cell r="AE271">
            <v>254</v>
          </cell>
          <cell r="AF271">
            <v>8077.2000000000007</v>
          </cell>
        </row>
        <row r="272">
          <cell r="H272">
            <v>0</v>
          </cell>
          <cell r="I272">
            <v>0.70499999999999996</v>
          </cell>
          <cell r="J272">
            <v>67</v>
          </cell>
          <cell r="K272">
            <v>33.300674999999998</v>
          </cell>
          <cell r="L272">
            <v>113044.97556576</v>
          </cell>
          <cell r="M272">
            <v>9950.695644801599</v>
          </cell>
          <cell r="N272" t="str">
            <v>37F4</v>
          </cell>
          <cell r="O272">
            <v>175</v>
          </cell>
          <cell r="P272">
            <v>0</v>
          </cell>
          <cell r="Q272">
            <v>13.8</v>
          </cell>
          <cell r="R272">
            <v>3.5</v>
          </cell>
          <cell r="S272">
            <v>12.2476725</v>
          </cell>
          <cell r="T272">
            <v>41576.870093472004</v>
          </cell>
          <cell r="U272">
            <v>0.2</v>
          </cell>
          <cell r="V272">
            <v>3659.7715032715205</v>
          </cell>
          <cell r="W272" t="str">
            <v>48F3</v>
          </cell>
          <cell r="X272">
            <v>240</v>
          </cell>
          <cell r="Y272">
            <v>415</v>
          </cell>
          <cell r="Z272">
            <v>0</v>
          </cell>
          <cell r="AA272">
            <v>1.23</v>
          </cell>
          <cell r="AB272">
            <v>1</v>
          </cell>
          <cell r="AC272">
            <v>4</v>
          </cell>
          <cell r="AD272">
            <v>5</v>
          </cell>
          <cell r="AE272">
            <v>31</v>
          </cell>
          <cell r="AF272">
            <v>2287.8000000000002</v>
          </cell>
        </row>
        <row r="273">
          <cell r="H273">
            <v>0</v>
          </cell>
          <cell r="M273">
            <v>0</v>
          </cell>
          <cell r="N273" t="str">
            <v>37F5</v>
          </cell>
          <cell r="O273">
            <v>270</v>
          </cell>
          <cell r="P273">
            <v>1</v>
          </cell>
          <cell r="Q273">
            <v>13.8</v>
          </cell>
          <cell r="R273">
            <v>3.5</v>
          </cell>
          <cell r="S273">
            <v>29.154459600000003</v>
          </cell>
          <cell r="T273">
            <v>98969.920973521934</v>
          </cell>
          <cell r="U273">
            <v>0.2</v>
          </cell>
          <cell r="V273">
            <v>8711.7499620732688</v>
          </cell>
          <cell r="W273" t="str">
            <v>28F2</v>
          </cell>
          <cell r="X273">
            <v>150</v>
          </cell>
          <cell r="Y273">
            <v>420</v>
          </cell>
          <cell r="Z273">
            <v>0</v>
          </cell>
          <cell r="AA273">
            <v>0.03</v>
          </cell>
          <cell r="AB273">
            <v>1</v>
          </cell>
          <cell r="AC273">
            <v>2</v>
          </cell>
          <cell r="AD273">
            <v>3</v>
          </cell>
          <cell r="AE273">
            <v>794</v>
          </cell>
          <cell r="AF273">
            <v>1429.2</v>
          </cell>
        </row>
        <row r="274">
          <cell r="H274">
            <v>0</v>
          </cell>
          <cell r="M274">
            <v>0</v>
          </cell>
          <cell r="N274" t="str">
            <v>37F6</v>
          </cell>
          <cell r="O274">
            <v>370</v>
          </cell>
          <cell r="P274">
            <v>1</v>
          </cell>
          <cell r="Q274">
            <v>13.8</v>
          </cell>
          <cell r="R274">
            <v>3.5</v>
          </cell>
          <cell r="S274">
            <v>54.749595600000013</v>
          </cell>
          <cell r="T274">
            <v>185857.09439334917</v>
          </cell>
          <cell r="U274">
            <v>0.2</v>
          </cell>
          <cell r="V274">
            <v>16359.925511767226</v>
          </cell>
          <cell r="W274" t="str">
            <v>48F2</v>
          </cell>
          <cell r="X274">
            <v>350</v>
          </cell>
          <cell r="Y274">
            <v>720</v>
          </cell>
          <cell r="Z274">
            <v>1</v>
          </cell>
          <cell r="AA274">
            <v>1.83</v>
          </cell>
          <cell r="AB274">
            <v>2.19</v>
          </cell>
          <cell r="AC274">
            <v>5</v>
          </cell>
          <cell r="AD274">
            <v>7.1899999999999995</v>
          </cell>
          <cell r="AE274">
            <v>1669</v>
          </cell>
          <cell r="AF274">
            <v>183256.2</v>
          </cell>
        </row>
        <row r="275">
          <cell r="H275">
            <v>0</v>
          </cell>
          <cell r="I275">
            <v>0.85</v>
          </cell>
          <cell r="J275">
            <v>67</v>
          </cell>
          <cell r="K275">
            <v>48.407499999999992</v>
          </cell>
          <cell r="L275">
            <v>164327.73974399999</v>
          </cell>
          <cell r="M275">
            <v>14464.820891039999</v>
          </cell>
          <cell r="N275" t="str">
            <v>48F1</v>
          </cell>
          <cell r="O275">
            <v>360</v>
          </cell>
          <cell r="P275">
            <v>1</v>
          </cell>
          <cell r="Q275">
            <v>13.8</v>
          </cell>
          <cell r="R275">
            <v>3.5</v>
          </cell>
          <cell r="S275">
            <v>51.830150400000008</v>
          </cell>
          <cell r="T275">
            <v>175946.52617515012</v>
          </cell>
          <cell r="U275">
            <v>0.2</v>
          </cell>
          <cell r="V275">
            <v>15487.555488130256</v>
          </cell>
          <cell r="W275" t="str">
            <v>37F4</v>
          </cell>
          <cell r="X275">
            <v>175</v>
          </cell>
          <cell r="Y275">
            <v>535</v>
          </cell>
          <cell r="Z275">
            <v>1</v>
          </cell>
          <cell r="AA275">
            <v>7.0000000000000007E-2</v>
          </cell>
          <cell r="AB275">
            <v>1.42</v>
          </cell>
          <cell r="AC275">
            <v>0</v>
          </cell>
          <cell r="AD275">
            <v>1.42</v>
          </cell>
          <cell r="AE275">
            <v>1216</v>
          </cell>
          <cell r="AF275">
            <v>5107.2000000000007</v>
          </cell>
        </row>
        <row r="276">
          <cell r="H276">
            <v>0</v>
          </cell>
          <cell r="M276">
            <v>0</v>
          </cell>
          <cell r="N276" t="str">
            <v>48F2</v>
          </cell>
          <cell r="O276">
            <v>350</v>
          </cell>
          <cell r="P276">
            <v>1</v>
          </cell>
          <cell r="Q276">
            <v>13.8</v>
          </cell>
          <cell r="R276">
            <v>3.5</v>
          </cell>
          <cell r="S276">
            <v>48.990690000000001</v>
          </cell>
          <cell r="T276">
            <v>166307.48037388801</v>
          </cell>
          <cell r="U276">
            <v>0.2</v>
          </cell>
          <cell r="V276">
            <v>14639.086013086082</v>
          </cell>
          <cell r="W276" t="str">
            <v>28F5</v>
          </cell>
          <cell r="X276">
            <v>220</v>
          </cell>
          <cell r="Y276">
            <v>570</v>
          </cell>
          <cell r="Z276">
            <v>1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543</v>
          </cell>
          <cell r="AF276">
            <v>0</v>
          </cell>
        </row>
        <row r="277">
          <cell r="H277">
            <v>0</v>
          </cell>
          <cell r="M277">
            <v>0</v>
          </cell>
          <cell r="N277" t="str">
            <v>48F3</v>
          </cell>
          <cell r="O277">
            <v>240</v>
          </cell>
          <cell r="P277">
            <v>0</v>
          </cell>
          <cell r="Q277">
            <v>13.8</v>
          </cell>
          <cell r="R277">
            <v>3.5</v>
          </cell>
          <cell r="S277">
            <v>23.035622400000001</v>
          </cell>
          <cell r="T277">
            <v>78198.456077844487</v>
          </cell>
          <cell r="U277">
            <v>0.2</v>
          </cell>
          <cell r="V277">
            <v>6883.357994724558</v>
          </cell>
          <cell r="W277" t="str">
            <v>28F1</v>
          </cell>
          <cell r="X277">
            <v>300</v>
          </cell>
          <cell r="Y277">
            <v>540</v>
          </cell>
          <cell r="Z277">
            <v>1</v>
          </cell>
          <cell r="AA277">
            <v>1.74</v>
          </cell>
          <cell r="AB277">
            <v>2.23</v>
          </cell>
          <cell r="AC277">
            <v>0</v>
          </cell>
          <cell r="AD277">
            <v>2.23</v>
          </cell>
          <cell r="AE277">
            <v>22</v>
          </cell>
          <cell r="AF277">
            <v>2296.8000000000002</v>
          </cell>
        </row>
        <row r="278">
          <cell r="H278">
            <v>0</v>
          </cell>
          <cell r="M278">
            <v>0</v>
          </cell>
          <cell r="N278" t="str">
            <v>48F4</v>
          </cell>
          <cell r="O278">
            <v>275</v>
          </cell>
          <cell r="P278">
            <v>1</v>
          </cell>
          <cell r="Q278">
            <v>13.8</v>
          </cell>
          <cell r="R278">
            <v>3.5</v>
          </cell>
          <cell r="S278">
            <v>30.244252500000002</v>
          </cell>
          <cell r="T278">
            <v>102669.41390428801</v>
          </cell>
          <cell r="U278">
            <v>0.2</v>
          </cell>
          <cell r="V278">
            <v>9037.3949366500819</v>
          </cell>
          <cell r="W278" t="str">
            <v>37F6</v>
          </cell>
          <cell r="X278">
            <v>370</v>
          </cell>
          <cell r="Y278">
            <v>645</v>
          </cell>
          <cell r="Z278">
            <v>1</v>
          </cell>
          <cell r="AA278">
            <v>2.95</v>
          </cell>
          <cell r="AB278">
            <v>1.88</v>
          </cell>
          <cell r="AC278">
            <v>9</v>
          </cell>
          <cell r="AD278">
            <v>10.879999999999999</v>
          </cell>
          <cell r="AE278">
            <v>1505</v>
          </cell>
          <cell r="AF278">
            <v>266385</v>
          </cell>
        </row>
        <row r="279">
          <cell r="H279">
            <v>2</v>
          </cell>
          <cell r="J279">
            <v>67</v>
          </cell>
          <cell r="K279">
            <v>463.38707499999998</v>
          </cell>
          <cell r="L279">
            <v>1573048.61150304</v>
          </cell>
          <cell r="M279">
            <v>138466.37490260642</v>
          </cell>
          <cell r="N279">
            <v>22</v>
          </cell>
          <cell r="O279">
            <v>5694</v>
          </cell>
          <cell r="P279">
            <v>14</v>
          </cell>
          <cell r="R279">
            <v>3.6818181818181817</v>
          </cell>
          <cell r="S279">
            <v>693.30213327600006</v>
          </cell>
          <cell r="T279">
            <v>2353535.5579391322</v>
          </cell>
          <cell r="U279">
            <v>0.20000000000000007</v>
          </cell>
          <cell r="V279">
            <v>207168.12851754963</v>
          </cell>
          <cell r="X279">
            <v>5820</v>
          </cell>
          <cell r="Y279">
            <v>11514</v>
          </cell>
          <cell r="Z279">
            <v>12</v>
          </cell>
          <cell r="AA279">
            <v>0.97639991486644684</v>
          </cell>
          <cell r="AB279">
            <v>1.2041342981802701</v>
          </cell>
          <cell r="AD279">
            <v>4.6455517718420776</v>
          </cell>
          <cell r="AE279">
            <v>9397</v>
          </cell>
          <cell r="AF279">
            <v>550513.80000000005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B1" t="str">
            <v xml:space="preserve">POSSIBLE  SYSTEM   CAPITAL PROJECTS  -  1997 </v>
          </cell>
        </row>
      </sheetData>
      <sheetData sheetId="14" refreshError="1"/>
      <sheetData sheetId="15" refreshError="1"/>
      <sheetData sheetId="16" refreshError="1"/>
      <sheetData sheetId="17" refreshError="1">
        <row r="4">
          <cell r="D4" t="str">
            <v>TABLE 1</v>
          </cell>
        </row>
        <row r="5">
          <cell r="D5" t="str">
            <v xml:space="preserve">SUMMARY OF </v>
          </cell>
        </row>
        <row r="6">
          <cell r="D6" t="str">
            <v>RECOMMENDED SYSTEM EXPANSION PROJECTS - 1997</v>
          </cell>
        </row>
        <row r="8">
          <cell r="E8">
            <v>1997</v>
          </cell>
        </row>
        <row r="9">
          <cell r="C9" t="str">
            <v>Item</v>
          </cell>
          <cell r="D9" t="str">
            <v>Description</v>
          </cell>
          <cell r="E9" t="str">
            <v>Budget</v>
          </cell>
        </row>
        <row r="10">
          <cell r="E10" t="str">
            <v>Amount</v>
          </cell>
        </row>
        <row r="12">
          <cell r="D12" t="str">
            <v>SUBTRANSMISSION</v>
          </cell>
        </row>
        <row r="15">
          <cell r="C15">
            <v>1</v>
          </cell>
          <cell r="D15" t="str">
            <v>44 kV Aquitaine MS - C.P.R. Feeder Tie</v>
          </cell>
          <cell r="E15">
            <v>160000</v>
          </cell>
        </row>
        <row r="16">
          <cell r="C16">
            <v>2</v>
          </cell>
          <cell r="D16" t="str">
            <v>44 kV Meadowvale Feeder Egress</v>
          </cell>
          <cell r="E16">
            <v>350000</v>
          </cell>
        </row>
        <row r="17">
          <cell r="C17">
            <v>3</v>
          </cell>
          <cell r="D17" t="str">
            <v>44 kV Mississauga Rd. Feeder Tie</v>
          </cell>
          <cell r="E17">
            <v>50000</v>
          </cell>
        </row>
        <row r="18">
          <cell r="C18">
            <v>4</v>
          </cell>
          <cell r="D18" t="str">
            <v>44 kV Britannia Rd. Feeder Tie</v>
          </cell>
          <cell r="E18">
            <v>0</v>
          </cell>
        </row>
        <row r="19">
          <cell r="C19">
            <v>5</v>
          </cell>
          <cell r="D19" t="str">
            <v>44 kV Drew Rd. Feeder Tie</v>
          </cell>
          <cell r="E19">
            <v>0</v>
          </cell>
        </row>
        <row r="20">
          <cell r="C20">
            <v>6</v>
          </cell>
          <cell r="D20" t="str">
            <v>27.6 kV Stanfield Feeder Tie</v>
          </cell>
          <cell r="E20">
            <v>0</v>
          </cell>
        </row>
        <row r="21">
          <cell r="C21">
            <v>7</v>
          </cell>
          <cell r="D21" t="str">
            <v>27.6 kV Midway Feeder Tie</v>
          </cell>
          <cell r="E21">
            <v>335000</v>
          </cell>
        </row>
        <row r="22">
          <cell r="C22">
            <v>8</v>
          </cell>
          <cell r="D22" t="str">
            <v>27.6 kV Pacific Drive Feeder Tie</v>
          </cell>
          <cell r="E22">
            <v>110000</v>
          </cell>
        </row>
        <row r="23">
          <cell r="C23">
            <v>9</v>
          </cell>
          <cell r="D23" t="str">
            <v>27.6 kV Kennedy/401 Crossing</v>
          </cell>
          <cell r="E23">
            <v>155000</v>
          </cell>
        </row>
        <row r="24">
          <cell r="C24">
            <v>10</v>
          </cell>
          <cell r="D24" t="str">
            <v>27.6 kV Bramalea TS Feeder Ties</v>
          </cell>
          <cell r="E24">
            <v>300000</v>
          </cell>
        </row>
        <row r="25">
          <cell r="C25">
            <v>11</v>
          </cell>
          <cell r="D25" t="str">
            <v>27.6 kV Highway 10 Feeder Tie</v>
          </cell>
          <cell r="E25">
            <v>0</v>
          </cell>
        </row>
        <row r="27">
          <cell r="D27" t="str">
            <v>TOTAL - TRANSMISSION</v>
          </cell>
          <cell r="E27">
            <v>1460000</v>
          </cell>
        </row>
        <row r="30">
          <cell r="D30" t="str">
            <v>TABLE 1 (Cont'd)</v>
          </cell>
        </row>
        <row r="31">
          <cell r="D31" t="str">
            <v xml:space="preserve">SUMMARY OF </v>
          </cell>
        </row>
        <row r="32">
          <cell r="D32" t="str">
            <v>RECOMMENDED SYSTEM EXPANSION PROJECTS - 1997</v>
          </cell>
        </row>
        <row r="34">
          <cell r="E34">
            <v>1997</v>
          </cell>
        </row>
        <row r="35">
          <cell r="C35" t="str">
            <v>Item</v>
          </cell>
          <cell r="D35" t="str">
            <v>Description</v>
          </cell>
          <cell r="E35" t="str">
            <v>Budget</v>
          </cell>
        </row>
        <row r="36">
          <cell r="E36" t="str">
            <v>Estimate</v>
          </cell>
        </row>
        <row r="39">
          <cell r="D39" t="str">
            <v>DISTRIBUTION</v>
          </cell>
        </row>
        <row r="41">
          <cell r="C41">
            <v>1</v>
          </cell>
          <cell r="D41" t="str">
            <v xml:space="preserve">Streetsville Conversion </v>
          </cell>
          <cell r="E41">
            <v>100000</v>
          </cell>
        </row>
        <row r="42">
          <cell r="C42">
            <v>2</v>
          </cell>
          <cell r="D42" t="str">
            <v xml:space="preserve">13.8 kV WCB/Collegeway Tie </v>
          </cell>
          <cell r="E42">
            <v>80000</v>
          </cell>
        </row>
        <row r="43">
          <cell r="C43">
            <v>3</v>
          </cell>
          <cell r="D43" t="str">
            <v>13.8 kV Burnhamthorpe Road Feeder Tie</v>
          </cell>
          <cell r="E43">
            <v>300000</v>
          </cell>
        </row>
        <row r="44">
          <cell r="C44">
            <v>4</v>
          </cell>
          <cell r="D44" t="str">
            <v>13.8 kV Tomken Road Feeder Tie</v>
          </cell>
          <cell r="E44">
            <v>160000</v>
          </cell>
        </row>
        <row r="45">
          <cell r="C45">
            <v>5</v>
          </cell>
          <cell r="D45" t="str">
            <v>13.8 kV American/Elmbank Drive Feeder Tie</v>
          </cell>
          <cell r="E45">
            <v>360000</v>
          </cell>
        </row>
        <row r="46">
          <cell r="C46">
            <v>6</v>
          </cell>
          <cell r="D46" t="str">
            <v>13.8 kV Derry Rd. &amp; Ninth Line Feeder Tie</v>
          </cell>
          <cell r="E46">
            <v>60000</v>
          </cell>
        </row>
        <row r="47">
          <cell r="C47">
            <v>7</v>
          </cell>
          <cell r="D47" t="str">
            <v>13.8 kV Mississauga Road Feeder Tie</v>
          </cell>
          <cell r="E47">
            <v>150000</v>
          </cell>
        </row>
        <row r="48">
          <cell r="C48">
            <v>8</v>
          </cell>
          <cell r="D48" t="str">
            <v>4.16 kV Bromsgrove MS/Clarkson MS Tie</v>
          </cell>
          <cell r="E48">
            <v>0</v>
          </cell>
        </row>
        <row r="49">
          <cell r="C49">
            <v>9</v>
          </cell>
          <cell r="D49" t="str">
            <v>4.16 kV Atwater Feeder Tie</v>
          </cell>
          <cell r="E49">
            <v>0</v>
          </cell>
        </row>
        <row r="50">
          <cell r="C50">
            <v>10</v>
          </cell>
          <cell r="D50" t="str">
            <v>4.16 kV Pinetree MS/Melton MS Tie</v>
          </cell>
          <cell r="E50">
            <v>0</v>
          </cell>
        </row>
        <row r="51">
          <cell r="C51">
            <v>11</v>
          </cell>
          <cell r="D51" t="str">
            <v>4.16 kV Bromsgrove MS/Park West MS Tie</v>
          </cell>
          <cell r="E51">
            <v>0</v>
          </cell>
        </row>
        <row r="52">
          <cell r="C52">
            <v>12</v>
          </cell>
          <cell r="D52" t="str">
            <v>4.16 kV Bromsgrove MS/Robin MS Tie</v>
          </cell>
          <cell r="E52">
            <v>0</v>
          </cell>
        </row>
        <row r="53">
          <cell r="C53">
            <v>13</v>
          </cell>
          <cell r="D53" t="str">
            <v>4.16 kV Lakeshore Road Feeder Tie</v>
          </cell>
          <cell r="E53">
            <v>0</v>
          </cell>
        </row>
        <row r="54">
          <cell r="C54">
            <v>14</v>
          </cell>
          <cell r="D54" t="str">
            <v xml:space="preserve">4.16 kV Stanfield Road Feeder Tie </v>
          </cell>
          <cell r="E54">
            <v>0</v>
          </cell>
        </row>
        <row r="55">
          <cell r="C55">
            <v>15</v>
          </cell>
          <cell r="D55" t="str">
            <v xml:space="preserve">4.16 kV Clarkson/Lorne Park Feeder Tie </v>
          </cell>
          <cell r="E55">
            <v>0</v>
          </cell>
        </row>
        <row r="57">
          <cell r="D57" t="str">
            <v>TOTAL - DISTRIBUTION</v>
          </cell>
          <cell r="E57">
            <v>1210000</v>
          </cell>
        </row>
        <row r="62">
          <cell r="D62" t="str">
            <v>TABLE 1 (Cont'd)</v>
          </cell>
        </row>
        <row r="63">
          <cell r="D63" t="str">
            <v xml:space="preserve">SUMMARY OF </v>
          </cell>
        </row>
        <row r="64">
          <cell r="D64" t="str">
            <v>RECOMMENDED SYSTEM EXPANSION PROJECTS - 1997</v>
          </cell>
        </row>
        <row r="66">
          <cell r="E66">
            <v>1997</v>
          </cell>
        </row>
        <row r="67">
          <cell r="C67" t="str">
            <v>Item</v>
          </cell>
          <cell r="D67" t="str">
            <v>Description</v>
          </cell>
          <cell r="E67" t="str">
            <v>Budget</v>
          </cell>
        </row>
        <row r="68">
          <cell r="E68" t="str">
            <v>Estimate</v>
          </cell>
        </row>
        <row r="71">
          <cell r="D71" t="str">
            <v>MUNICIPAL SUBSTATIONS</v>
          </cell>
        </row>
        <row r="73">
          <cell r="C73">
            <v>1</v>
          </cell>
          <cell r="D73" t="str">
            <v>Lisgar M.S.</v>
          </cell>
          <cell r="E73">
            <v>1200000</v>
          </cell>
        </row>
        <row r="74">
          <cell r="C74">
            <v>2</v>
          </cell>
          <cell r="D74" t="str">
            <v xml:space="preserve">Sheridan Park System Rebuild  </v>
          </cell>
          <cell r="E74">
            <v>600000</v>
          </cell>
        </row>
        <row r="75">
          <cell r="C75">
            <v>3</v>
          </cell>
          <cell r="D75" t="str">
            <v>Orlando M.S.</v>
          </cell>
          <cell r="E75">
            <v>600000</v>
          </cell>
        </row>
        <row r="76">
          <cell r="C76">
            <v>4</v>
          </cell>
          <cell r="D76" t="str">
            <v>Chalkdene M.S.</v>
          </cell>
          <cell r="E76">
            <v>0</v>
          </cell>
        </row>
        <row r="77">
          <cell r="C77">
            <v>5</v>
          </cell>
          <cell r="D77" t="str">
            <v>Rockwood M.S.</v>
          </cell>
          <cell r="E77">
            <v>0</v>
          </cell>
        </row>
        <row r="78">
          <cell r="C78">
            <v>6</v>
          </cell>
          <cell r="D78" t="str">
            <v>Woodlake M.S. Rebuild</v>
          </cell>
          <cell r="E78">
            <v>50000</v>
          </cell>
        </row>
        <row r="79">
          <cell r="C79">
            <v>7</v>
          </cell>
          <cell r="D79" t="str">
            <v>Orchard Heights M.S.</v>
          </cell>
          <cell r="E79">
            <v>250000</v>
          </cell>
        </row>
        <row r="81">
          <cell r="D81" t="str">
            <v>TOTAL - SUBSTATION</v>
          </cell>
          <cell r="E81">
            <v>2700000</v>
          </cell>
        </row>
        <row r="84">
          <cell r="D84" t="str">
            <v>SUBDIVISION REBUILDS</v>
          </cell>
        </row>
        <row r="86">
          <cell r="C86">
            <v>1</v>
          </cell>
          <cell r="D86" t="str">
            <v>Sheridan Homelands - Phase V</v>
          </cell>
          <cell r="E86">
            <v>1200000</v>
          </cell>
        </row>
        <row r="87">
          <cell r="C87">
            <v>2</v>
          </cell>
          <cell r="D87" t="str">
            <v>Malton - Phase VI</v>
          </cell>
          <cell r="E87">
            <v>1000000</v>
          </cell>
        </row>
        <row r="88">
          <cell r="C88">
            <v>3</v>
          </cell>
          <cell r="D88" t="str">
            <v>Forest Glenn Area - Phase III</v>
          </cell>
          <cell r="E88">
            <v>1200000</v>
          </cell>
        </row>
        <row r="89">
          <cell r="C89">
            <v>4</v>
          </cell>
          <cell r="D89" t="str">
            <v>Meadowvale T.C. Main Feeders - Phase III</v>
          </cell>
          <cell r="E89">
            <v>600000</v>
          </cell>
        </row>
        <row r="90">
          <cell r="C90">
            <v>5</v>
          </cell>
          <cell r="D90" t="str">
            <v>Woodlands - Phase II</v>
          </cell>
          <cell r="E90">
            <v>1200000</v>
          </cell>
        </row>
        <row r="93">
          <cell r="D93" t="str">
            <v>TOTAL - SUBDIVISION REBUILDS</v>
          </cell>
          <cell r="E93">
            <v>5200000</v>
          </cell>
        </row>
        <row r="102">
          <cell r="D102" t="str">
            <v>TABLE 1 (Cont'd)</v>
          </cell>
        </row>
        <row r="103">
          <cell r="D103" t="str">
            <v xml:space="preserve">SUMMARY OF </v>
          </cell>
        </row>
        <row r="104">
          <cell r="D104" t="str">
            <v>RECOMMENDED SYSTEM EXPANSION PROJECTS - 1997</v>
          </cell>
        </row>
        <row r="106">
          <cell r="E106">
            <v>1997</v>
          </cell>
        </row>
        <row r="107">
          <cell r="C107" t="str">
            <v>Item</v>
          </cell>
          <cell r="D107" t="str">
            <v>Description</v>
          </cell>
          <cell r="E107" t="str">
            <v>Budget</v>
          </cell>
        </row>
        <row r="108">
          <cell r="E108" t="str">
            <v>Estimate</v>
          </cell>
        </row>
        <row r="111">
          <cell r="D111" t="str">
            <v>SYSTEM MAINTENANCE PROJECTS</v>
          </cell>
        </row>
        <row r="113">
          <cell r="C113">
            <v>1</v>
          </cell>
          <cell r="D113" t="str">
            <v>Wood &amp; Concrete Pole Replacements</v>
          </cell>
          <cell r="E113">
            <v>250000</v>
          </cell>
        </row>
        <row r="114">
          <cell r="C114">
            <v>2</v>
          </cell>
          <cell r="D114" t="str">
            <v>Overhead Switch Replacement</v>
          </cell>
          <cell r="E114">
            <v>300000</v>
          </cell>
        </row>
        <row r="115">
          <cell r="C115">
            <v>3</v>
          </cell>
          <cell r="D115" t="str">
            <v>Feeder Overhauls</v>
          </cell>
          <cell r="E115">
            <v>600000</v>
          </cell>
        </row>
        <row r="116">
          <cell r="C116">
            <v>4</v>
          </cell>
          <cell r="D116" t="str">
            <v>Overhead Rebuilds</v>
          </cell>
          <cell r="E116">
            <v>600000</v>
          </cell>
        </row>
        <row r="118">
          <cell r="D118" t="str">
            <v>O.H Distribution Maintenance - Total</v>
          </cell>
          <cell r="E118">
            <v>1750000</v>
          </cell>
        </row>
        <row r="120">
          <cell r="C120">
            <v>1</v>
          </cell>
          <cell r="D120" t="str">
            <v>Load Centre Replacement</v>
          </cell>
          <cell r="E120">
            <v>100000</v>
          </cell>
        </row>
        <row r="121">
          <cell r="C121">
            <v>2</v>
          </cell>
          <cell r="D121" t="str">
            <v>U/ground Cable and Splice Replacement</v>
          </cell>
          <cell r="E121">
            <v>1200000</v>
          </cell>
        </row>
        <row r="122">
          <cell r="C122">
            <v>3</v>
          </cell>
          <cell r="D122" t="str">
            <v>Meter Base Replacement</v>
          </cell>
          <cell r="E122">
            <v>40000</v>
          </cell>
        </row>
        <row r="123">
          <cell r="C123">
            <v>4</v>
          </cell>
          <cell r="D123" t="str">
            <v>Secondary Cable Replacement</v>
          </cell>
          <cell r="E123">
            <v>75000</v>
          </cell>
        </row>
        <row r="125">
          <cell r="D125" t="str">
            <v>U.G. Distribution Maintenance - Total</v>
          </cell>
          <cell r="E125">
            <v>1415000</v>
          </cell>
        </row>
        <row r="127">
          <cell r="C127">
            <v>1</v>
          </cell>
          <cell r="D127" t="str">
            <v>U/ground Transformer Replacement</v>
          </cell>
          <cell r="E127">
            <v>150000</v>
          </cell>
        </row>
        <row r="128">
          <cell r="C128">
            <v>2</v>
          </cell>
          <cell r="D128" t="str">
            <v>Overhead Transformer Replacement</v>
          </cell>
          <cell r="E128">
            <v>150000</v>
          </cell>
        </row>
        <row r="129">
          <cell r="C129">
            <v>3</v>
          </cell>
          <cell r="D129" t="str">
            <v>Power T/former O/H &amp;  StationUpgrade</v>
          </cell>
          <cell r="E129">
            <v>100000</v>
          </cell>
        </row>
        <row r="131">
          <cell r="D131" t="str">
            <v>Transformer Repalcement &amp; Overhauls - Total</v>
          </cell>
          <cell r="E131">
            <v>400000</v>
          </cell>
        </row>
        <row r="133">
          <cell r="D133" t="str">
            <v>Auto-Switches/SCADA</v>
          </cell>
          <cell r="E133">
            <v>1600000</v>
          </cell>
        </row>
        <row r="136">
          <cell r="D136" t="str">
            <v>TOTAL - SYSTEM MAINTENANCE</v>
          </cell>
          <cell r="E136">
            <v>5165000</v>
          </cell>
        </row>
        <row r="145">
          <cell r="D145" t="str">
            <v>TABLE 1 (Cont'd)</v>
          </cell>
        </row>
        <row r="146">
          <cell r="D146" t="str">
            <v xml:space="preserve">SUMMARY OF </v>
          </cell>
        </row>
        <row r="147">
          <cell r="D147" t="str">
            <v>RECOMMENDED SYSTEM EXPANSION PROJECTS - 1997</v>
          </cell>
        </row>
        <row r="150">
          <cell r="D150" t="str">
            <v>Road Relocations</v>
          </cell>
          <cell r="E150">
            <v>1500000</v>
          </cell>
        </row>
        <row r="152">
          <cell r="D152" t="str">
            <v>Industrial &amp; Commercail Services</v>
          </cell>
          <cell r="E152">
            <v>2500000</v>
          </cell>
        </row>
        <row r="154">
          <cell r="D154" t="str">
            <v>Land &amp; Easements</v>
          </cell>
          <cell r="E154">
            <v>50000</v>
          </cell>
        </row>
        <row r="156">
          <cell r="D156" t="str">
            <v>Major Tools</v>
          </cell>
          <cell r="E156">
            <v>140000</v>
          </cell>
        </row>
        <row r="158">
          <cell r="D158" t="str">
            <v xml:space="preserve">       Total - Subtransmission</v>
          </cell>
          <cell r="E158">
            <v>1460000</v>
          </cell>
        </row>
        <row r="159">
          <cell r="D159" t="str">
            <v xml:space="preserve">       Total - Distribution</v>
          </cell>
          <cell r="E159">
            <v>1210000</v>
          </cell>
        </row>
        <row r="160">
          <cell r="D160" t="str">
            <v xml:space="preserve">       Total - Substations</v>
          </cell>
          <cell r="E160">
            <v>2700000</v>
          </cell>
        </row>
        <row r="161">
          <cell r="D161" t="str">
            <v xml:space="preserve">       Total - Subdivision Rebuilds</v>
          </cell>
          <cell r="E161">
            <v>5200000</v>
          </cell>
        </row>
        <row r="162">
          <cell r="D162" t="str">
            <v xml:space="preserve">       Total - System Maintenance</v>
          </cell>
          <cell r="E162">
            <v>5165000</v>
          </cell>
        </row>
        <row r="163">
          <cell r="D163" t="str">
            <v xml:space="preserve">       Total - Road Relocations</v>
          </cell>
          <cell r="E163">
            <v>1500000</v>
          </cell>
        </row>
        <row r="164">
          <cell r="D164" t="str">
            <v xml:space="preserve">       Total - Industrial &amp; Commercial Serv.</v>
          </cell>
          <cell r="E164">
            <v>2500000</v>
          </cell>
        </row>
        <row r="165">
          <cell r="D165" t="str">
            <v xml:space="preserve">       Total - Land &amp; Easements</v>
          </cell>
          <cell r="E165">
            <v>50000</v>
          </cell>
        </row>
        <row r="166">
          <cell r="D166" t="str">
            <v xml:space="preserve">       Total - Major Tools</v>
          </cell>
          <cell r="E166">
            <v>140000</v>
          </cell>
        </row>
        <row r="168">
          <cell r="D168" t="str">
            <v xml:space="preserve">       GRAND TOTAL</v>
          </cell>
          <cell r="E168">
            <v>19925000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2004 Overall Comparison"/>
      <sheetName val="Energy "/>
      <sheetName val="Nov DEGDAYS"/>
      <sheetName val="CustPT"/>
    </sheetNames>
    <sheetDataSet>
      <sheetData sheetId="0" refreshError="1"/>
      <sheetData sheetId="1" refreshError="1"/>
      <sheetData sheetId="2" refreshError="1">
        <row r="1">
          <cell r="A1" t="str">
            <v>ENVIRONMENT CANADA - MONTHLY METEROLOGICAL SUMMARY</v>
          </cell>
        </row>
        <row r="2">
          <cell r="A2" t="str">
            <v>HEATING DEGREE DAYS</v>
          </cell>
        </row>
        <row r="3">
          <cell r="B3" t="str">
            <v xml:space="preserve">       </v>
          </cell>
          <cell r="C3" t="str">
            <v>January</v>
          </cell>
          <cell r="D3" t="str">
            <v>February</v>
          </cell>
          <cell r="E3" t="str">
            <v>March</v>
          </cell>
          <cell r="F3" t="str">
            <v>April</v>
          </cell>
          <cell r="G3" t="str">
            <v>May</v>
          </cell>
          <cell r="H3" t="str">
            <v>June</v>
          </cell>
          <cell r="I3" t="str">
            <v>July</v>
          </cell>
          <cell r="J3" t="str">
            <v>August</v>
          </cell>
          <cell r="K3" t="str">
            <v>September</v>
          </cell>
          <cell r="L3" t="str">
            <v>October</v>
          </cell>
          <cell r="M3" t="str">
            <v>November</v>
          </cell>
          <cell r="N3" t="str">
            <v>December</v>
          </cell>
        </row>
        <row r="4">
          <cell r="B4">
            <v>1990</v>
          </cell>
          <cell r="C4">
            <v>582.79999999999995</v>
          </cell>
          <cell r="D4">
            <v>603.1</v>
          </cell>
          <cell r="E4">
            <v>539.29999999999995</v>
          </cell>
          <cell r="F4">
            <v>305</v>
          </cell>
          <cell r="G4">
            <v>198.9</v>
          </cell>
          <cell r="H4">
            <v>31.7</v>
          </cell>
          <cell r="I4">
            <v>3.8</v>
          </cell>
          <cell r="J4">
            <v>3.5</v>
          </cell>
          <cell r="K4">
            <v>310</v>
          </cell>
          <cell r="L4">
            <v>269</v>
          </cell>
          <cell r="M4">
            <v>403.2</v>
          </cell>
          <cell r="N4">
            <v>587.4</v>
          </cell>
        </row>
        <row r="5">
          <cell r="B5">
            <v>1991</v>
          </cell>
          <cell r="C5">
            <v>734.5</v>
          </cell>
          <cell r="D5">
            <v>571.79999999999995</v>
          </cell>
          <cell r="E5">
            <v>507.5</v>
          </cell>
          <cell r="F5">
            <v>283.39999999999998</v>
          </cell>
          <cell r="G5">
            <v>105.5</v>
          </cell>
          <cell r="H5">
            <v>17.8</v>
          </cell>
          <cell r="I5">
            <v>0.8</v>
          </cell>
          <cell r="J5">
            <v>2.5</v>
          </cell>
          <cell r="K5">
            <v>126.6</v>
          </cell>
          <cell r="L5">
            <v>237</v>
          </cell>
          <cell r="M5">
            <v>467.1</v>
          </cell>
          <cell r="N5">
            <v>631</v>
          </cell>
        </row>
        <row r="6">
          <cell r="B6">
            <v>1992</v>
          </cell>
          <cell r="C6">
            <v>688</v>
          </cell>
          <cell r="D6">
            <v>636</v>
          </cell>
          <cell r="E6">
            <v>593</v>
          </cell>
          <cell r="F6">
            <v>373</v>
          </cell>
          <cell r="G6">
            <v>179</v>
          </cell>
          <cell r="H6">
            <v>67</v>
          </cell>
          <cell r="I6">
            <v>24</v>
          </cell>
          <cell r="J6">
            <v>35</v>
          </cell>
          <cell r="K6">
            <v>102</v>
          </cell>
          <cell r="L6">
            <v>329</v>
          </cell>
          <cell r="M6">
            <v>456</v>
          </cell>
          <cell r="N6">
            <v>609</v>
          </cell>
        </row>
        <row r="7">
          <cell r="B7">
            <v>1993</v>
          </cell>
          <cell r="C7">
            <v>680.6</v>
          </cell>
          <cell r="D7">
            <v>738</v>
          </cell>
          <cell r="E7">
            <v>621</v>
          </cell>
          <cell r="F7">
            <v>344</v>
          </cell>
          <cell r="G7">
            <v>186</v>
          </cell>
          <cell r="H7">
            <v>48</v>
          </cell>
          <cell r="I7">
            <v>1</v>
          </cell>
          <cell r="J7">
            <v>9.6999999999999993</v>
          </cell>
          <cell r="K7">
            <v>146.6</v>
          </cell>
          <cell r="L7">
            <v>317</v>
          </cell>
          <cell r="M7">
            <v>448</v>
          </cell>
          <cell r="N7">
            <v>641</v>
          </cell>
        </row>
        <row r="8">
          <cell r="B8">
            <v>1994</v>
          </cell>
          <cell r="C8">
            <v>941.4</v>
          </cell>
          <cell r="D8">
            <v>738</v>
          </cell>
          <cell r="E8">
            <v>582</v>
          </cell>
          <cell r="F8">
            <v>325.5</v>
          </cell>
          <cell r="G8">
            <v>200</v>
          </cell>
          <cell r="H8">
            <v>36</v>
          </cell>
          <cell r="I8">
            <v>2</v>
          </cell>
          <cell r="J8">
            <v>25</v>
          </cell>
          <cell r="K8">
            <v>76</v>
          </cell>
          <cell r="L8">
            <v>249</v>
          </cell>
          <cell r="M8">
            <v>379</v>
          </cell>
          <cell r="N8">
            <v>563</v>
          </cell>
        </row>
        <row r="9">
          <cell r="B9">
            <v>1995</v>
          </cell>
          <cell r="C9">
            <v>653</v>
          </cell>
          <cell r="D9">
            <v>707.3</v>
          </cell>
          <cell r="E9">
            <v>498.1</v>
          </cell>
          <cell r="F9">
            <v>417.6</v>
          </cell>
          <cell r="G9">
            <v>149.19999999999999</v>
          </cell>
          <cell r="H9">
            <v>20</v>
          </cell>
          <cell r="I9">
            <v>10.3</v>
          </cell>
          <cell r="J9">
            <v>4.5999999999999996</v>
          </cell>
          <cell r="K9">
            <v>133.69999999999999</v>
          </cell>
          <cell r="L9">
            <v>219.4</v>
          </cell>
          <cell r="M9">
            <v>511.3</v>
          </cell>
          <cell r="N9">
            <v>714.8</v>
          </cell>
        </row>
        <row r="10">
          <cell r="B10">
            <v>1996</v>
          </cell>
          <cell r="C10">
            <v>765.2</v>
          </cell>
          <cell r="D10">
            <v>689.8</v>
          </cell>
          <cell r="E10">
            <v>645.6</v>
          </cell>
          <cell r="F10">
            <v>408</v>
          </cell>
          <cell r="G10">
            <v>205.9</v>
          </cell>
          <cell r="H10">
            <v>20.9</v>
          </cell>
          <cell r="I10">
            <v>10.3</v>
          </cell>
          <cell r="J10">
            <v>2.5</v>
          </cell>
          <cell r="K10">
            <v>71.7</v>
          </cell>
          <cell r="L10">
            <v>273.10000000000002</v>
          </cell>
          <cell r="M10">
            <v>512.1</v>
          </cell>
          <cell r="N10">
            <v>571.6</v>
          </cell>
        </row>
        <row r="11">
          <cell r="B11">
            <v>1997</v>
          </cell>
          <cell r="C11">
            <v>756.5</v>
          </cell>
          <cell r="D11">
            <v>593</v>
          </cell>
          <cell r="E11">
            <v>600</v>
          </cell>
          <cell r="F11">
            <v>366.8</v>
          </cell>
          <cell r="G11">
            <v>255.8</v>
          </cell>
          <cell r="H11">
            <v>17.7</v>
          </cell>
          <cell r="I11">
            <v>12.4</v>
          </cell>
          <cell r="J11">
            <v>17</v>
          </cell>
          <cell r="K11">
            <v>87.1</v>
          </cell>
          <cell r="L11">
            <v>266.89999999999998</v>
          </cell>
          <cell r="M11">
            <v>466.5</v>
          </cell>
          <cell r="N11">
            <v>586.29999999999995</v>
          </cell>
        </row>
        <row r="12">
          <cell r="B12">
            <v>1998</v>
          </cell>
          <cell r="C12">
            <v>624.79999999999995</v>
          </cell>
          <cell r="D12">
            <v>512.6</v>
          </cell>
          <cell r="E12">
            <v>492.3</v>
          </cell>
          <cell r="F12">
            <v>282</v>
          </cell>
          <cell r="G12">
            <v>59.1</v>
          </cell>
          <cell r="H12">
            <v>54.7</v>
          </cell>
          <cell r="I12">
            <v>1</v>
          </cell>
          <cell r="J12">
            <v>3.4</v>
          </cell>
          <cell r="K12">
            <v>39.700000000000003</v>
          </cell>
          <cell r="L12">
            <v>223.4</v>
          </cell>
          <cell r="M12">
            <v>391.5</v>
          </cell>
          <cell r="N12">
            <v>535.1</v>
          </cell>
        </row>
        <row r="13">
          <cell r="B13">
            <v>2003</v>
          </cell>
          <cell r="C13">
            <v>814.1</v>
          </cell>
          <cell r="D13">
            <v>698.5</v>
          </cell>
          <cell r="E13">
            <v>581</v>
          </cell>
          <cell r="F13">
            <v>356</v>
          </cell>
          <cell r="G13">
            <v>178.6</v>
          </cell>
          <cell r="H13">
            <v>43.6</v>
          </cell>
          <cell r="I13">
            <v>0.3</v>
          </cell>
          <cell r="J13">
            <v>2.1</v>
          </cell>
          <cell r="K13">
            <v>55.4</v>
          </cell>
          <cell r="L13">
            <v>276.3</v>
          </cell>
          <cell r="M13">
            <v>399.15</v>
          </cell>
          <cell r="N13">
            <v>561.45000000000005</v>
          </cell>
        </row>
        <row r="14">
          <cell r="B14">
            <v>2004</v>
          </cell>
          <cell r="C14">
            <v>849.1</v>
          </cell>
          <cell r="D14">
            <v>631.70000000000005</v>
          </cell>
          <cell r="E14">
            <v>487.3</v>
          </cell>
          <cell r="F14">
            <v>331.5</v>
          </cell>
          <cell r="G14">
            <v>158.9</v>
          </cell>
          <cell r="H14">
            <v>44.2</v>
          </cell>
          <cell r="I14">
            <v>3.6</v>
          </cell>
          <cell r="J14">
            <v>12.8</v>
          </cell>
          <cell r="K14">
            <v>30</v>
          </cell>
          <cell r="L14">
            <v>226.3</v>
          </cell>
          <cell r="M14">
            <v>380.3</v>
          </cell>
        </row>
        <row r="16">
          <cell r="B16" t="str">
            <v>NORMAL</v>
          </cell>
          <cell r="C16">
            <v>752.9</v>
          </cell>
          <cell r="D16">
            <v>662.1</v>
          </cell>
          <cell r="E16">
            <v>571.6</v>
          </cell>
          <cell r="F16">
            <v>353.3</v>
          </cell>
          <cell r="G16">
            <v>171.8</v>
          </cell>
          <cell r="H16">
            <v>49.4</v>
          </cell>
          <cell r="I16">
            <v>8.9</v>
          </cell>
          <cell r="J16">
            <v>17.8</v>
          </cell>
          <cell r="K16">
            <v>102.5</v>
          </cell>
          <cell r="L16">
            <v>282.60000000000002</v>
          </cell>
          <cell r="M16">
            <v>445.5</v>
          </cell>
          <cell r="N16">
            <v>647.4</v>
          </cell>
        </row>
        <row r="20">
          <cell r="A20" t="str">
            <v>ENVIRONMENT CANADA - MONTHLY METEROLOGICAL SUMMARY</v>
          </cell>
        </row>
        <row r="21">
          <cell r="A21" t="str">
            <v>COOLING DEGREE DAYS</v>
          </cell>
        </row>
        <row r="22">
          <cell r="C22" t="str">
            <v>January</v>
          </cell>
          <cell r="D22" t="str">
            <v>February</v>
          </cell>
          <cell r="E22" t="str">
            <v>March</v>
          </cell>
          <cell r="F22" t="str">
            <v>April</v>
          </cell>
          <cell r="G22" t="str">
            <v>May</v>
          </cell>
          <cell r="H22" t="str">
            <v>June</v>
          </cell>
          <cell r="I22" t="str">
            <v>July</v>
          </cell>
          <cell r="J22" t="str">
            <v>August</v>
          </cell>
          <cell r="K22" t="str">
            <v>September</v>
          </cell>
          <cell r="L22" t="str">
            <v>October</v>
          </cell>
          <cell r="M22" t="str">
            <v>November</v>
          </cell>
          <cell r="N22" t="str">
            <v>December</v>
          </cell>
        </row>
        <row r="23">
          <cell r="B23">
            <v>1990</v>
          </cell>
          <cell r="C23">
            <v>0</v>
          </cell>
          <cell r="D23">
            <v>0</v>
          </cell>
          <cell r="E23">
            <v>0</v>
          </cell>
          <cell r="F23">
            <v>17.8</v>
          </cell>
          <cell r="G23">
            <v>1.2</v>
          </cell>
          <cell r="H23">
            <v>52</v>
          </cell>
          <cell r="I23">
            <v>93</v>
          </cell>
          <cell r="J23">
            <v>75</v>
          </cell>
          <cell r="K23">
            <v>22</v>
          </cell>
          <cell r="L23">
            <v>4</v>
          </cell>
          <cell r="M23">
            <v>0</v>
          </cell>
          <cell r="N23">
            <v>0</v>
          </cell>
        </row>
        <row r="24">
          <cell r="B24">
            <v>1991</v>
          </cell>
          <cell r="C24">
            <v>0</v>
          </cell>
          <cell r="D24">
            <v>0</v>
          </cell>
          <cell r="E24">
            <v>0</v>
          </cell>
          <cell r="F24">
            <v>3.9</v>
          </cell>
          <cell r="G24">
            <v>54</v>
          </cell>
          <cell r="H24">
            <v>79</v>
          </cell>
          <cell r="I24">
            <v>115</v>
          </cell>
          <cell r="J24">
            <v>99</v>
          </cell>
          <cell r="K24">
            <v>33</v>
          </cell>
          <cell r="L24">
            <v>1.3</v>
          </cell>
          <cell r="M24">
            <v>0</v>
          </cell>
          <cell r="N24">
            <v>0</v>
          </cell>
        </row>
        <row r="25">
          <cell r="B25">
            <v>1992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3</v>
          </cell>
          <cell r="H25">
            <v>19</v>
          </cell>
          <cell r="I25">
            <v>25</v>
          </cell>
          <cell r="J25">
            <v>33</v>
          </cell>
          <cell r="K25">
            <v>26</v>
          </cell>
          <cell r="L25">
            <v>0</v>
          </cell>
          <cell r="M25">
            <v>0</v>
          </cell>
          <cell r="N25">
            <v>0</v>
          </cell>
        </row>
        <row r="26">
          <cell r="B26">
            <v>1993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4</v>
          </cell>
          <cell r="H26">
            <v>22</v>
          </cell>
          <cell r="I26">
            <v>114</v>
          </cell>
          <cell r="J26">
            <v>105.4</v>
          </cell>
          <cell r="K26">
            <v>15.7</v>
          </cell>
          <cell r="L26">
            <v>3</v>
          </cell>
          <cell r="M26">
            <v>0</v>
          </cell>
          <cell r="N26">
            <v>0</v>
          </cell>
        </row>
        <row r="27">
          <cell r="B27">
            <v>1994</v>
          </cell>
          <cell r="C27">
            <v>0</v>
          </cell>
          <cell r="D27">
            <v>0</v>
          </cell>
          <cell r="E27">
            <v>0</v>
          </cell>
          <cell r="F27">
            <v>0.5</v>
          </cell>
          <cell r="G27">
            <v>8</v>
          </cell>
          <cell r="H27">
            <v>68</v>
          </cell>
          <cell r="I27">
            <v>111</v>
          </cell>
          <cell r="J27">
            <v>46</v>
          </cell>
          <cell r="K27">
            <v>14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1995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3.5</v>
          </cell>
          <cell r="H28">
            <v>77.900000000000006</v>
          </cell>
          <cell r="I28">
            <v>130.9</v>
          </cell>
          <cell r="J28">
            <v>122.9</v>
          </cell>
          <cell r="K28">
            <v>12.7</v>
          </cell>
          <cell r="L28">
            <v>3.2</v>
          </cell>
          <cell r="M28">
            <v>0</v>
          </cell>
          <cell r="N28">
            <v>0</v>
          </cell>
        </row>
        <row r="29">
          <cell r="B29">
            <v>1996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8.6</v>
          </cell>
          <cell r="H29">
            <v>38.299999999999997</v>
          </cell>
          <cell r="I29">
            <v>59.6</v>
          </cell>
          <cell r="J29">
            <v>87.1</v>
          </cell>
          <cell r="K29">
            <v>27.1</v>
          </cell>
          <cell r="L29">
            <v>0</v>
          </cell>
          <cell r="M29">
            <v>0</v>
          </cell>
          <cell r="N29">
            <v>0</v>
          </cell>
        </row>
        <row r="30">
          <cell r="B30">
            <v>1997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73.3</v>
          </cell>
          <cell r="I30">
            <v>103</v>
          </cell>
          <cell r="J30">
            <v>46.8</v>
          </cell>
          <cell r="K30">
            <v>11.7</v>
          </cell>
          <cell r="L30">
            <v>2.8</v>
          </cell>
          <cell r="M30">
            <v>0</v>
          </cell>
          <cell r="N30">
            <v>0</v>
          </cell>
        </row>
        <row r="31">
          <cell r="B31">
            <v>1998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28.6</v>
          </cell>
          <cell r="H31">
            <v>82.4</v>
          </cell>
          <cell r="I31">
            <v>101.3</v>
          </cell>
          <cell r="J31">
            <v>117.7</v>
          </cell>
          <cell r="K31">
            <v>45</v>
          </cell>
          <cell r="L31">
            <v>0</v>
          </cell>
          <cell r="M31">
            <v>0</v>
          </cell>
          <cell r="N31">
            <v>0</v>
          </cell>
        </row>
        <row r="32">
          <cell r="B32">
            <v>2003</v>
          </cell>
          <cell r="C32">
            <v>0</v>
          </cell>
          <cell r="D32">
            <v>0</v>
          </cell>
          <cell r="E32">
            <v>0</v>
          </cell>
          <cell r="F32">
            <v>2.4</v>
          </cell>
          <cell r="G32">
            <v>0</v>
          </cell>
          <cell r="H32">
            <v>46.1</v>
          </cell>
          <cell r="I32">
            <v>117.6</v>
          </cell>
          <cell r="J32">
            <v>127.4</v>
          </cell>
          <cell r="K32">
            <v>23.8</v>
          </cell>
          <cell r="L32">
            <v>0</v>
          </cell>
          <cell r="M32">
            <v>0</v>
          </cell>
          <cell r="N32">
            <v>0</v>
          </cell>
        </row>
        <row r="33">
          <cell r="B33">
            <v>2004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8.6</v>
          </cell>
          <cell r="H33">
            <v>31.6</v>
          </cell>
          <cell r="I33">
            <v>85.4</v>
          </cell>
          <cell r="J33">
            <v>59.6</v>
          </cell>
          <cell r="K33">
            <v>41.2</v>
          </cell>
          <cell r="L33">
            <v>1.5</v>
          </cell>
          <cell r="M33">
            <v>0</v>
          </cell>
        </row>
        <row r="35">
          <cell r="B35" t="str">
            <v>NORMAL</v>
          </cell>
          <cell r="C35">
            <v>0</v>
          </cell>
          <cell r="D35">
            <v>0</v>
          </cell>
          <cell r="E35">
            <v>0</v>
          </cell>
          <cell r="F35">
            <v>1.1000000000000001</v>
          </cell>
          <cell r="G35">
            <v>12</v>
          </cell>
          <cell r="H35">
            <v>44.2</v>
          </cell>
          <cell r="I35">
            <v>96.7</v>
          </cell>
          <cell r="J35">
            <v>75</v>
          </cell>
          <cell r="K35">
            <v>22.1</v>
          </cell>
          <cell r="L35">
            <v>1</v>
          </cell>
          <cell r="M35">
            <v>0</v>
          </cell>
          <cell r="N35">
            <v>0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VA &amp; Other"/>
      <sheetName val="Carrying Charges"/>
      <sheetName val="1580"/>
      <sheetName val="1582"/>
      <sheetName val="1584"/>
      <sheetName val="1586"/>
      <sheetName val="1588"/>
      <sheetName val="1525"/>
      <sheetName val="1562"/>
      <sheetName val="1570"/>
      <sheetName val="1571"/>
      <sheetName val="1590"/>
      <sheetName val="JDE Quarter Change"/>
      <sheetName val="Sheet2"/>
      <sheetName val="Sheet1"/>
    </sheetNames>
    <sheetDataSet>
      <sheetData sheetId="0" refreshError="1">
        <row r="3">
          <cell r="A3" t="str">
            <v>Quarter ended June 30 2004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MUM"/>
      <sheetName val="OPTTABLE"/>
    </sheetNames>
    <sheetDataSet>
      <sheetData sheetId="0"/>
      <sheetData sheetId="1" refreshError="1">
        <row r="2">
          <cell r="A2" t="str">
            <v>system</v>
          </cell>
          <cell r="B2" t="str">
            <v>44 kv</v>
          </cell>
          <cell r="Q2" t="str">
            <v>system</v>
          </cell>
          <cell r="R2" t="str">
            <v>m.s.-44 kv</v>
          </cell>
          <cell r="S2" t="str">
            <v>13.8 kv</v>
          </cell>
          <cell r="U2" t="str">
            <v>system</v>
          </cell>
          <cell r="V2" t="str">
            <v>27.6/16 kv</v>
          </cell>
          <cell r="AA2" t="str">
            <v>system</v>
          </cell>
          <cell r="AB2" t="str">
            <v>13.8 kv</v>
          </cell>
          <cell r="AG2" t="str">
            <v>system</v>
          </cell>
          <cell r="AH2" t="str">
            <v>27.6 kv</v>
          </cell>
          <cell r="AW2" t="str">
            <v>system</v>
          </cell>
          <cell r="AX2" t="str">
            <v>m.s.-27 kv</v>
          </cell>
          <cell r="AY2" t="str">
            <v>4.16 kv</v>
          </cell>
          <cell r="BB2" t="str">
            <v>system</v>
          </cell>
          <cell r="BC2" t="str">
            <v>4.16 kv</v>
          </cell>
          <cell r="BH2" t="str">
            <v>SYSTEM</v>
          </cell>
        </row>
        <row r="3">
          <cell r="B3" t="str">
            <v>total</v>
          </cell>
          <cell r="C3" t="str">
            <v>ann. cap</v>
          </cell>
          <cell r="D3" t="str">
            <v>loss</v>
          </cell>
          <cell r="E3" t="str">
            <v>penalty</v>
          </cell>
          <cell r="R3" t="str">
            <v>total</v>
          </cell>
          <cell r="S3" t="str">
            <v>total</v>
          </cell>
          <cell r="T3" t="str">
            <v>total</v>
          </cell>
          <cell r="V3" t="str">
            <v>total</v>
          </cell>
          <cell r="W3" t="str">
            <v>ann. cap</v>
          </cell>
          <cell r="X3" t="str">
            <v>loss</v>
          </cell>
          <cell r="Y3" t="str">
            <v>penalty</v>
          </cell>
          <cell r="AB3" t="str">
            <v>total</v>
          </cell>
          <cell r="AC3" t="str">
            <v>ann. cap</v>
          </cell>
          <cell r="AD3" t="str">
            <v>loss</v>
          </cell>
          <cell r="AE3" t="str">
            <v>penalty</v>
          </cell>
          <cell r="AH3" t="str">
            <v>total</v>
          </cell>
          <cell r="AI3" t="str">
            <v>ann. cap</v>
          </cell>
          <cell r="AJ3" t="str">
            <v>loss</v>
          </cell>
          <cell r="AK3" t="str">
            <v>penalty</v>
          </cell>
          <cell r="AX3" t="str">
            <v>total</v>
          </cell>
          <cell r="AY3" t="str">
            <v>total</v>
          </cell>
          <cell r="AZ3" t="str">
            <v>total</v>
          </cell>
          <cell r="BC3" t="str">
            <v>total</v>
          </cell>
          <cell r="BD3" t="str">
            <v>ann. cap</v>
          </cell>
          <cell r="BE3" t="str">
            <v>loss</v>
          </cell>
          <cell r="BF3" t="str">
            <v>penalty</v>
          </cell>
          <cell r="BH3" t="str">
            <v>total</v>
          </cell>
        </row>
        <row r="4">
          <cell r="A4" t="str">
            <v>u.f.</v>
          </cell>
          <cell r="B4" t="str">
            <v>p.w. cost</v>
          </cell>
          <cell r="C4" t="str">
            <v>p.w. cost</v>
          </cell>
          <cell r="D4" t="str">
            <v>p.w. cost</v>
          </cell>
          <cell r="E4" t="str">
            <v>p.w. cost</v>
          </cell>
          <cell r="Q4" t="str">
            <v>u.f.</v>
          </cell>
          <cell r="R4" t="str">
            <v>p.w. cost</v>
          </cell>
          <cell r="S4" t="str">
            <v>p.w. cost</v>
          </cell>
          <cell r="U4" t="str">
            <v>u.f.</v>
          </cell>
          <cell r="V4" t="str">
            <v>p.w. cost</v>
          </cell>
          <cell r="W4" t="str">
            <v>p.w. cost</v>
          </cell>
          <cell r="X4" t="str">
            <v>p.w. cost</v>
          </cell>
          <cell r="Y4" t="str">
            <v>p.w. cost</v>
          </cell>
          <cell r="AA4" t="str">
            <v>u.f.</v>
          </cell>
          <cell r="AB4" t="str">
            <v>p.w. cost</v>
          </cell>
          <cell r="AC4" t="str">
            <v>p.w. cost</v>
          </cell>
          <cell r="AD4" t="str">
            <v>p.w. cost</v>
          </cell>
          <cell r="AE4" t="str">
            <v>p.w. cost</v>
          </cell>
          <cell r="AG4" t="str">
            <v>u.f.</v>
          </cell>
          <cell r="AH4" t="str">
            <v>p.w. cost</v>
          </cell>
          <cell r="AI4" t="str">
            <v>p.w. cost</v>
          </cell>
          <cell r="AJ4" t="str">
            <v>p.w. cost</v>
          </cell>
          <cell r="AK4" t="str">
            <v>p.w. cost</v>
          </cell>
          <cell r="AW4" t="str">
            <v>u.f.</v>
          </cell>
          <cell r="AX4" t="str">
            <v>p.w. cost</v>
          </cell>
          <cell r="AY4" t="str">
            <v>p.w. cost</v>
          </cell>
          <cell r="BB4" t="str">
            <v>u.f.</v>
          </cell>
          <cell r="BC4" t="str">
            <v>p.w. cost</v>
          </cell>
          <cell r="BD4" t="str">
            <v>p.w. cost</v>
          </cell>
          <cell r="BE4" t="str">
            <v>p.w. cost</v>
          </cell>
          <cell r="BF4" t="str">
            <v>p.w. cost</v>
          </cell>
          <cell r="BH4" t="str">
            <v>p.w. cost</v>
          </cell>
        </row>
        <row r="5">
          <cell r="B5" t="str">
            <v>$,000</v>
          </cell>
          <cell r="C5" t="str">
            <v>$,000</v>
          </cell>
          <cell r="D5" t="str">
            <v>$,000</v>
          </cell>
          <cell r="E5" t="str">
            <v>$,000</v>
          </cell>
          <cell r="R5" t="str">
            <v>$,000</v>
          </cell>
          <cell r="S5" t="str">
            <v>$,000</v>
          </cell>
          <cell r="T5" t="str">
            <v>$,000</v>
          </cell>
          <cell r="V5" t="str">
            <v>$,000</v>
          </cell>
          <cell r="W5" t="str">
            <v>$,000</v>
          </cell>
          <cell r="X5" t="str">
            <v>$,000</v>
          </cell>
          <cell r="Y5" t="str">
            <v>$,000</v>
          </cell>
          <cell r="AB5" t="str">
            <v>$,000</v>
          </cell>
          <cell r="AC5" t="str">
            <v>$,000</v>
          </cell>
          <cell r="AD5" t="str">
            <v>$,000</v>
          </cell>
          <cell r="AE5" t="str">
            <v>$,000</v>
          </cell>
          <cell r="AH5" t="str">
            <v>$,000</v>
          </cell>
          <cell r="AI5" t="str">
            <v>$,000</v>
          </cell>
          <cell r="AJ5" t="str">
            <v>$,000</v>
          </cell>
          <cell r="AK5" t="str">
            <v>$,000</v>
          </cell>
          <cell r="AX5" t="str">
            <v>$,000</v>
          </cell>
          <cell r="AY5" t="str">
            <v>$,000</v>
          </cell>
          <cell r="AZ5" t="str">
            <v>$,000</v>
          </cell>
          <cell r="BC5" t="str">
            <v>$,000</v>
          </cell>
          <cell r="BD5" t="str">
            <v>$,000</v>
          </cell>
          <cell r="BE5" t="str">
            <v>$,000</v>
          </cell>
          <cell r="BF5" t="str">
            <v>$,000</v>
          </cell>
          <cell r="BH5" t="str">
            <v>$,000</v>
          </cell>
        </row>
        <row r="6">
          <cell r="A6">
            <v>0.1</v>
          </cell>
          <cell r="B6">
            <v>922949.3047409018</v>
          </cell>
          <cell r="C6">
            <v>828046.5026810366</v>
          </cell>
          <cell r="D6">
            <v>8086.9740055176917</v>
          </cell>
          <cell r="E6">
            <v>86815.828054347789</v>
          </cell>
          <cell r="Q6">
            <v>0.1</v>
          </cell>
          <cell r="R6">
            <v>1348662.7204959833</v>
          </cell>
          <cell r="S6">
            <v>198261.39107495613</v>
          </cell>
          <cell r="T6">
            <v>1546924.1115709394</v>
          </cell>
          <cell r="U6">
            <v>0.1</v>
          </cell>
          <cell r="V6">
            <v>316131.58230286697</v>
          </cell>
          <cell r="W6">
            <v>281297.09004733519</v>
          </cell>
          <cell r="X6">
            <v>1908.7962947781145</v>
          </cell>
          <cell r="Y6">
            <v>32925.695960753656</v>
          </cell>
          <cell r="AA6">
            <v>0.1</v>
          </cell>
          <cell r="AB6">
            <v>694983.76280573849</v>
          </cell>
          <cell r="AC6">
            <v>604731.47653816093</v>
          </cell>
          <cell r="AD6">
            <v>5113.5234880206945</v>
          </cell>
          <cell r="AE6">
            <v>85138.76277955687</v>
          </cell>
          <cell r="AG6">
            <v>0.1</v>
          </cell>
          <cell r="AH6">
            <v>345175.50503188343</v>
          </cell>
          <cell r="AI6">
            <v>309702.2219073273</v>
          </cell>
          <cell r="AJ6">
            <v>2222.036437461375</v>
          </cell>
          <cell r="AK6">
            <v>33251.24668709487</v>
          </cell>
          <cell r="AW6">
            <v>0.1</v>
          </cell>
          <cell r="AX6">
            <v>234399.08325525196</v>
          </cell>
          <cell r="AY6">
            <v>41390.633040980138</v>
          </cell>
          <cell r="AZ6">
            <v>275789.71629623207</v>
          </cell>
          <cell r="BB6">
            <v>0.1</v>
          </cell>
          <cell r="BC6">
            <v>184468.09132885834</v>
          </cell>
          <cell r="BD6">
            <v>168570.45945125411</v>
          </cell>
          <cell r="BE6">
            <v>1809.8875944724248</v>
          </cell>
          <cell r="BF6">
            <v>14087.744283131808</v>
          </cell>
          <cell r="BH6">
            <v>3406970.219942824</v>
          </cell>
        </row>
        <row r="7">
          <cell r="A7">
            <v>0.2</v>
          </cell>
          <cell r="B7">
            <v>508970.92210678861</v>
          </cell>
          <cell r="C7">
            <v>399303.00542184012</v>
          </cell>
          <cell r="D7">
            <v>16173.948011035383</v>
          </cell>
          <cell r="E7">
            <v>93493.968673912968</v>
          </cell>
          <cell r="Q7">
            <v>0.2</v>
          </cell>
          <cell r="R7">
            <v>657036.14716378215</v>
          </cell>
          <cell r="S7">
            <v>205094.62302368155</v>
          </cell>
          <cell r="T7">
            <v>862130.77018746373</v>
          </cell>
          <cell r="U7">
            <v>0.2</v>
          </cell>
          <cell r="V7">
            <v>176933.38926324897</v>
          </cell>
          <cell r="W7">
            <v>137657.35486980426</v>
          </cell>
          <cell r="X7">
            <v>3817.5925895562291</v>
          </cell>
          <cell r="Y7">
            <v>35458.441803888549</v>
          </cell>
          <cell r="AA7">
            <v>0.2</v>
          </cell>
          <cell r="AB7">
            <v>386020.52806598583</v>
          </cell>
          <cell r="AC7">
            <v>284105.58271196019</v>
          </cell>
          <cell r="AD7">
            <v>10227.046976041389</v>
          </cell>
          <cell r="AE7">
            <v>91687.898377984311</v>
          </cell>
          <cell r="AG7">
            <v>0.2</v>
          </cell>
          <cell r="AH7">
            <v>182882.93739482245</v>
          </cell>
          <cell r="AI7">
            <v>142629.82962610526</v>
          </cell>
          <cell r="AJ7">
            <v>4444.0728749227501</v>
          </cell>
          <cell r="AK7">
            <v>35809.034893794473</v>
          </cell>
          <cell r="AW7">
            <v>0.2</v>
          </cell>
          <cell r="AX7">
            <v>111418.49390603029</v>
          </cell>
          <cell r="AY7">
            <v>43077.655040047168</v>
          </cell>
          <cell r="AZ7">
            <v>154496.14894607745</v>
          </cell>
          <cell r="BB7">
            <v>0.2</v>
          </cell>
          <cell r="BC7">
            <v>96565.941327814377</v>
          </cell>
          <cell r="BD7">
            <v>77774.749218573736</v>
          </cell>
          <cell r="BE7">
            <v>3619.7751889448496</v>
          </cell>
          <cell r="BF7">
            <v>15171.416920295791</v>
          </cell>
          <cell r="BH7">
            <v>1885414.1678984012</v>
          </cell>
        </row>
        <row r="8">
          <cell r="A8">
            <v>0.3</v>
          </cell>
          <cell r="B8">
            <v>382204.2341498608</v>
          </cell>
          <cell r="C8">
            <v>256658.1794032355</v>
          </cell>
          <cell r="D8">
            <v>24260.922016553028</v>
          </cell>
          <cell r="E8">
            <v>101285.13273007241</v>
          </cell>
          <cell r="Q8">
            <v>0.3</v>
          </cell>
          <cell r="R8">
            <v>428354.96221811778</v>
          </cell>
          <cell r="S8">
            <v>213066.72696386129</v>
          </cell>
          <cell r="T8">
            <v>641421.68918197905</v>
          </cell>
          <cell r="U8">
            <v>0.3</v>
          </cell>
          <cell r="V8">
            <v>133942.12240919005</v>
          </cell>
          <cell r="W8">
            <v>89802.421570643113</v>
          </cell>
          <cell r="X8">
            <v>5726.3888843343448</v>
          </cell>
          <cell r="Y8">
            <v>38413.311954212601</v>
          </cell>
          <cell r="AA8">
            <v>0.3</v>
          </cell>
          <cell r="AB8">
            <v>291914.37397302949</v>
          </cell>
          <cell r="AC8">
            <v>177245.24693281783</v>
          </cell>
          <cell r="AD8">
            <v>15340.570464062093</v>
          </cell>
          <cell r="AE8">
            <v>99328.556576149538</v>
          </cell>
          <cell r="AG8">
            <v>0.3</v>
          </cell>
          <cell r="AH8">
            <v>132297.75599372905</v>
          </cell>
          <cell r="AI8">
            <v>86838.525546400895</v>
          </cell>
          <cell r="AJ8">
            <v>6666.1093123841283</v>
          </cell>
          <cell r="AK8">
            <v>38793.121134943984</v>
          </cell>
          <cell r="AW8">
            <v>0.3</v>
          </cell>
          <cell r="AX8">
            <v>70750.717256227799</v>
          </cell>
          <cell r="AY8">
            <v>45045.847372292053</v>
          </cell>
          <cell r="AZ8">
            <v>115796.56462851985</v>
          </cell>
          <cell r="BB8">
            <v>0.3</v>
          </cell>
          <cell r="BC8">
            <v>69376.893559029908</v>
          </cell>
          <cell r="BD8">
            <v>47511.529111958866</v>
          </cell>
          <cell r="BE8">
            <v>5429.6627834172732</v>
          </cell>
          <cell r="BF8">
            <v>16435.701663653774</v>
          </cell>
          <cell r="BH8">
            <v>1405662.3663632788</v>
          </cell>
        </row>
        <row r="9">
          <cell r="A9">
            <v>0.4</v>
          </cell>
          <cell r="B9">
            <v>327876.98906728532</v>
          </cell>
          <cell r="C9">
            <v>185036.22097604471</v>
          </cell>
          <cell r="D9">
            <v>32347.896022070767</v>
          </cell>
          <cell r="E9">
            <v>110492.87206916987</v>
          </cell>
          <cell r="Q9">
            <v>0.4</v>
          </cell>
          <cell r="R9">
            <v>315422.2521280573</v>
          </cell>
          <cell r="S9">
            <v>222488.30434770975</v>
          </cell>
          <cell r="T9">
            <v>537910.55647576705</v>
          </cell>
          <cell r="U9">
            <v>0.4</v>
          </cell>
          <cell r="V9">
            <v>115409.82774485175</v>
          </cell>
          <cell r="W9">
            <v>65869.21134296192</v>
          </cell>
          <cell r="X9">
            <v>7635.1851791124582</v>
          </cell>
          <cell r="Y9">
            <v>41905.431222777384</v>
          </cell>
          <cell r="AA9">
            <v>0.4</v>
          </cell>
          <cell r="AB9">
            <v>252602.80981642244</v>
          </cell>
          <cell r="AC9">
            <v>123790.29050854001</v>
          </cell>
          <cell r="AD9">
            <v>20454.093952082778</v>
          </cell>
          <cell r="AE9">
            <v>108358.42535579958</v>
          </cell>
          <cell r="AG9">
            <v>0.4</v>
          </cell>
          <cell r="AH9">
            <v>110223.81908653272</v>
          </cell>
          <cell r="AI9">
            <v>59015.904825839229</v>
          </cell>
          <cell r="AJ9">
            <v>8888.1457498455002</v>
          </cell>
          <cell r="AK9">
            <v>42319.768510848022</v>
          </cell>
          <cell r="AW9">
            <v>0.4</v>
          </cell>
          <cell r="AX9">
            <v>50665.995249082604</v>
          </cell>
          <cell r="AY9">
            <v>47371.892855854167</v>
          </cell>
          <cell r="AZ9">
            <v>98037.888104936777</v>
          </cell>
          <cell r="BB9">
            <v>0.4</v>
          </cell>
          <cell r="BC9">
            <v>57565.409019868792</v>
          </cell>
          <cell r="BD9">
            <v>32396.002281629539</v>
          </cell>
          <cell r="BE9">
            <v>7239.5503778896991</v>
          </cell>
          <cell r="BF9">
            <v>17929.856360349564</v>
          </cell>
          <cell r="BH9">
            <v>1189459.0804793737</v>
          </cell>
        </row>
        <row r="10">
          <cell r="A10">
            <v>0.5</v>
          </cell>
          <cell r="B10">
            <v>304090.02808955958</v>
          </cell>
          <cell r="C10">
            <v>142112.99878588427</v>
          </cell>
          <cell r="D10">
            <v>40434.870027588418</v>
          </cell>
          <cell r="E10">
            <v>121542.15927608694</v>
          </cell>
          <cell r="Q10">
            <v>0.5</v>
          </cell>
          <cell r="R10">
            <v>248805.02564199359</v>
          </cell>
          <cell r="S10">
            <v>233794.19720832826</v>
          </cell>
          <cell r="T10">
            <v>482599.22285032185</v>
          </cell>
          <cell r="U10">
            <v>0.5</v>
          </cell>
          <cell r="V10">
            <v>107180.97692365406</v>
          </cell>
          <cell r="W10">
            <v>51541.021104708387</v>
          </cell>
          <cell r="X10">
            <v>9543.9814738905807</v>
          </cell>
          <cell r="Y10">
            <v>46095.974345055125</v>
          </cell>
          <cell r="AA10">
            <v>0.5</v>
          </cell>
          <cell r="AB10">
            <v>236484.26856581122</v>
          </cell>
          <cell r="AC10">
            <v>91722.383234328125</v>
          </cell>
          <cell r="AD10">
            <v>25567.617440103444</v>
          </cell>
          <cell r="AE10">
            <v>119194.26789137945</v>
          </cell>
          <cell r="AG10">
            <v>0.5</v>
          </cell>
          <cell r="AH10">
            <v>99907.625773478823</v>
          </cell>
          <cell r="AI10">
            <v>42245.698224239168</v>
          </cell>
          <cell r="AJ10">
            <v>11110.182187306877</v>
          </cell>
          <cell r="AK10">
            <v>46551.745361932808</v>
          </cell>
          <cell r="AW10">
            <v>0.5</v>
          </cell>
          <cell r="AX10">
            <v>38819.417064218869</v>
          </cell>
          <cell r="AY10">
            <v>50163.147436128726</v>
          </cell>
          <cell r="AZ10">
            <v>88982.564500347595</v>
          </cell>
          <cell r="BB10">
            <v>0.5</v>
          </cell>
          <cell r="BC10">
            <v>52083.803821111236</v>
          </cell>
          <cell r="BD10">
            <v>23311.523852364604</v>
          </cell>
          <cell r="BE10">
            <v>9049.4379723621187</v>
          </cell>
          <cell r="BF10">
            <v>19722.841996384515</v>
          </cell>
          <cell r="BH10">
            <v>1082760.418137362</v>
          </cell>
        </row>
        <row r="11">
          <cell r="A11">
            <v>0.6</v>
          </cell>
          <cell r="B11">
            <v>297130.20813775389</v>
          </cell>
          <cell r="C11">
            <v>113561.52046455137</v>
          </cell>
          <cell r="D11">
            <v>48521.844033106056</v>
          </cell>
          <cell r="E11">
            <v>135046.84364009643</v>
          </cell>
          <cell r="Q11">
            <v>0.6</v>
          </cell>
          <cell r="R11">
            <v>205369.95101710732</v>
          </cell>
          <cell r="S11">
            <v>247612.51070463972</v>
          </cell>
          <cell r="T11">
            <v>452982.46172174707</v>
          </cell>
          <cell r="U11">
            <v>0.6</v>
          </cell>
          <cell r="V11">
            <v>104561.66270684738</v>
          </cell>
          <cell r="W11">
            <v>41891.135665895192</v>
          </cell>
          <cell r="X11">
            <v>11452.77776866869</v>
          </cell>
          <cell r="Y11">
            <v>51217.749272283494</v>
          </cell>
          <cell r="AA11">
            <v>0.6</v>
          </cell>
          <cell r="AB11">
            <v>233794.19720832826</v>
          </cell>
          <cell r="AC11">
            <v>70791.422600519523</v>
          </cell>
          <cell r="AD11">
            <v>30564.69917294259</v>
          </cell>
          <cell r="AE11">
            <v>132438.0754348661</v>
          </cell>
          <cell r="AG11">
            <v>0.6</v>
          </cell>
          <cell r="AH11">
            <v>96649.543329795953</v>
          </cell>
          <cell r="AI11">
            <v>31703.803893485478</v>
          </cell>
          <cell r="AJ11">
            <v>13221.5779230518</v>
          </cell>
          <cell r="AK11">
            <v>51724.161513258674</v>
          </cell>
          <cell r="AW11">
            <v>0.6</v>
          </cell>
          <cell r="AX11">
            <v>31103.51108070714</v>
          </cell>
          <cell r="AY11">
            <v>53574.680812019862</v>
          </cell>
          <cell r="AZ11">
            <v>84678.191892727002</v>
          </cell>
          <cell r="BB11">
            <v>0.6</v>
          </cell>
          <cell r="BC11">
            <v>50163.147436128726</v>
          </cell>
          <cell r="BD11">
            <v>17456.059754762133</v>
          </cell>
          <cell r="BE11">
            <v>10792.818796494921</v>
          </cell>
          <cell r="BF11">
            <v>21914.268884871668</v>
          </cell>
          <cell r="BH11">
            <v>1036002.0677888712</v>
          </cell>
        </row>
        <row r="12">
          <cell r="A12">
            <v>0.7</v>
          </cell>
          <cell r="B12">
            <v>301720.63328759768</v>
          </cell>
          <cell r="C12">
            <v>93184.11615386534</v>
          </cell>
          <cell r="D12">
            <v>56608.818038623831</v>
          </cell>
          <cell r="E12">
            <v>151927.6990951086</v>
          </cell>
          <cell r="Q12">
            <v>0.7</v>
          </cell>
          <cell r="R12">
            <v>175200.12254690594</v>
          </cell>
          <cell r="S12">
            <v>264885.40257502883</v>
          </cell>
          <cell r="T12">
            <v>440085.52512193477</v>
          </cell>
          <cell r="U12">
            <v>0.7</v>
          </cell>
          <cell r="V12">
            <v>105972.86080516109</v>
          </cell>
          <cell r="W12">
            <v>34991.318810395387</v>
          </cell>
          <cell r="X12">
            <v>13361.57406344682</v>
          </cell>
          <cell r="Y12">
            <v>57619.967931318883</v>
          </cell>
          <cell r="AA12">
            <v>0.7</v>
          </cell>
          <cell r="AB12">
            <v>241004.5464143593</v>
          </cell>
          <cell r="AC12">
            <v>56752.518023521661</v>
          </cell>
          <cell r="AD12">
            <v>35259.193526613126</v>
          </cell>
          <cell r="AE12">
            <v>148992.83486422431</v>
          </cell>
          <cell r="AG12">
            <v>0.7</v>
          </cell>
          <cell r="AH12">
            <v>98054.447951919778</v>
          </cell>
          <cell r="AI12">
            <v>24704.184197531144</v>
          </cell>
          <cell r="AJ12">
            <v>15160.582051972684</v>
          </cell>
          <cell r="AK12">
            <v>58189.681702416034</v>
          </cell>
          <cell r="AW12">
            <v>0.7</v>
          </cell>
          <cell r="AX12">
            <v>25814.009463950322</v>
          </cell>
          <cell r="AY12">
            <v>57839.097531883759</v>
          </cell>
          <cell r="AZ12">
            <v>83653.106995834081</v>
          </cell>
          <cell r="BB12">
            <v>0.7</v>
          </cell>
          <cell r="BC12">
            <v>50686.741092661803</v>
          </cell>
          <cell r="BD12">
            <v>13641.9276215179</v>
          </cell>
          <cell r="BE12">
            <v>12391.26097566325</v>
          </cell>
          <cell r="BF12">
            <v>24653.552495480668</v>
          </cell>
          <cell r="BH12">
            <v>1029486.5741624474</v>
          </cell>
        </row>
        <row r="13">
          <cell r="A13">
            <v>0.8</v>
          </cell>
          <cell r="B13">
            <v>316376.41454475507</v>
          </cell>
          <cell r="C13">
            <v>78048.966391918031</v>
          </cell>
          <cell r="D13">
            <v>64695.792044141534</v>
          </cell>
          <cell r="E13">
            <v>173631.65610869558</v>
          </cell>
          <cell r="Q13">
            <v>0.8</v>
          </cell>
          <cell r="R13">
            <v>153355.26361588342</v>
          </cell>
          <cell r="S13">
            <v>287093.40640838642</v>
          </cell>
          <cell r="T13">
            <v>440448.67002426984</v>
          </cell>
          <cell r="U13">
            <v>0.8</v>
          </cell>
          <cell r="V13">
            <v>111133.73823969868</v>
          </cell>
          <cell r="W13">
            <v>30011.975959966458</v>
          </cell>
          <cell r="X13">
            <v>15270.370358224916</v>
          </cell>
          <cell r="Y13">
            <v>65851.391921507311</v>
          </cell>
          <cell r="AA13">
            <v>0.8</v>
          </cell>
          <cell r="AB13">
            <v>256760.59814395377</v>
          </cell>
          <cell r="AC13">
            <v>46758.211854944864</v>
          </cell>
          <cell r="AD13">
            <v>39724.860729895234</v>
          </cell>
          <cell r="AE13">
            <v>170277.52555911374</v>
          </cell>
          <cell r="AG13">
            <v>0.8</v>
          </cell>
          <cell r="AH13">
            <v>103373.56592608859</v>
          </cell>
          <cell r="AI13">
            <v>19939.898227969301</v>
          </cell>
          <cell r="AJ13">
            <v>16931.174323929576</v>
          </cell>
          <cell r="AK13">
            <v>66502.49337418974</v>
          </cell>
          <cell r="AW13">
            <v>0.8</v>
          </cell>
          <cell r="AX13">
            <v>22252.80736953735</v>
          </cell>
          <cell r="AY13">
            <v>63321.919028851626</v>
          </cell>
          <cell r="AZ13">
            <v>85574.726398388972</v>
          </cell>
          <cell r="BB13">
            <v>0.8</v>
          </cell>
          <cell r="BC13">
            <v>53020.363000725454</v>
          </cell>
          <cell r="BD13">
            <v>10977.795081859878</v>
          </cell>
          <cell r="BE13">
            <v>13867.07935260199</v>
          </cell>
          <cell r="BF13">
            <v>28175.488566263615</v>
          </cell>
          <cell r="BH13">
            <v>1056907.1151332012</v>
          </cell>
        </row>
        <row r="14">
          <cell r="A14">
            <v>0.9</v>
          </cell>
          <cell r="B14">
            <v>341351.83806057554</v>
          </cell>
          <cell r="C14">
            <v>66007.519583615169</v>
          </cell>
          <cell r="D14">
            <v>72774.053016815596</v>
          </cell>
          <cell r="E14">
            <v>202570.26546014482</v>
          </cell>
          <cell r="Q14">
            <v>0.9</v>
          </cell>
          <cell r="R14">
            <v>137123.78439090759</v>
          </cell>
          <cell r="S14">
            <v>316704.07818619645</v>
          </cell>
          <cell r="T14">
            <v>453827.86257710401</v>
          </cell>
          <cell r="U14">
            <v>0.9</v>
          </cell>
          <cell r="V14">
            <v>119915.35134603207</v>
          </cell>
          <cell r="W14">
            <v>25909.560784603829</v>
          </cell>
          <cell r="X14">
            <v>17179.16665300306</v>
          </cell>
          <cell r="Y14">
            <v>76826.623908425201</v>
          </cell>
          <cell r="AA14">
            <v>0.9</v>
          </cell>
          <cell r="AB14">
            <v>281950.13558575616</v>
          </cell>
          <cell r="AC14">
            <v>39299.028711797226</v>
          </cell>
          <cell r="AD14">
            <v>43993.993721659695</v>
          </cell>
          <cell r="AE14">
            <v>198657.11315229911</v>
          </cell>
          <cell r="AG14">
            <v>0.9</v>
          </cell>
          <cell r="AH14">
            <v>112655.38207310592</v>
          </cell>
          <cell r="AI14">
            <v>16510.071331623356</v>
          </cell>
          <cell r="AJ14">
            <v>18559.068471594546</v>
          </cell>
          <cell r="AK14">
            <v>77586.242269887967</v>
          </cell>
          <cell r="AW14">
            <v>0.9</v>
          </cell>
          <cell r="AX14">
            <v>19776.560154010291</v>
          </cell>
          <cell r="AY14">
            <v>70632.347691475486</v>
          </cell>
          <cell r="AZ14">
            <v>90408.907845485781</v>
          </cell>
          <cell r="BB14">
            <v>0.9</v>
          </cell>
          <cell r="BC14">
            <v>57192.850501174136</v>
          </cell>
          <cell r="BD14">
            <v>9114.8512985919206</v>
          </cell>
          <cell r="BE14">
            <v>15206.595875274696</v>
          </cell>
          <cell r="BF14">
            <v>32871.403327307547</v>
          </cell>
          <cell r="BH14">
            <v>1118159.3419023033</v>
          </cell>
        </row>
        <row r="15">
          <cell r="A15">
            <v>1</v>
          </cell>
          <cell r="B15">
            <v>380501.68220830237</v>
          </cell>
          <cell r="C15">
            <v>56841.519704149076</v>
          </cell>
          <cell r="D15">
            <v>80575.843951979594</v>
          </cell>
          <cell r="E15">
            <v>243084.31855217388</v>
          </cell>
          <cell r="Q15">
            <v>1</v>
          </cell>
          <cell r="R15">
            <v>125314.23756276586</v>
          </cell>
          <cell r="S15">
            <v>358159.0186751305</v>
          </cell>
          <cell r="T15">
            <v>483473.25623789639</v>
          </cell>
          <cell r="U15">
            <v>1</v>
          </cell>
          <cell r="V15">
            <v>134064.32200451518</v>
          </cell>
          <cell r="W15">
            <v>22784.410366623782</v>
          </cell>
          <cell r="X15">
            <v>19087.962947781161</v>
          </cell>
          <cell r="Y15">
            <v>92191.94869011025</v>
          </cell>
          <cell r="AA15">
            <v>1</v>
          </cell>
          <cell r="AB15">
            <v>320049.80487828789</v>
          </cell>
          <cell r="AC15">
            <v>33470.69154232509</v>
          </cell>
          <cell r="AD15">
            <v>48190.577553203642</v>
          </cell>
          <cell r="AE15">
            <v>238388.5357827589</v>
          </cell>
          <cell r="AG15">
            <v>1</v>
          </cell>
          <cell r="AH15">
            <v>127119.00488272836</v>
          </cell>
          <cell r="AI15">
            <v>13906.091742020366</v>
          </cell>
          <cell r="AJ15">
            <v>20109.42241684235</v>
          </cell>
          <cell r="AK15">
            <v>93103.490723865616</v>
          </cell>
          <cell r="AW15">
            <v>1</v>
          </cell>
          <cell r="AX15">
            <v>18040.051194102347</v>
          </cell>
          <cell r="AY15">
            <v>80866.94781914886</v>
          </cell>
          <cell r="AZ15">
            <v>98906.999013251203</v>
          </cell>
          <cell r="BB15">
            <v>1</v>
          </cell>
          <cell r="BC15">
            <v>63623.677879035647</v>
          </cell>
          <cell r="BD15">
            <v>7690.2276540477405</v>
          </cell>
          <cell r="BE15">
            <v>16487.766232218873</v>
          </cell>
          <cell r="BF15">
            <v>39445.683992769031</v>
          </cell>
          <cell r="BH15">
            <v>1224065.2643466934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</sheetNames>
    <sheetDataSet>
      <sheetData sheetId="0" refreshError="1"/>
      <sheetData sheetId="1" refreshError="1"/>
      <sheetData sheetId="2" refreshError="1">
        <row r="56">
          <cell r="C56" t="str">
            <v>A</v>
          </cell>
          <cell r="D56" t="str">
            <v>Territory "A"</v>
          </cell>
        </row>
        <row r="57">
          <cell r="C57" t="str">
            <v>B</v>
          </cell>
          <cell r="D57" t="str">
            <v>Territory "B"</v>
          </cell>
        </row>
        <row r="58">
          <cell r="C58" t="str">
            <v>C</v>
          </cell>
          <cell r="D58" t="str">
            <v>Territory "C"</v>
          </cell>
        </row>
        <row r="59">
          <cell r="C59" t="str">
            <v>D</v>
          </cell>
          <cell r="D59" t="str">
            <v>Territory "D"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List 2001"/>
      <sheetName val="Projects"/>
      <sheetName val="SUM2001"/>
      <sheetName val="Budget 2001"/>
      <sheetName val="Budget Forecast"/>
      <sheetName val="Sheet1"/>
      <sheetName val="Sheet2"/>
      <sheetName val="Sheet3"/>
      <sheetName val="Global"/>
    </sheetNames>
    <sheetDataSet>
      <sheetData sheetId="0" refreshError="1">
        <row r="1">
          <cell r="B1" t="str">
            <v>POSSIBLE  SYSTEM   CAPITAL PROJECTS  -  2000</v>
          </cell>
        </row>
        <row r="3">
          <cell r="A3" t="str">
            <v>SUBTRANSMISSION</v>
          </cell>
          <cell r="D3" t="str">
            <v>Date:</v>
          </cell>
          <cell r="F3">
            <v>37118.646983796294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Chalkdene MS</v>
          </cell>
          <cell r="C36" t="str">
            <v>REBUILD</v>
          </cell>
          <cell r="D36">
            <v>420000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Dixie/Burnhamthorpe/Dundas- Feeder Tie</v>
          </cell>
          <cell r="C41" t="str">
            <v>REBUILD</v>
          </cell>
          <cell r="D41">
            <v>580000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2.5</v>
          </cell>
        </row>
        <row r="43">
          <cell r="B43" t="str">
            <v xml:space="preserve">          Burnhamthorpe  Rd.   to  Dundas St.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D46">
            <v>520000.00000000006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2.2000000000000002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D51">
            <v>280000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3805000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2000</v>
          </cell>
        </row>
        <row r="64">
          <cell r="A64" t="str">
            <v>SUBTRANSMISSION</v>
          </cell>
          <cell r="D64" t="str">
            <v>Date:</v>
          </cell>
          <cell r="F64">
            <v>37118.646983796294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  <cell r="B88" t="str">
            <v>44 kV Ninth Line/Britannia Feeders</v>
          </cell>
          <cell r="C88" t="str">
            <v>ADD</v>
          </cell>
          <cell r="D88">
            <v>330000</v>
          </cell>
        </row>
        <row r="89">
          <cell r="B89" t="str">
            <v xml:space="preserve">          Along Ninth Line from Derry Rd. to Britannia Rd. to Winston Churchill</v>
          </cell>
          <cell r="C89">
            <v>5</v>
          </cell>
        </row>
        <row r="90">
          <cell r="B90" t="str">
            <v xml:space="preserve">         on existing poleline.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1320000</v>
          </cell>
        </row>
        <row r="120">
          <cell r="A120" t="str">
            <v>(*)  Included  in  1999  Capital  Budget.</v>
          </cell>
        </row>
        <row r="123">
          <cell r="B123" t="str">
            <v>POSSIBLE  SYSTEM   CAPITAL PROJECTS  -  2000</v>
          </cell>
        </row>
        <row r="125">
          <cell r="A125" t="str">
            <v>SUBTRANSMISSION</v>
          </cell>
          <cell r="D125" t="str">
            <v>Date:</v>
          </cell>
          <cell r="F125">
            <v>37118.646983796294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380000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1.5</v>
          </cell>
        </row>
        <row r="141">
          <cell r="B141" t="str">
            <v xml:space="preserve">          Mavis Rd - Second cct to John MS</v>
          </cell>
        </row>
        <row r="144">
          <cell r="A144">
            <v>3</v>
          </cell>
          <cell r="B144" t="str">
            <v>44 kV Mavis - Burnhamthorpe Rd. to Dundas</v>
          </cell>
          <cell r="C144" t="str">
            <v>ADD</v>
          </cell>
          <cell r="D144">
            <v>270000</v>
          </cell>
          <cell r="F144">
            <v>3</v>
          </cell>
        </row>
        <row r="145">
          <cell r="B145" t="str">
            <v xml:space="preserve">          On existing poleline along Mavis from Burnhamthorpe Rd. to</v>
          </cell>
          <cell r="C145">
            <v>3</v>
          </cell>
        </row>
        <row r="146">
          <cell r="B146" t="str">
            <v xml:space="preserve">          Dundas St.</v>
          </cell>
        </row>
        <row r="149">
          <cell r="A149">
            <v>4</v>
          </cell>
          <cell r="B149" t="str">
            <v>44 kV Winston Churchill - Eglinton to Dundas</v>
          </cell>
          <cell r="C149" t="str">
            <v>ADD</v>
          </cell>
          <cell r="D149">
            <v>345000</v>
          </cell>
          <cell r="F149">
            <v>4</v>
          </cell>
        </row>
        <row r="150">
          <cell r="B150" t="str">
            <v xml:space="preserve">          On existing poleline along Winston Churchill Blvd. from Eglinton Ave.</v>
          </cell>
          <cell r="C150">
            <v>4.5</v>
          </cell>
        </row>
        <row r="151">
          <cell r="B151" t="str">
            <v xml:space="preserve">          to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 t="str">
            <v>7*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B174" t="str">
            <v>44 kV Burnhamthorpe Rd.- Glen Erin to WCB</v>
          </cell>
          <cell r="C174" t="str">
            <v>ADD</v>
          </cell>
          <cell r="D174">
            <v>115000</v>
          </cell>
          <cell r="F174">
            <v>9</v>
          </cell>
        </row>
        <row r="175">
          <cell r="B175" t="str">
            <v xml:space="preserve">          On existing poleline along Burnhamthorpe Rd. from Glen Erin</v>
          </cell>
          <cell r="C175">
            <v>1.5</v>
          </cell>
        </row>
        <row r="176">
          <cell r="B176" t="str">
            <v xml:space="preserve">          to Winston Churchill Blvd.</v>
          </cell>
        </row>
        <row r="179">
          <cell r="A179">
            <v>10</v>
          </cell>
          <cell r="B179" t="str">
            <v>44 kV Glengarry Rd - Dundas St. to Queensway</v>
          </cell>
          <cell r="C179" t="str">
            <v>REBUILD</v>
          </cell>
          <cell r="D179">
            <v>280000</v>
          </cell>
          <cell r="F179">
            <v>9</v>
          </cell>
        </row>
        <row r="180">
          <cell r="B180" t="str">
            <v xml:space="preserve">          On rebuild poleline along Glengarry Rd. from Dundas St.</v>
          </cell>
          <cell r="C180">
            <v>1</v>
          </cell>
        </row>
        <row r="181">
          <cell r="B181" t="str">
            <v xml:space="preserve">          to Queensway to the South.</v>
          </cell>
        </row>
        <row r="184">
          <cell r="B184" t="str">
            <v>SUB-TOTAL</v>
          </cell>
          <cell r="D184">
            <v>4250000</v>
          </cell>
        </row>
        <row r="186">
          <cell r="A186" t="str">
            <v>(*)  Included  in  1999  Capital  Budget.</v>
          </cell>
        </row>
        <row r="189">
          <cell r="B189" t="str">
            <v>POSSIBLE  SYSTEM   CAPITAL PROJECTS  -  2000</v>
          </cell>
        </row>
        <row r="191">
          <cell r="A191" t="str">
            <v>SUBTRANSMISSION</v>
          </cell>
          <cell r="D191" t="str">
            <v>Date:</v>
          </cell>
          <cell r="F191">
            <v>35627.357684374998</v>
          </cell>
        </row>
        <row r="194">
          <cell r="A194" t="str">
            <v>ITEM</v>
          </cell>
          <cell r="B194" t="str">
            <v>DESCRIPTION</v>
          </cell>
          <cell r="C194" t="str">
            <v>TYPE</v>
          </cell>
          <cell r="D194" t="str">
            <v>ESTIMATE</v>
          </cell>
          <cell r="E194" t="str">
            <v>ZONE</v>
          </cell>
          <cell r="F194" t="str">
            <v>PRIORITY</v>
          </cell>
        </row>
        <row r="195">
          <cell r="C195" t="str">
            <v>(km)</v>
          </cell>
        </row>
        <row r="197">
          <cell r="B197" t="str">
            <v>44 kV - BRAMALEA TS</v>
          </cell>
        </row>
        <row r="200">
          <cell r="A200">
            <v>1</v>
          </cell>
          <cell r="B200" t="str">
            <v>44 kV Drew Rd. Feeder Tie</v>
          </cell>
          <cell r="C200" t="str">
            <v>ADD</v>
          </cell>
          <cell r="D200">
            <v>205000</v>
          </cell>
          <cell r="F200">
            <v>1</v>
          </cell>
        </row>
        <row r="201">
          <cell r="B201" t="str">
            <v xml:space="preserve">          Along Drew Rd. from Tobram Rd. to </v>
          </cell>
          <cell r="C201">
            <v>2.5</v>
          </cell>
        </row>
        <row r="202">
          <cell r="B202" t="str">
            <v xml:space="preserve">          Airport Rd.</v>
          </cell>
        </row>
        <row r="205">
          <cell r="A205">
            <v>2</v>
          </cell>
          <cell r="B205" t="str">
            <v>44 kV Goreway Dr. - City Bounary to Derry - Feeder Tie</v>
          </cell>
          <cell r="C205" t="str">
            <v>REBUILD</v>
          </cell>
          <cell r="D205">
            <v>580000</v>
          </cell>
          <cell r="F205">
            <v>2</v>
          </cell>
        </row>
        <row r="206">
          <cell r="B206" t="str">
            <v xml:space="preserve">          Rebuild of poleline along Goreway Drive from City Boundary</v>
          </cell>
          <cell r="C206">
            <v>2.5</v>
          </cell>
        </row>
        <row r="207">
          <cell r="B207" t="str">
            <v xml:space="preserve">          to Orlando MS near American Dr.</v>
          </cell>
        </row>
        <row r="210">
          <cell r="A210">
            <v>3</v>
          </cell>
          <cell r="B210" t="str">
            <v>44 kV CN Tracks - City Bounary to Derry - Feeder Tie</v>
          </cell>
          <cell r="C210" t="str">
            <v>ADD</v>
          </cell>
          <cell r="D210">
            <v>370000</v>
          </cell>
          <cell r="F210">
            <v>3</v>
          </cell>
        </row>
        <row r="211">
          <cell r="B211" t="str">
            <v xml:space="preserve">          On existing poleline along CN tracks from City Boundary</v>
          </cell>
          <cell r="C211">
            <v>5</v>
          </cell>
        </row>
        <row r="212">
          <cell r="B212" t="str">
            <v xml:space="preserve">          to Derry Rd.</v>
          </cell>
        </row>
        <row r="215">
          <cell r="A215">
            <v>4</v>
          </cell>
          <cell r="B215" t="str">
            <v xml:space="preserve">44 kV Orlando MS to Northwest to Malton MS </v>
          </cell>
          <cell r="C215" t="str">
            <v>REBUILD</v>
          </cell>
          <cell r="D215">
            <v>580000</v>
          </cell>
          <cell r="F215">
            <v>4</v>
          </cell>
        </row>
        <row r="216">
          <cell r="B216" t="str">
            <v xml:space="preserve">          On rebuild poleline along Nortwest Dr.</v>
          </cell>
          <cell r="C216">
            <v>2.5</v>
          </cell>
        </row>
        <row r="217">
          <cell r="B217" t="str">
            <v xml:space="preserve">          to Derry Rd. (to Malton MS)</v>
          </cell>
        </row>
        <row r="220">
          <cell r="A220" t="str">
            <v>5??</v>
          </cell>
          <cell r="B220" t="str">
            <v>44 kV Goreway Dr. - Derry to Orlando MS - Feeder Tie</v>
          </cell>
          <cell r="C220" t="str">
            <v>REBUILD</v>
          </cell>
          <cell r="D220">
            <v>420000</v>
          </cell>
          <cell r="F220">
            <v>5</v>
          </cell>
        </row>
        <row r="221">
          <cell r="B221" t="str">
            <v xml:space="preserve">          On existing poleline along Goreway Drive from Derry Rd.</v>
          </cell>
          <cell r="C221">
            <v>1.7</v>
          </cell>
        </row>
        <row r="222">
          <cell r="B222" t="str">
            <v xml:space="preserve">          to Orlando MS near American Dr.</v>
          </cell>
        </row>
        <row r="225">
          <cell r="A225">
            <v>6</v>
          </cell>
        </row>
        <row r="230">
          <cell r="A230">
            <v>7</v>
          </cell>
        </row>
        <row r="235">
          <cell r="A235">
            <v>8</v>
          </cell>
        </row>
        <row r="240">
          <cell r="A240">
            <v>9</v>
          </cell>
        </row>
        <row r="245">
          <cell r="B245" t="str">
            <v>SUB-TOTAL</v>
          </cell>
          <cell r="D245">
            <v>2155000</v>
          </cell>
        </row>
        <row r="247">
          <cell r="A247" t="str">
            <v>(*)  Included  in  1999  Capital  Budget.</v>
          </cell>
        </row>
        <row r="250">
          <cell r="B250" t="str">
            <v>POSSIBLE  SYSTEM   CAPITAL PROJECTS  -  2000</v>
          </cell>
        </row>
        <row r="252">
          <cell r="A252" t="str">
            <v>SUBTRANSMISSION</v>
          </cell>
          <cell r="D252" t="str">
            <v>Date:</v>
          </cell>
          <cell r="F252">
            <v>37118.646983796294</v>
          </cell>
        </row>
        <row r="255">
          <cell r="A255" t="str">
            <v>ITEM</v>
          </cell>
          <cell r="B255" t="str">
            <v>DESCRIPTION</v>
          </cell>
          <cell r="C255" t="str">
            <v>TYPE</v>
          </cell>
          <cell r="D255" t="str">
            <v>ESTIMATE</v>
          </cell>
          <cell r="E255" t="str">
            <v>ZONE</v>
          </cell>
          <cell r="F255" t="str">
            <v>PRIORITY</v>
          </cell>
        </row>
        <row r="256">
          <cell r="C256" t="str">
            <v>(km)</v>
          </cell>
        </row>
        <row r="258">
          <cell r="B258" t="str">
            <v>27.6 kV SOUTH SYSTEM</v>
          </cell>
        </row>
        <row r="261">
          <cell r="A261">
            <v>1</v>
          </cell>
          <cell r="B261" t="str">
            <v>27.6 kV Cliff Rd. - ROW to Queensway</v>
          </cell>
          <cell r="C261" t="str">
            <v>REBUILD</v>
          </cell>
          <cell r="D261">
            <v>290000</v>
          </cell>
          <cell r="F261">
            <v>1</v>
          </cell>
        </row>
        <row r="262">
          <cell r="B262" t="str">
            <v xml:space="preserve">          On rebuild poleline along Cliff Rd. east of Hwy 10</v>
          </cell>
          <cell r="C262">
            <v>1.2</v>
          </cell>
        </row>
        <row r="263">
          <cell r="B263" t="str">
            <v xml:space="preserve">          from O.H. ROW to Queensway</v>
          </cell>
        </row>
        <row r="266">
          <cell r="A266">
            <v>2</v>
          </cell>
          <cell r="B266" t="str">
            <v>27.6 kV Lakeshore Rd -  Cawthra and Dixie</v>
          </cell>
          <cell r="C266" t="str">
            <v>REBUILD</v>
          </cell>
          <cell r="D266">
            <v>280000</v>
          </cell>
          <cell r="F266">
            <v>2</v>
          </cell>
        </row>
        <row r="267">
          <cell r="B267" t="str">
            <v xml:space="preserve">          On rebuild poleline along Lakeshore Rd.</v>
          </cell>
          <cell r="C267">
            <v>1</v>
          </cell>
        </row>
        <row r="268">
          <cell r="B268" t="str">
            <v xml:space="preserve">          between Cawthra and Dixie</v>
          </cell>
        </row>
        <row r="271">
          <cell r="A271">
            <v>3</v>
          </cell>
          <cell r="B271" t="str">
            <v>27.6 kV Stanfield - ROW to Queensway</v>
          </cell>
          <cell r="C271" t="str">
            <v>NEW</v>
          </cell>
          <cell r="D271">
            <v>305000</v>
          </cell>
          <cell r="F271">
            <v>3</v>
          </cell>
        </row>
        <row r="272">
          <cell r="B272" t="str">
            <v xml:space="preserve">          On existing poleline along Stanfield Rd. east of Hwy 10</v>
          </cell>
          <cell r="C272">
            <v>1.5</v>
          </cell>
        </row>
        <row r="273">
          <cell r="B273" t="str">
            <v xml:space="preserve">          from O.H. ROW to Queensway</v>
          </cell>
        </row>
        <row r="276">
          <cell r="A276">
            <v>4</v>
          </cell>
          <cell r="B276" t="str">
            <v>27.6 kV Indian Grove  - Lorne Park TS to Lakeshore</v>
          </cell>
          <cell r="C276" t="str">
            <v>REBUILD</v>
          </cell>
          <cell r="D276">
            <v>560000</v>
          </cell>
          <cell r="F276">
            <v>4</v>
          </cell>
        </row>
        <row r="277">
          <cell r="B277" t="str">
            <v xml:space="preserve">          On existing poleline along Indian Grove and Kane Rd. west of</v>
          </cell>
          <cell r="C277">
            <v>2.4</v>
          </cell>
        </row>
        <row r="278">
          <cell r="B278" t="str">
            <v xml:space="preserve">          Mississauga Rd. from O.H. ROW to Lakeshore</v>
          </cell>
        </row>
        <row r="281">
          <cell r="A281">
            <v>5</v>
          </cell>
          <cell r="B281" t="str">
            <v>27.6 KV Highway 10 - Lakeshore to Queensway</v>
          </cell>
          <cell r="C281" t="str">
            <v>REBUILD</v>
          </cell>
          <cell r="D281">
            <v>780000</v>
          </cell>
          <cell r="F281">
            <v>5</v>
          </cell>
        </row>
        <row r="282">
          <cell r="B282" t="str">
            <v xml:space="preserve">          On existing poleline along Hwy 10</v>
          </cell>
          <cell r="C282">
            <v>3.5</v>
          </cell>
        </row>
        <row r="283">
          <cell r="B283" t="str">
            <v xml:space="preserve">          between Lakeshore and Queensway</v>
          </cell>
        </row>
        <row r="286">
          <cell r="A286">
            <v>6</v>
          </cell>
          <cell r="B286" t="str">
            <v>27.6 KV Winston C.Blvd. -  St. Lawrence Cement Plant</v>
          </cell>
          <cell r="C286" t="str">
            <v>REBUILD</v>
          </cell>
          <cell r="D286">
            <v>780000</v>
          </cell>
        </row>
        <row r="287">
          <cell r="B287" t="str">
            <v xml:space="preserve">          On existing poleline along WCB south to Lakeshore</v>
          </cell>
          <cell r="C287">
            <v>3.5</v>
          </cell>
        </row>
        <row r="288">
          <cell r="B288" t="str">
            <v xml:space="preserve">          to St. Lawrence Cemnet  Plant</v>
          </cell>
        </row>
        <row r="291">
          <cell r="A291">
            <v>7</v>
          </cell>
        </row>
        <row r="296">
          <cell r="A296">
            <v>8</v>
          </cell>
        </row>
        <row r="301">
          <cell r="A301">
            <v>9</v>
          </cell>
        </row>
        <row r="306">
          <cell r="B306" t="str">
            <v>SUB-TOTAL</v>
          </cell>
          <cell r="D306">
            <v>2995000</v>
          </cell>
        </row>
        <row r="308">
          <cell r="A308" t="str">
            <v>(*)  Included  in  1999  Capital  Budget.</v>
          </cell>
        </row>
        <row r="311">
          <cell r="B311" t="str">
            <v>POSSIBLE  SYSTEM   CAPITAL PROJECTS  -  2000</v>
          </cell>
        </row>
        <row r="313">
          <cell r="A313" t="str">
            <v>SUBTRANSMISSION</v>
          </cell>
          <cell r="D313" t="str">
            <v>Date:</v>
          </cell>
          <cell r="F313">
            <v>37118.646983796294</v>
          </cell>
        </row>
        <row r="316">
          <cell r="A316" t="str">
            <v>ITEM</v>
          </cell>
          <cell r="B316" t="str">
            <v>DESCRIPTION</v>
          </cell>
          <cell r="C316" t="str">
            <v>TYPE</v>
          </cell>
          <cell r="D316" t="str">
            <v>ESTIMATE</v>
          </cell>
          <cell r="E316" t="str">
            <v>ZONE</v>
          </cell>
          <cell r="F316" t="str">
            <v>PRIORITY</v>
          </cell>
        </row>
        <row r="317">
          <cell r="C317" t="str">
            <v>(km)</v>
          </cell>
        </row>
        <row r="319">
          <cell r="B319" t="str">
            <v>27.6 kV NORTH SYSTEM</v>
          </cell>
        </row>
        <row r="322">
          <cell r="A322" t="str">
            <v>1*</v>
          </cell>
          <cell r="B322" t="str">
            <v>27.6 kV Mavis - Erindale TS to Brittannia Rd.</v>
          </cell>
          <cell r="C322" t="str">
            <v>ADD (F)</v>
          </cell>
          <cell r="D322">
            <v>870000</v>
          </cell>
          <cell r="F322">
            <v>1</v>
          </cell>
        </row>
        <row r="323">
          <cell r="B323" t="str">
            <v xml:space="preserve">          New underground feeders from Erindale TS to Mavis Rd. and</v>
          </cell>
          <cell r="C323">
            <v>3</v>
          </cell>
        </row>
        <row r="324">
          <cell r="B324" t="str">
            <v xml:space="preserve">          additional cct on exiting poleline along Mavis Rd. to Eglinton</v>
          </cell>
        </row>
        <row r="325">
          <cell r="B325" t="str">
            <v xml:space="preserve">          and north to Britannia Rd.</v>
          </cell>
        </row>
        <row r="327">
          <cell r="A327">
            <v>2</v>
          </cell>
          <cell r="B327" t="str">
            <v>27.6 kV /44 kV- Intertie Substation.</v>
          </cell>
          <cell r="C327" t="str">
            <v>ADD (F)</v>
          </cell>
          <cell r="D327">
            <v>375000</v>
          </cell>
          <cell r="E327" t="str">
            <v>R</v>
          </cell>
          <cell r="F327">
            <v>2</v>
          </cell>
        </row>
        <row r="328">
          <cell r="B328" t="str">
            <v xml:space="preserve">          Along Tomken Rd at a suitable location (at Derry MS?)</v>
          </cell>
          <cell r="C328">
            <v>0.7</v>
          </cell>
        </row>
        <row r="329">
          <cell r="B329" t="str">
            <v xml:space="preserve">          between Britannia and Derry Rd.</v>
          </cell>
        </row>
        <row r="332">
          <cell r="A332">
            <v>3</v>
          </cell>
          <cell r="B332" t="str">
            <v>27.6 kV - Hwy 10  - From ROW to Eglinton</v>
          </cell>
          <cell r="C332" t="str">
            <v>NEW (F)</v>
          </cell>
          <cell r="D332">
            <v>30050</v>
          </cell>
          <cell r="F332">
            <v>3</v>
          </cell>
        </row>
        <row r="333">
          <cell r="B333" t="str">
            <v xml:space="preserve">          Create a tie between two polelines</v>
          </cell>
          <cell r="C333">
            <v>6.7000000000000004E-2</v>
          </cell>
        </row>
        <row r="334">
          <cell r="B334" t="str">
            <v xml:space="preserve">          at north-east corner of Hwys10 and 403</v>
          </cell>
        </row>
        <row r="337">
          <cell r="A337">
            <v>4</v>
          </cell>
          <cell r="B337" t="str">
            <v>27.6 kV - Kennedy Rd.</v>
          </cell>
          <cell r="C337" t="str">
            <v>REBUILD (F)</v>
          </cell>
          <cell r="D337">
            <v>450000</v>
          </cell>
          <cell r="F337">
            <v>4</v>
          </cell>
        </row>
        <row r="338">
          <cell r="B338" t="str">
            <v xml:space="preserve">          On existing poleline along Kennedy Rd. from</v>
          </cell>
          <cell r="C338">
            <v>2</v>
          </cell>
        </row>
        <row r="339">
          <cell r="B339" t="str">
            <v xml:space="preserve">          Eglinton Av. To Britannia</v>
          </cell>
        </row>
        <row r="342">
          <cell r="A342">
            <v>5</v>
          </cell>
          <cell r="B342" t="str">
            <v>27.6 kV Bramalea TS Feeder Ties</v>
          </cell>
          <cell r="C342" t="str">
            <v>NEW</v>
          </cell>
          <cell r="D342">
            <v>300000</v>
          </cell>
          <cell r="F342">
            <v>5</v>
          </cell>
        </row>
        <row r="343">
          <cell r="B343" t="str">
            <v xml:space="preserve">          New poleline from Bramalea T.S. along</v>
          </cell>
          <cell r="C343">
            <v>5</v>
          </cell>
        </row>
        <row r="344">
          <cell r="B344" t="str">
            <v xml:space="preserve">          Utility Corridor to Dixie/Tomken/Kennedy</v>
          </cell>
        </row>
        <row r="345">
          <cell r="B345" t="str">
            <v xml:space="preserve">           OR  along Bramalea Rd &amp; Drew Rd.</v>
          </cell>
        </row>
        <row r="347">
          <cell r="A347">
            <v>6</v>
          </cell>
          <cell r="B347" t="str">
            <v xml:space="preserve">27.6 kV - Hwy 10  - From Eglinton to Bristol </v>
          </cell>
          <cell r="C347" t="str">
            <v>ADD (F)</v>
          </cell>
          <cell r="D347">
            <v>100000</v>
          </cell>
          <cell r="F347">
            <v>6</v>
          </cell>
        </row>
        <row r="348">
          <cell r="B348" t="str">
            <v xml:space="preserve">          On existing poleline along Hurontario St. from</v>
          </cell>
          <cell r="C348">
            <v>1.2</v>
          </cell>
        </row>
        <row r="349">
          <cell r="B349" t="str">
            <v xml:space="preserve">          Eglinton to Bristol Rd.</v>
          </cell>
        </row>
        <row r="352">
          <cell r="A352" t="str">
            <v>7*</v>
          </cell>
          <cell r="B352" t="str">
            <v>27.6 kV - Traders Area</v>
          </cell>
          <cell r="D352">
            <v>350000</v>
          </cell>
          <cell r="F352">
            <v>7</v>
          </cell>
        </row>
        <row r="353">
          <cell r="B353" t="str">
            <v xml:space="preserve">          Build additional U/G main feeder ties</v>
          </cell>
        </row>
        <row r="354">
          <cell r="B354" t="str">
            <v xml:space="preserve">          between Hwy 10 and Kennedy and create additional 1/0 taps from </v>
          </cell>
        </row>
        <row r="355">
          <cell r="B355" t="str">
            <v xml:space="preserve">          main feeders.</v>
          </cell>
        </row>
        <row r="357">
          <cell r="A357">
            <v>8</v>
          </cell>
          <cell r="B357" t="str">
            <v>27.6 kV - Derry/Ambassedor Area</v>
          </cell>
          <cell r="D357">
            <v>250000</v>
          </cell>
          <cell r="F357">
            <v>8</v>
          </cell>
        </row>
        <row r="358">
          <cell r="B358" t="str">
            <v xml:space="preserve">          Build additional U/G  ties from OH circuits</v>
          </cell>
        </row>
        <row r="359">
          <cell r="B359" t="str">
            <v xml:space="preserve">          between Hwy 10 and Kennedy north of Hwy 401</v>
          </cell>
        </row>
        <row r="362">
          <cell r="A362">
            <v>9</v>
          </cell>
          <cell r="B362" t="str">
            <v>27.6 kV - Hwy 10  - From Britannia to Derry</v>
          </cell>
          <cell r="C362" t="str">
            <v>ADD (F)</v>
          </cell>
          <cell r="D362">
            <v>250000</v>
          </cell>
          <cell r="F362">
            <v>9</v>
          </cell>
        </row>
        <row r="363">
          <cell r="B363" t="str">
            <v xml:space="preserve">          On existing poleline along Hurontario St. from</v>
          </cell>
          <cell r="C363">
            <v>3.4</v>
          </cell>
        </row>
        <row r="364">
          <cell r="B364" t="str">
            <v xml:space="preserve">          Britannia Rd. to Derry Rd.</v>
          </cell>
        </row>
        <row r="368">
          <cell r="B368" t="str">
            <v>SUB-TOTAL</v>
          </cell>
          <cell r="D368">
            <v>2975050</v>
          </cell>
        </row>
        <row r="370">
          <cell r="A370" t="str">
            <v>(*)  Included  in  1999  Capital  Budget.</v>
          </cell>
        </row>
        <row r="373">
          <cell r="B373" t="str">
            <v>POSSIBLE  SYSTEM   CAPITAL PROJECTS  -  2000</v>
          </cell>
        </row>
        <row r="375">
          <cell r="A375" t="str">
            <v>SUBTRANSMISSION</v>
          </cell>
          <cell r="D375" t="str">
            <v>Date:</v>
          </cell>
          <cell r="F375">
            <v>0</v>
          </cell>
        </row>
        <row r="378">
          <cell r="A378" t="str">
            <v>ITEM</v>
          </cell>
          <cell r="B378" t="str">
            <v>DESCRIPTION</v>
          </cell>
          <cell r="C378" t="str">
            <v>TYPE</v>
          </cell>
          <cell r="D378" t="str">
            <v>ESTIMATE</v>
          </cell>
          <cell r="E378" t="str">
            <v>ZONE</v>
          </cell>
          <cell r="F378" t="str">
            <v>PRIORITY</v>
          </cell>
        </row>
        <row r="379">
          <cell r="C379" t="str">
            <v>(km)</v>
          </cell>
        </row>
        <row r="381">
          <cell r="B381" t="str">
            <v>27.6 kV NORTH SYSTEM (Cont'd)</v>
          </cell>
        </row>
        <row r="384">
          <cell r="A384">
            <v>10</v>
          </cell>
          <cell r="B384" t="str">
            <v>27.6 kV - 4th cct on Britannia Rd.</v>
          </cell>
          <cell r="C384" t="str">
            <v>ADD (F)</v>
          </cell>
          <cell r="D384">
            <v>330000</v>
          </cell>
          <cell r="F384">
            <v>9</v>
          </cell>
        </row>
        <row r="385">
          <cell r="B385" t="str">
            <v xml:space="preserve">          On existing poleline along Britannia Rd. from Mavis</v>
          </cell>
          <cell r="C385">
            <v>5</v>
          </cell>
        </row>
        <row r="386">
          <cell r="B386" t="str">
            <v xml:space="preserve">          to Kennedy Rd.</v>
          </cell>
        </row>
        <row r="389">
          <cell r="A389" t="str">
            <v>11*</v>
          </cell>
          <cell r="B389" t="str">
            <v>27.6 kV - New Airport Feeder</v>
          </cell>
          <cell r="C389" t="str">
            <v>ADD (F)</v>
          </cell>
          <cell r="D389">
            <v>330000</v>
          </cell>
        </row>
        <row r="390">
          <cell r="B390" t="str">
            <v xml:space="preserve">          On existing poleline along Bramalea Rd to Derry Rd.</v>
          </cell>
          <cell r="C390">
            <v>5</v>
          </cell>
        </row>
        <row r="391">
          <cell r="B391" t="str">
            <v xml:space="preserve">          and south U/G to Airport to New West SU.</v>
          </cell>
        </row>
        <row r="394">
          <cell r="A394">
            <v>12</v>
          </cell>
          <cell r="B394" t="str">
            <v>27.6 kV - Courtneypark</v>
          </cell>
          <cell r="C394" t="str">
            <v>New</v>
          </cell>
          <cell r="D394">
            <v>380000</v>
          </cell>
        </row>
        <row r="395">
          <cell r="B395" t="str">
            <v xml:space="preserve">          On new pole line from Kennedy easterly to</v>
          </cell>
          <cell r="C395">
            <v>2</v>
          </cell>
        </row>
        <row r="396">
          <cell r="B396" t="str">
            <v xml:space="preserve">          Shawson Dr.</v>
          </cell>
        </row>
        <row r="399">
          <cell r="A399">
            <v>13</v>
          </cell>
          <cell r="B399" t="str">
            <v>27.6 kV - Derry T.S.</v>
          </cell>
          <cell r="C399" t="str">
            <v>New</v>
          </cell>
          <cell r="D399">
            <v>2500000</v>
          </cell>
        </row>
        <row r="400">
          <cell r="B400" t="str">
            <v xml:space="preserve">          Phase I of Derry TS </v>
          </cell>
        </row>
        <row r="425">
          <cell r="B425" t="str">
            <v>SUB-TOTAL</v>
          </cell>
          <cell r="D425">
            <v>6515050</v>
          </cell>
        </row>
        <row r="427">
          <cell r="A427" t="str">
            <v>(*)  Included  in  1999  Capital  Budget.</v>
          </cell>
        </row>
        <row r="430">
          <cell r="B430" t="str">
            <v>POSSIBLE  SYSTEM   CAPITAL PROJECTS  -  2000</v>
          </cell>
        </row>
        <row r="432">
          <cell r="A432" t="str">
            <v>DISTRIBUTION</v>
          </cell>
          <cell r="D432" t="str">
            <v>Date:</v>
          </cell>
          <cell r="F432">
            <v>37118.646983796294</v>
          </cell>
        </row>
        <row r="435">
          <cell r="A435" t="str">
            <v>ITEM</v>
          </cell>
          <cell r="B435" t="str">
            <v>DESCRIPTION</v>
          </cell>
          <cell r="C435" t="str">
            <v>TYPE</v>
          </cell>
          <cell r="D435" t="str">
            <v>ESTIMATE</v>
          </cell>
          <cell r="E435" t="str">
            <v>ZONE</v>
          </cell>
          <cell r="F435" t="str">
            <v>PRIORITY</v>
          </cell>
        </row>
        <row r="436">
          <cell r="C436" t="str">
            <v>(km)</v>
          </cell>
        </row>
        <row r="438">
          <cell r="B438" t="str">
            <v>13.8 kV SYSTEM</v>
          </cell>
        </row>
        <row r="441">
          <cell r="A441" t="str">
            <v>1*</v>
          </cell>
          <cell r="B441" t="str">
            <v>13.8 kV Burnhamthorpe- Tomken to Dixie</v>
          </cell>
          <cell r="C441" t="str">
            <v>ADD (F)</v>
          </cell>
          <cell r="D441">
            <v>95000</v>
          </cell>
          <cell r="F441">
            <v>1</v>
          </cell>
        </row>
        <row r="442">
          <cell r="B442" t="str">
            <v xml:space="preserve">         Add cct on rebuild poleline along Burnhamthorpe Rd. from Tomken Rd.</v>
          </cell>
          <cell r="C442">
            <v>1.74</v>
          </cell>
        </row>
        <row r="443">
          <cell r="B443" t="str">
            <v xml:space="preserve">          to Dixie Rd. </v>
          </cell>
        </row>
        <row r="446">
          <cell r="A446" t="str">
            <v>2*</v>
          </cell>
          <cell r="B446" t="str">
            <v>13.8 kV Dixie Rd. - Burnhamtorpe to Eglinton and Eastgate Dr.</v>
          </cell>
          <cell r="C446" t="str">
            <v>ADD (F)</v>
          </cell>
          <cell r="D446">
            <v>240000</v>
          </cell>
          <cell r="F446">
            <v>2</v>
          </cell>
        </row>
        <row r="447">
          <cell r="B447" t="str">
            <v xml:space="preserve">          On existing poleline along Dixie Rd. and Eastgate Dr.</v>
          </cell>
          <cell r="C447">
            <v>2.5</v>
          </cell>
        </row>
        <row r="448">
          <cell r="B448" t="str">
            <v xml:space="preserve">          North of Burnhamthorpe Rd.</v>
          </cell>
        </row>
        <row r="451">
          <cell r="A451" t="str">
            <v>3*</v>
          </cell>
          <cell r="B451" t="str">
            <v>13.8 kV Winston Churchill Blvd. - Closing the "gaps"</v>
          </cell>
          <cell r="C451" t="str">
            <v>ADD (F)</v>
          </cell>
          <cell r="D451">
            <v>235000</v>
          </cell>
          <cell r="F451">
            <v>3</v>
          </cell>
        </row>
        <row r="452">
          <cell r="B452" t="str">
            <v xml:space="preserve">          On existing poleline along Winston Churchill Blvd. Britannia Rd</v>
          </cell>
          <cell r="C452">
            <v>4.4000000000000004</v>
          </cell>
        </row>
        <row r="453">
          <cell r="B453" t="str">
            <v xml:space="preserve">          to Derry Rd. and north to the Tracks south of Hwy 401 and connect</v>
          </cell>
        </row>
        <row r="454">
          <cell r="B454" t="str">
            <v xml:space="preserve">          U/G taps to the Overhead circuits</v>
          </cell>
        </row>
        <row r="456">
          <cell r="A456" t="str">
            <v>4*</v>
          </cell>
          <cell r="B456" t="str">
            <v>13.8 kV Glen Erin - Dundas</v>
          </cell>
          <cell r="C456" t="str">
            <v>REBUILD (F)</v>
          </cell>
          <cell r="D456">
            <v>140000</v>
          </cell>
          <cell r="F456">
            <v>4</v>
          </cell>
        </row>
        <row r="457">
          <cell r="B457" t="str">
            <v xml:space="preserve">          On rebuild poleline along Glen Erin Dr. from Dundas</v>
          </cell>
          <cell r="C457">
            <v>1</v>
          </cell>
        </row>
        <row r="458">
          <cell r="B458" t="str">
            <v xml:space="preserve">          south to Sheridan Homelands</v>
          </cell>
        </row>
        <row r="461">
          <cell r="A461">
            <v>5</v>
          </cell>
          <cell r="B461" t="str">
            <v>13.8 kV Glen Erin - Hwy 403 to Eglinton</v>
          </cell>
          <cell r="C461" t="str">
            <v>ADD (F)</v>
          </cell>
          <cell r="D461">
            <v>120000</v>
          </cell>
          <cell r="E461" t="str">
            <v>R</v>
          </cell>
          <cell r="F461">
            <v>5</v>
          </cell>
        </row>
        <row r="462">
          <cell r="B462" t="str">
            <v xml:space="preserve">          On existing poleline along Glen Erin Dr. from </v>
          </cell>
          <cell r="C462">
            <v>1.5</v>
          </cell>
        </row>
        <row r="463">
          <cell r="B463" t="str">
            <v xml:space="preserve">          Hwy. 403 to Eglinton Av. (including 44 kV cct)</v>
          </cell>
        </row>
        <row r="466">
          <cell r="A466">
            <v>6</v>
          </cell>
          <cell r="B466" t="str">
            <v>13.8 kV Burnhamthorpe Rd. - Mississauga Rd to Winston Churchill Blvd.</v>
          </cell>
          <cell r="C466" t="str">
            <v>ADD</v>
          </cell>
          <cell r="D466">
            <v>258000</v>
          </cell>
          <cell r="F466">
            <v>6</v>
          </cell>
        </row>
        <row r="467">
          <cell r="B467" t="str">
            <v xml:space="preserve">          On existing poleline along Burnhamthorpe from Glen Erin Dr. to</v>
          </cell>
          <cell r="C467">
            <v>4</v>
          </cell>
        </row>
        <row r="468">
          <cell r="B468" t="str">
            <v xml:space="preserve">          Winston Churchill Blvd. and from Rogers MS to Mississauga Rd.</v>
          </cell>
        </row>
        <row r="469">
          <cell r="B469" t="str">
            <v xml:space="preserve">          and connect F6 CB to the feeder</v>
          </cell>
        </row>
        <row r="471">
          <cell r="A471">
            <v>7</v>
          </cell>
          <cell r="B471" t="str">
            <v>13.8 kV Matheson Blvd. - Tomken to Dixie</v>
          </cell>
          <cell r="C471" t="str">
            <v>ADD</v>
          </cell>
          <cell r="D471">
            <v>123000</v>
          </cell>
          <cell r="F471">
            <v>7</v>
          </cell>
        </row>
        <row r="472">
          <cell r="B472" t="str">
            <v xml:space="preserve">          On existing poleline along Matheson Blvd.</v>
          </cell>
          <cell r="C472">
            <v>1.3</v>
          </cell>
        </row>
        <row r="473">
          <cell r="B473" t="str">
            <v xml:space="preserve">          between Tomken Rd. and Dixie Rd. (including 44 kV cct)</v>
          </cell>
        </row>
        <row r="476">
          <cell r="A476">
            <v>8</v>
          </cell>
          <cell r="B476" t="str">
            <v>13. 8 kV Queen St/ Britannia</v>
          </cell>
          <cell r="C476" t="str">
            <v>REBUILD</v>
          </cell>
          <cell r="D476">
            <v>195500</v>
          </cell>
          <cell r="F476">
            <v>8</v>
          </cell>
        </row>
        <row r="477">
          <cell r="B477" t="str">
            <v xml:space="preserve">          On existing poleline along Britannia Rd east of Erin Mills Pkwy</v>
          </cell>
          <cell r="C477">
            <v>1.5</v>
          </cell>
        </row>
        <row r="478">
          <cell r="B478" t="str">
            <v xml:space="preserve">          and along Queens Street north of Britannia Rd. and south</v>
          </cell>
        </row>
        <row r="479">
          <cell r="B479" t="str">
            <v xml:space="preserve">          to Alpha Mills MS</v>
          </cell>
        </row>
        <row r="481">
          <cell r="A481" t="str">
            <v>9*</v>
          </cell>
          <cell r="B481" t="str">
            <v>13.8 kV Derry/Mississauga  - Argentia  to Old Derry &amp; along Derry</v>
          </cell>
          <cell r="C481" t="str">
            <v>REBUILD</v>
          </cell>
          <cell r="D481">
            <v>165000</v>
          </cell>
          <cell r="E481" t="str">
            <v>R</v>
          </cell>
          <cell r="F481">
            <v>9</v>
          </cell>
        </row>
        <row r="482">
          <cell r="B482" t="str">
            <v xml:space="preserve">          On existing poleline along Mississauga Rd. from Argentia Rd</v>
          </cell>
          <cell r="C482">
            <v>2</v>
          </cell>
        </row>
        <row r="483">
          <cell r="B483" t="str">
            <v xml:space="preserve">          to Derry Rd. and east along Derry Rd. to Old Derry Rd. and south</v>
          </cell>
        </row>
        <row r="484">
          <cell r="B484" t="str">
            <v xml:space="preserve">          to CIBC (Including 44kV)</v>
          </cell>
        </row>
        <row r="486">
          <cell r="B486" t="str">
            <v>SUB-TOTAL</v>
          </cell>
          <cell r="D486">
            <v>1571500</v>
          </cell>
        </row>
        <row r="488">
          <cell r="A488" t="str">
            <v>(*)  Included  in  1999  Capital  Budget.</v>
          </cell>
        </row>
        <row r="491">
          <cell r="B491" t="str">
            <v>POSSIBLE  SYSTEM   CAPITAL PROJECTS  -  2000</v>
          </cell>
        </row>
        <row r="493">
          <cell r="A493" t="str">
            <v>DISTRIBUTION</v>
          </cell>
          <cell r="D493" t="str">
            <v>Date:</v>
          </cell>
          <cell r="F493">
            <v>37118.646983796294</v>
          </cell>
        </row>
        <row r="496">
          <cell r="A496" t="str">
            <v>ITEM</v>
          </cell>
          <cell r="B496" t="str">
            <v>DESCRIPTION</v>
          </cell>
          <cell r="C496" t="str">
            <v>TYPE</v>
          </cell>
          <cell r="D496" t="str">
            <v>ESTIMATE</v>
          </cell>
          <cell r="E496" t="str">
            <v>ZONE</v>
          </cell>
          <cell r="F496" t="str">
            <v>PRIORITY</v>
          </cell>
        </row>
        <row r="497">
          <cell r="C497" t="str">
            <v>(km)</v>
          </cell>
        </row>
        <row r="499">
          <cell r="B499" t="str">
            <v>13.8 kV SYSTEM (Cont'd)</v>
          </cell>
        </row>
        <row r="502">
          <cell r="A502" t="str">
            <v>10*</v>
          </cell>
          <cell r="B502" t="str">
            <v>13.8 kV American/Elmbank Drive Feeder Tie</v>
          </cell>
          <cell r="C502" t="str">
            <v>REBUILD (F)</v>
          </cell>
          <cell r="D502">
            <v>258000</v>
          </cell>
          <cell r="F502">
            <v>10</v>
          </cell>
        </row>
        <row r="503">
          <cell r="B503" t="str">
            <v xml:space="preserve">           From Orlando MS to Elmbank and American Dr.</v>
          </cell>
          <cell r="C503">
            <v>2</v>
          </cell>
        </row>
        <row r="504">
          <cell r="B504" t="str">
            <v xml:space="preserve">           From Goreway to Viscount</v>
          </cell>
        </row>
        <row r="507">
          <cell r="A507" t="str">
            <v>11*</v>
          </cell>
          <cell r="B507" t="str">
            <v>Streetsville Conversion (URGENT)</v>
          </cell>
          <cell r="D507">
            <v>100000</v>
          </cell>
          <cell r="F507">
            <v>11</v>
          </cell>
        </row>
        <row r="508">
          <cell r="B508" t="str">
            <v xml:space="preserve">           Convert 4.16 kV to 13.8 kV in area SE  of</v>
          </cell>
        </row>
        <row r="509">
          <cell r="B509" t="str">
            <v xml:space="preserve">           Britannia Rd. and Queen St. and reconductor</v>
          </cell>
        </row>
        <row r="510">
          <cell r="B510" t="str">
            <v xml:space="preserve">           to 556 kcmil circuit along Britannia Rd.</v>
          </cell>
        </row>
        <row r="512">
          <cell r="A512" t="str">
            <v>12*</v>
          </cell>
          <cell r="B512" t="str">
            <v>600 V.Secondary Busses - Sectionalizing</v>
          </cell>
          <cell r="D512">
            <v>100000</v>
          </cell>
        </row>
        <row r="513">
          <cell r="B513" t="str">
            <v xml:space="preserve">           Various locations</v>
          </cell>
        </row>
        <row r="517">
          <cell r="A517">
            <v>13</v>
          </cell>
          <cell r="B517" t="str">
            <v>13.8 kV Thomas St</v>
          </cell>
          <cell r="C517" t="str">
            <v>Add</v>
          </cell>
          <cell r="D517">
            <v>258000</v>
          </cell>
          <cell r="F517">
            <v>10</v>
          </cell>
        </row>
        <row r="518">
          <cell r="B518" t="str">
            <v xml:space="preserve">           On exsiting poleline from Erin Mills Pkwy westerly to</v>
          </cell>
          <cell r="C518">
            <v>2</v>
          </cell>
        </row>
        <row r="519">
          <cell r="B519" t="str">
            <v xml:space="preserve">           WCB.</v>
          </cell>
        </row>
        <row r="522">
          <cell r="A522">
            <v>14</v>
          </cell>
          <cell r="B522" t="str">
            <v>13.8 kV Britannia RD.</v>
          </cell>
          <cell r="C522" t="str">
            <v>Add</v>
          </cell>
          <cell r="D522">
            <v>258000</v>
          </cell>
        </row>
        <row r="523">
          <cell r="B523" t="str">
            <v xml:space="preserve">           On exsiting poleline from WCB westerly to</v>
          </cell>
          <cell r="C523">
            <v>2</v>
          </cell>
        </row>
        <row r="524">
          <cell r="B524" t="str">
            <v xml:space="preserve">           Ninth Line.</v>
          </cell>
        </row>
        <row r="527">
          <cell r="A527">
            <v>15</v>
          </cell>
        </row>
        <row r="532">
          <cell r="A532">
            <v>16</v>
          </cell>
        </row>
        <row r="537">
          <cell r="A537">
            <v>17</v>
          </cell>
        </row>
        <row r="542">
          <cell r="A542">
            <v>18</v>
          </cell>
        </row>
        <row r="547">
          <cell r="B547" t="str">
            <v>SUB-TOTAL</v>
          </cell>
          <cell r="D547">
            <v>974000</v>
          </cell>
        </row>
        <row r="549">
          <cell r="A549" t="str">
            <v>(*)  Included  in  1999  Capital  Budget.</v>
          </cell>
        </row>
        <row r="552">
          <cell r="A552" t="str">
            <v>DISTRIBUTION (Cont'd)</v>
          </cell>
        </row>
        <row r="555">
          <cell r="A555" t="str">
            <v>ITEM</v>
          </cell>
          <cell r="B555" t="str">
            <v>DESCRIPTION</v>
          </cell>
          <cell r="C555" t="str">
            <v>TYPE</v>
          </cell>
          <cell r="D555" t="str">
            <v>ESTIMATE</v>
          </cell>
          <cell r="E555" t="str">
            <v>ZONE</v>
          </cell>
          <cell r="F555" t="str">
            <v>PRIORITY</v>
          </cell>
        </row>
        <row r="556">
          <cell r="C556" t="str">
            <v>(km)</v>
          </cell>
        </row>
        <row r="558">
          <cell r="B558" t="str">
            <v>4.16  KV   SYSTEM</v>
          </cell>
        </row>
        <row r="561">
          <cell r="A561">
            <v>1</v>
          </cell>
          <cell r="B561" t="str">
            <v>4.16 kV Bromsgrove MS/Clarkson MS Tie</v>
          </cell>
          <cell r="C561" t="str">
            <v>REBUILD</v>
          </cell>
          <cell r="D561">
            <v>50000</v>
          </cell>
          <cell r="F561">
            <v>1</v>
          </cell>
        </row>
        <row r="562">
          <cell r="B562" t="str">
            <v xml:space="preserve">          on existing poles between  Clarkson M.S.</v>
          </cell>
          <cell r="C562">
            <v>0.7</v>
          </cell>
        </row>
        <row r="563">
          <cell r="B563" t="str">
            <v xml:space="preserve">           and Bromsgrove  M.S.</v>
          </cell>
        </row>
        <row r="565">
          <cell r="A565">
            <v>2</v>
          </cell>
          <cell r="B565" t="str">
            <v>4.16 kV Atwater Feeder Tie</v>
          </cell>
          <cell r="C565" t="str">
            <v>REBUILD</v>
          </cell>
          <cell r="D565">
            <v>295000</v>
          </cell>
        </row>
        <row r="566">
          <cell r="B566" t="str">
            <v xml:space="preserve">          along Atwater from Cawthra MS  to off load</v>
          </cell>
          <cell r="C566">
            <v>0.8</v>
          </cell>
          <cell r="F566">
            <v>2</v>
          </cell>
        </row>
        <row r="567">
          <cell r="B567" t="str">
            <v xml:space="preserve">          9F4</v>
          </cell>
        </row>
        <row r="570">
          <cell r="A570">
            <v>3</v>
          </cell>
          <cell r="B570" t="str">
            <v>4.16 kV Pinetree MS/Melton MS Tie</v>
          </cell>
          <cell r="C570" t="str">
            <v>REBUILD</v>
          </cell>
          <cell r="D570">
            <v>120000</v>
          </cell>
          <cell r="F570">
            <v>3</v>
          </cell>
        </row>
        <row r="571">
          <cell r="B571" t="str">
            <v xml:space="preserve">          on existing poles between  Pinetree M.S.</v>
          </cell>
          <cell r="C571">
            <v>0.5</v>
          </cell>
        </row>
        <row r="572">
          <cell r="B572" t="str">
            <v xml:space="preserve">           and Melton  M.S.</v>
          </cell>
        </row>
        <row r="575">
          <cell r="A575">
            <v>4</v>
          </cell>
          <cell r="B575" t="str">
            <v>4.16 kV Bromsgrove MS/Park West MS Tie</v>
          </cell>
          <cell r="C575" t="str">
            <v>ADD</v>
          </cell>
          <cell r="D575">
            <v>75000</v>
          </cell>
          <cell r="F575">
            <v>4</v>
          </cell>
        </row>
        <row r="576">
          <cell r="B576" t="str">
            <v xml:space="preserve">          on existing poles between  Bromsgrove M.S.</v>
          </cell>
          <cell r="C576">
            <v>0.8</v>
          </cell>
        </row>
        <row r="577">
          <cell r="B577" t="str">
            <v xml:space="preserve">           and Park West M.S.</v>
          </cell>
        </row>
        <row r="580">
          <cell r="A580">
            <v>5</v>
          </cell>
          <cell r="B580" t="str">
            <v>4.16 kV Bromsgrove MS/Robin MS Tie</v>
          </cell>
          <cell r="C580" t="str">
            <v>ADD</v>
          </cell>
          <cell r="D580">
            <v>140000</v>
          </cell>
          <cell r="F580">
            <v>5</v>
          </cell>
        </row>
        <row r="581">
          <cell r="B581" t="str">
            <v xml:space="preserve">          on existing poles between  Bromsgrove M.S.</v>
          </cell>
          <cell r="C581">
            <v>1.4</v>
          </cell>
        </row>
        <row r="582">
          <cell r="B582" t="str">
            <v xml:space="preserve">           and Robin M.S.</v>
          </cell>
        </row>
        <row r="585">
          <cell r="A585">
            <v>6</v>
          </cell>
          <cell r="B585" t="str">
            <v>4.16 kV Park Royal MS/Park West MS Tie</v>
          </cell>
          <cell r="C585" t="str">
            <v>REBUILD</v>
          </cell>
          <cell r="D585">
            <v>130000</v>
          </cell>
          <cell r="F585">
            <v>6</v>
          </cell>
        </row>
        <row r="586">
          <cell r="B586" t="str">
            <v xml:space="preserve">          on existing poles between  Park Royal M.S.</v>
          </cell>
          <cell r="C586">
            <v>1</v>
          </cell>
        </row>
        <row r="587">
          <cell r="B587" t="str">
            <v xml:space="preserve">           and Park West M.S.</v>
          </cell>
        </row>
        <row r="590">
          <cell r="A590">
            <v>7</v>
          </cell>
          <cell r="B590" t="str">
            <v>4.16 kV Lakeshore Road Feeder Tie</v>
          </cell>
          <cell r="C590" t="str">
            <v>REBUILD</v>
          </cell>
          <cell r="D590">
            <v>50000</v>
          </cell>
          <cell r="F590">
            <v>7</v>
          </cell>
        </row>
        <row r="591">
          <cell r="B591" t="str">
            <v xml:space="preserve">          Lakeshore/Dennison/Lornepark</v>
          </cell>
          <cell r="C591">
            <v>0.6</v>
          </cell>
        </row>
        <row r="592">
          <cell r="B592" t="str">
            <v xml:space="preserve">           Parkland M.S. #26 and reconductor</v>
          </cell>
        </row>
        <row r="595">
          <cell r="A595">
            <v>8</v>
          </cell>
          <cell r="B595" t="str">
            <v xml:space="preserve">4.16 kV Stanfield Road Feeder Tie </v>
          </cell>
          <cell r="C595" t="str">
            <v>REBUILD</v>
          </cell>
          <cell r="D595">
            <v>265000</v>
          </cell>
          <cell r="F595">
            <v>8</v>
          </cell>
        </row>
        <row r="596">
          <cell r="B596" t="str">
            <v xml:space="preserve">          Along Ontario Hydro ROW From Cawthra</v>
          </cell>
          <cell r="C596">
            <v>1.2</v>
          </cell>
        </row>
        <row r="597">
          <cell r="B597" t="str">
            <v xml:space="preserve">          to Stanfield</v>
          </cell>
        </row>
        <row r="598">
          <cell r="B598" t="str">
            <v xml:space="preserve">       (See also 27.6 kV South)</v>
          </cell>
        </row>
        <row r="600">
          <cell r="A600">
            <v>9</v>
          </cell>
          <cell r="B600" t="str">
            <v xml:space="preserve">4.16 kV Clarkson/Lorne Park Feeder Tie </v>
          </cell>
          <cell r="C600" t="str">
            <v>ADD</v>
          </cell>
          <cell r="D600">
            <v>110000</v>
          </cell>
          <cell r="F600">
            <v>9</v>
          </cell>
        </row>
        <row r="601">
          <cell r="B601" t="str">
            <v xml:space="preserve">           Along Ontario hydro ROW</v>
          </cell>
          <cell r="C601">
            <v>2</v>
          </cell>
        </row>
        <row r="606">
          <cell r="B606" t="str">
            <v>SUB-TOTAL</v>
          </cell>
          <cell r="D606">
            <v>1235000</v>
          </cell>
        </row>
        <row r="608">
          <cell r="A608" t="str">
            <v>(*)  Included  in  1999  Capital  Budget.</v>
          </cell>
        </row>
        <row r="611">
          <cell r="A611" t="str">
            <v>MUNICIPAL STATIONS</v>
          </cell>
        </row>
        <row r="614">
          <cell r="A614" t="str">
            <v>ITEM</v>
          </cell>
          <cell r="B614" t="str">
            <v>DESCRIPTION</v>
          </cell>
          <cell r="C614" t="str">
            <v>TYPE</v>
          </cell>
          <cell r="D614" t="str">
            <v>ESTIMATE</v>
          </cell>
          <cell r="E614" t="str">
            <v>ZONE</v>
          </cell>
          <cell r="F614" t="str">
            <v>PRIORITY</v>
          </cell>
        </row>
        <row r="617">
          <cell r="A617" t="str">
            <v>1*</v>
          </cell>
          <cell r="B617" t="str">
            <v>Replacement M.S. feeder egress cables.</v>
          </cell>
          <cell r="D617">
            <v>200000</v>
          </cell>
        </row>
        <row r="622">
          <cell r="A622" t="str">
            <v>2*</v>
          </cell>
          <cell r="B622" t="str">
            <v>Stillmeadow M.S.</v>
          </cell>
          <cell r="D622">
            <v>800000</v>
          </cell>
        </row>
        <row r="623">
          <cell r="B623" t="str">
            <v xml:space="preserve">            Change 10 MVA Tx to 20 MVA Tx with</v>
          </cell>
        </row>
        <row r="624">
          <cell r="B624" t="str">
            <v xml:space="preserve">            6 feeders</v>
          </cell>
        </row>
        <row r="627">
          <cell r="A627" t="str">
            <v>3*</v>
          </cell>
          <cell r="B627" t="str">
            <v xml:space="preserve">Sheridan Park System Rebuild  </v>
          </cell>
          <cell r="D627">
            <v>800000</v>
          </cell>
        </row>
        <row r="628">
          <cell r="B628" t="str">
            <v xml:space="preserve">           Phase II - Sheridan Park  M.S. at 44 kV</v>
          </cell>
        </row>
        <row r="631">
          <cell r="A631" t="str">
            <v>4*</v>
          </cell>
          <cell r="B631" t="str">
            <v>Orlando M.S.</v>
          </cell>
          <cell r="D631">
            <v>500000</v>
          </cell>
        </row>
        <row r="632">
          <cell r="B632" t="str">
            <v xml:space="preserve">            2 x 20 MVA Tx Incl. Building, 44 kV and</v>
          </cell>
        </row>
        <row r="633">
          <cell r="B633" t="str">
            <v xml:space="preserve">            13.8  kV circuits - 6 feeders plus SCADA </v>
          </cell>
        </row>
        <row r="636">
          <cell r="A636">
            <v>5</v>
          </cell>
          <cell r="B636" t="str">
            <v>Chalkdene M.S.</v>
          </cell>
        </row>
        <row r="637">
          <cell r="B637" t="str">
            <v xml:space="preserve">            Add 2 Feeder CBs with additional feeders</v>
          </cell>
        </row>
        <row r="638">
          <cell r="B638" t="str">
            <v xml:space="preserve">           north and south</v>
          </cell>
        </row>
        <row r="641">
          <cell r="A641">
            <v>6</v>
          </cell>
          <cell r="B641" t="str">
            <v>Rockwood M.S.</v>
          </cell>
        </row>
        <row r="642">
          <cell r="B642" t="str">
            <v xml:space="preserve">            2 x 20 MVA Tx Incl. Building, 44 kV and</v>
          </cell>
        </row>
        <row r="643">
          <cell r="B643" t="str">
            <v xml:space="preserve">            13.8  kV circuits - 6 feeders plus SCADA </v>
          </cell>
        </row>
        <row r="646">
          <cell r="A646">
            <v>7</v>
          </cell>
          <cell r="B646" t="str">
            <v>New Substation at Summersite #88</v>
          </cell>
          <cell r="D646">
            <v>800000</v>
          </cell>
        </row>
        <row r="647">
          <cell r="B647" t="str">
            <v xml:space="preserve">           Build a new full size substation at Britannia Rd and</v>
          </cell>
        </row>
        <row r="648">
          <cell r="B648" t="str">
            <v xml:space="preserve">          Grossbeak west of Tenth Line</v>
          </cell>
        </row>
        <row r="650">
          <cell r="A650">
            <v>8</v>
          </cell>
          <cell r="B650" t="str">
            <v>M.S. Rebuilds</v>
          </cell>
        </row>
        <row r="651">
          <cell r="B651" t="str">
            <v xml:space="preserve">        Orchard Heights M.S.</v>
          </cell>
        </row>
        <row r="652">
          <cell r="B652" t="str">
            <v xml:space="preserve">           Mineola M.S.</v>
          </cell>
        </row>
        <row r="653">
          <cell r="B653" t="str">
            <v xml:space="preserve">           Clarkson M.S.</v>
          </cell>
        </row>
        <row r="654">
          <cell r="B654" t="str">
            <v xml:space="preserve">           Bromsgrove M.S.</v>
          </cell>
        </row>
        <row r="656">
          <cell r="A656">
            <v>9</v>
          </cell>
          <cell r="B656" t="str">
            <v>Thomas  M.S.</v>
          </cell>
        </row>
        <row r="657">
          <cell r="B657" t="str">
            <v xml:space="preserve">            Add 2nd 20 MVA Tx including additional</v>
          </cell>
        </row>
        <row r="658">
          <cell r="B658" t="str">
            <v xml:space="preserve">            44 kV circuit and 44 kV MOCB</v>
          </cell>
        </row>
        <row r="661">
          <cell r="A661">
            <v>10</v>
          </cell>
          <cell r="B661" t="str">
            <v>Desboro  M.S.</v>
          </cell>
        </row>
        <row r="662">
          <cell r="B662" t="str">
            <v xml:space="preserve">            Add 2nd 20 MVA Tx including additional</v>
          </cell>
        </row>
        <row r="663">
          <cell r="B663" t="str">
            <v xml:space="preserve">            44 kV circuit and 44 kV MOCB</v>
          </cell>
        </row>
        <row r="665">
          <cell r="B665" t="str">
            <v>SUB-TOTAL</v>
          </cell>
          <cell r="D665">
            <v>3100000</v>
          </cell>
        </row>
        <row r="667">
          <cell r="A667" t="str">
            <v>(*)  Included  in  1999  Capital  Budget.</v>
          </cell>
        </row>
        <row r="670">
          <cell r="A670" t="str">
            <v>SUBDIVISION REBUILDS</v>
          </cell>
        </row>
        <row r="673">
          <cell r="A673" t="str">
            <v>ITEM</v>
          </cell>
          <cell r="B673" t="str">
            <v>DESCRIPTION</v>
          </cell>
          <cell r="C673" t="str">
            <v>TYPE</v>
          </cell>
          <cell r="D673" t="str">
            <v>ESTIMATE</v>
          </cell>
          <cell r="E673" t="str">
            <v>ZONE</v>
          </cell>
          <cell r="F673" t="str">
            <v>PRIORITY</v>
          </cell>
        </row>
        <row r="674">
          <cell r="C674" t="str">
            <v>(km)</v>
          </cell>
        </row>
        <row r="676">
          <cell r="B676" t="str">
            <v>Subdivision Rebuilds*</v>
          </cell>
        </row>
        <row r="679">
          <cell r="A679" t="str">
            <v>1*</v>
          </cell>
          <cell r="B679" t="str">
            <v>Malton - Phase VI</v>
          </cell>
          <cell r="D679">
            <v>1000000</v>
          </cell>
          <cell r="E679">
            <v>7</v>
          </cell>
          <cell r="F679">
            <v>1</v>
          </cell>
        </row>
        <row r="680">
          <cell r="B680" t="str">
            <v xml:space="preserve">          NE of Derry/Airport Rd.</v>
          </cell>
        </row>
        <row r="681">
          <cell r="B681" t="str">
            <v xml:space="preserve">          plus east of Goreway at Darcel/Monica</v>
          </cell>
        </row>
        <row r="683">
          <cell r="A683" t="str">
            <v>2*</v>
          </cell>
          <cell r="B683" t="str">
            <v xml:space="preserve"> Forest Glen Area east and west of Dixie Rd.</v>
          </cell>
          <cell r="D683">
            <v>1000000</v>
          </cell>
          <cell r="E683">
            <v>5</v>
          </cell>
          <cell r="F683">
            <v>1</v>
          </cell>
        </row>
        <row r="685">
          <cell r="A685" t="str">
            <v>3*</v>
          </cell>
          <cell r="B685" t="str">
            <v>Meadowvale T.C. Mainfeeders - Phase II</v>
          </cell>
          <cell r="D685">
            <v>1000000</v>
          </cell>
          <cell r="E685">
            <v>1</v>
          </cell>
          <cell r="F685">
            <v>1</v>
          </cell>
        </row>
        <row r="687">
          <cell r="A687" t="str">
            <v>4*</v>
          </cell>
          <cell r="B687" t="str">
            <v>Woodlands Area</v>
          </cell>
          <cell r="D687">
            <v>1000000</v>
          </cell>
          <cell r="E687">
            <v>2</v>
          </cell>
          <cell r="F687">
            <v>1</v>
          </cell>
        </row>
        <row r="718">
          <cell r="B718" t="str">
            <v>TOTAL REBUILDS</v>
          </cell>
          <cell r="D718">
            <v>4000000</v>
          </cell>
        </row>
        <row r="720">
          <cell r="A720" t="str">
            <v>(*)  Included  in  1999  Capital  Budget.</v>
          </cell>
        </row>
        <row r="723">
          <cell r="A723" t="str">
            <v xml:space="preserve"> </v>
          </cell>
        </row>
        <row r="725">
          <cell r="A725" t="str">
            <v>SYSTEM MAINTENANCE PROJECTS</v>
          </cell>
        </row>
        <row r="728">
          <cell r="A728" t="str">
            <v>ITEM</v>
          </cell>
          <cell r="B728" t="str">
            <v>DESCRIPTION</v>
          </cell>
          <cell r="C728" t="str">
            <v>TYPE</v>
          </cell>
          <cell r="D728" t="str">
            <v>ESTIMATE</v>
          </cell>
          <cell r="F728" t="str">
            <v>PRIORITY</v>
          </cell>
        </row>
        <row r="729">
          <cell r="C729" t="str">
            <v>(km)</v>
          </cell>
        </row>
        <row r="731">
          <cell r="A731" t="str">
            <v>1*</v>
          </cell>
          <cell r="B731" t="str">
            <v>Wood Pole Replacement</v>
          </cell>
          <cell r="D731">
            <v>250000</v>
          </cell>
        </row>
        <row r="735">
          <cell r="A735" t="str">
            <v>2*</v>
          </cell>
          <cell r="B735" t="str">
            <v>Overhead Switch Replacement</v>
          </cell>
          <cell r="D735">
            <v>300000</v>
          </cell>
        </row>
        <row r="739">
          <cell r="A739" t="str">
            <v>3*</v>
          </cell>
          <cell r="B739" t="str">
            <v>Feeder Overhauls</v>
          </cell>
          <cell r="D739">
            <v>600000</v>
          </cell>
        </row>
        <row r="743">
          <cell r="A743" t="str">
            <v>4*</v>
          </cell>
          <cell r="B743" t="str">
            <v>Overhead Rebuilds</v>
          </cell>
          <cell r="D743">
            <v>600000</v>
          </cell>
        </row>
        <row r="747">
          <cell r="A747" t="str">
            <v>5*</v>
          </cell>
          <cell r="B747" t="str">
            <v>Load Centre Replacement</v>
          </cell>
          <cell r="D747">
            <v>100000</v>
          </cell>
        </row>
        <row r="751">
          <cell r="A751" t="str">
            <v>6*</v>
          </cell>
          <cell r="B751" t="str">
            <v>Underground Cable Replacement</v>
          </cell>
          <cell r="D751">
            <v>1200000</v>
          </cell>
        </row>
        <row r="755">
          <cell r="A755" t="str">
            <v>7*</v>
          </cell>
          <cell r="B755" t="str">
            <v>Meter Base Replacement</v>
          </cell>
          <cell r="D755">
            <v>40000</v>
          </cell>
        </row>
        <row r="759">
          <cell r="A759" t="str">
            <v>8*</v>
          </cell>
          <cell r="B759" t="str">
            <v>Secondary Cable Replacement</v>
          </cell>
          <cell r="D759">
            <v>60000</v>
          </cell>
        </row>
        <row r="763">
          <cell r="A763" t="str">
            <v>9*</v>
          </cell>
          <cell r="B763" t="str">
            <v>Underground Transformer Replacements</v>
          </cell>
          <cell r="D763">
            <v>150000</v>
          </cell>
        </row>
        <row r="767">
          <cell r="A767" t="str">
            <v>10*</v>
          </cell>
          <cell r="B767" t="str">
            <v>Overhead Transformer Replacement</v>
          </cell>
          <cell r="D767">
            <v>150000</v>
          </cell>
        </row>
        <row r="771">
          <cell r="A771" t="str">
            <v>11*</v>
          </cell>
          <cell r="B771" t="str">
            <v>PowerT/former O/H &amp; Station Upgrade</v>
          </cell>
          <cell r="D771">
            <v>100000</v>
          </cell>
        </row>
        <row r="775">
          <cell r="A775" t="str">
            <v>12*</v>
          </cell>
          <cell r="B775" t="str">
            <v>Auto-Switches/SCADA</v>
          </cell>
          <cell r="D775">
            <v>1200000</v>
          </cell>
        </row>
        <row r="777">
          <cell r="B777" t="str">
            <v>TOTAL MAINTENANCE</v>
          </cell>
          <cell r="D777">
            <v>4750000</v>
          </cell>
        </row>
        <row r="779">
          <cell r="A779" t="str">
            <v>(*)  Included  in  1999  Capital  Budget.</v>
          </cell>
        </row>
      </sheetData>
      <sheetData sheetId="1" refreshError="1">
        <row r="1">
          <cell r="B1" t="str">
            <v>POSSIBLE  SYSTEM   CAPITAL PROJECTS  -  2001</v>
          </cell>
        </row>
        <row r="3">
          <cell r="A3" t="str">
            <v>SUBTRANSMISSION</v>
          </cell>
          <cell r="D3" t="str">
            <v>Date:</v>
          </cell>
          <cell r="F3">
            <v>37141.565146875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ERINDALE TS/ MEADOWVALE TS</v>
          </cell>
        </row>
        <row r="11">
          <cell r="A11">
            <v>1</v>
          </cell>
          <cell r="B11" t="str">
            <v>44 kV Dundas St - Mavis Rd. to Erindale Stn. Rd. to Mississauga Rd.</v>
          </cell>
          <cell r="C11" t="str">
            <v>ADD</v>
          </cell>
          <cell r="D11">
            <v>300000</v>
          </cell>
          <cell r="F11">
            <v>1</v>
          </cell>
        </row>
        <row r="12">
          <cell r="B12" t="str">
            <v xml:space="preserve">            A second circuit on existing poleline along Dundas St. from Mavis to Erindale station Rd.</v>
          </cell>
          <cell r="C12">
            <v>3.5</v>
          </cell>
        </row>
        <row r="13">
          <cell r="B13" t="str">
            <v xml:space="preserve">         Erindale station Rd. and continue to Mississauga Rd.</v>
          </cell>
        </row>
        <row r="14">
          <cell r="B14" t="str">
            <v xml:space="preserve"> </v>
          </cell>
        </row>
        <row r="16">
          <cell r="A16">
            <v>2</v>
          </cell>
          <cell r="B16" t="str">
            <v>44 kV Mavis Rd. - Burnhamthorpe to Dundas</v>
          </cell>
          <cell r="C16" t="str">
            <v>ADD</v>
          </cell>
          <cell r="D16">
            <v>225000</v>
          </cell>
          <cell r="F16">
            <v>2</v>
          </cell>
        </row>
        <row r="17">
          <cell r="B17" t="str">
            <v xml:space="preserve">          On existing poleline along Mavis from Burnhamthorpe Rd. to Dundas St.</v>
          </cell>
          <cell r="C17">
            <v>2.1</v>
          </cell>
        </row>
        <row r="18">
          <cell r="B18" t="str">
            <v xml:space="preserve"> </v>
          </cell>
        </row>
        <row r="21">
          <cell r="A21">
            <v>3</v>
          </cell>
          <cell r="B21" t="str">
            <v>44 kV Britannia Rd. - Mississauga Rd to Creditview</v>
          </cell>
          <cell r="C21" t="str">
            <v>REBUILD</v>
          </cell>
          <cell r="D21">
            <v>325000</v>
          </cell>
          <cell r="F21">
            <v>3</v>
          </cell>
        </row>
        <row r="22">
          <cell r="B22" t="str">
            <v xml:space="preserve">         Along Britania Rd. from Mississauga Rd. to Creditview on existing poleline.</v>
          </cell>
          <cell r="C22">
            <v>1.2</v>
          </cell>
        </row>
        <row r="23">
          <cell r="B23" t="str">
            <v xml:space="preserve"> </v>
          </cell>
        </row>
        <row r="26">
          <cell r="A26">
            <v>4</v>
          </cell>
          <cell r="B26" t="str">
            <v>44 kV Thomas St. - Erin Mills Pkwy to Winston Churchill Blvd.</v>
          </cell>
          <cell r="C26" t="str">
            <v>ADD</v>
          </cell>
          <cell r="D26">
            <v>190000</v>
          </cell>
          <cell r="F26">
            <v>4</v>
          </cell>
        </row>
        <row r="27">
          <cell r="B27" t="str">
            <v xml:space="preserve">          On existing poleline along Thomas St. from Erin Mills Pkwy </v>
          </cell>
          <cell r="C27">
            <v>1.3</v>
          </cell>
        </row>
        <row r="28">
          <cell r="B28" t="str">
            <v xml:space="preserve">          to Winston Churchill </v>
          </cell>
        </row>
        <row r="31">
          <cell r="A31">
            <v>5</v>
          </cell>
          <cell r="B31" t="str">
            <v>44 kV Thomas St. - Erin Mills Pkwy to Mississauga Rd. (Queen St.)</v>
          </cell>
          <cell r="C31" t="str">
            <v>ADD</v>
          </cell>
          <cell r="D31">
            <v>220000</v>
          </cell>
          <cell r="F31">
            <v>5</v>
          </cell>
        </row>
        <row r="32">
          <cell r="B32" t="str">
            <v xml:space="preserve">          On existing poleline along Thomas St. from Erin Mills Pkwy </v>
          </cell>
          <cell r="C32">
            <v>1.4</v>
          </cell>
        </row>
        <row r="33">
          <cell r="B33" t="str">
            <v xml:space="preserve">          to Mississauga Rd. feeder tie</v>
          </cell>
        </row>
        <row r="36">
          <cell r="A36">
            <v>6</v>
          </cell>
          <cell r="B36" t="str">
            <v>44 kV Central Pkwy - Erindale Stn. Rd. to Wolfedale</v>
          </cell>
          <cell r="C36" t="str">
            <v>ADD</v>
          </cell>
          <cell r="D36">
            <v>145000</v>
          </cell>
          <cell r="F36">
            <v>6</v>
          </cell>
        </row>
        <row r="37">
          <cell r="B37" t="str">
            <v xml:space="preserve">          On existing poleline Central Pkwy from Erindale Stn Rd. to midway</v>
          </cell>
          <cell r="C37">
            <v>0.4</v>
          </cell>
        </row>
        <row r="38">
          <cell r="B38" t="str">
            <v xml:space="preserve">           towards Wolfedale</v>
          </cell>
        </row>
        <row r="41">
          <cell r="A41">
            <v>7</v>
          </cell>
          <cell r="B41" t="str">
            <v>44 kV Dundas St. - Stillmeadow to John M.S.</v>
          </cell>
          <cell r="C41" t="str">
            <v>ADD</v>
          </cell>
          <cell r="D41">
            <v>190000</v>
          </cell>
          <cell r="F41">
            <v>7</v>
          </cell>
        </row>
        <row r="42">
          <cell r="B42" t="str">
            <v xml:space="preserve">         On existing poleline along Dundas from Stillmeadow to Confederation </v>
          </cell>
          <cell r="C42">
            <v>1.3</v>
          </cell>
        </row>
        <row r="43">
          <cell r="B43" t="str">
            <v xml:space="preserve">         Pkwy. and north to Agnes and east to Hwy 10.  Continue north on </v>
          </cell>
        </row>
        <row r="44">
          <cell r="B44" t="str">
            <v xml:space="preserve">          Hwy 10 to John MS.</v>
          </cell>
        </row>
        <row r="47">
          <cell r="B47" t="str">
            <v xml:space="preserve"> </v>
          </cell>
        </row>
        <row r="48">
          <cell r="B48" t="str">
            <v xml:space="preserve"> </v>
          </cell>
        </row>
        <row r="52">
          <cell r="B52" t="str">
            <v xml:space="preserve"> </v>
          </cell>
        </row>
        <row r="53">
          <cell r="B53" t="str">
            <v xml:space="preserve"> </v>
          </cell>
        </row>
        <row r="56">
          <cell r="B56" t="str">
            <v>SUB-TOTAL</v>
          </cell>
          <cell r="D56">
            <v>1595000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2001</v>
          </cell>
        </row>
        <row r="64">
          <cell r="A64" t="str">
            <v>SUBTRANSMISSION</v>
          </cell>
          <cell r="D64" t="str">
            <v>Date:</v>
          </cell>
          <cell r="F64">
            <v>37141.565146875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TOMKEN T.S.</v>
          </cell>
        </row>
        <row r="73">
          <cell r="A73">
            <v>1</v>
          </cell>
          <cell r="B73" t="str">
            <v>44 kV - Dundas St. - Cawthra to Dixie to ROW at Summerville</v>
          </cell>
          <cell r="C73" t="str">
            <v>ADD</v>
          </cell>
          <cell r="D73">
            <v>310000</v>
          </cell>
          <cell r="F73">
            <v>1</v>
          </cell>
        </row>
        <row r="74">
          <cell r="B74" t="str">
            <v xml:space="preserve">          On existing poleline along Dundas from Cawthra to Dixie </v>
          </cell>
          <cell r="C74">
            <v>3.6</v>
          </cell>
        </row>
        <row r="75">
          <cell r="B75" t="str">
            <v xml:space="preserve">          to Ont. Hyd. ROW at Summerville MS</v>
          </cell>
        </row>
        <row r="78">
          <cell r="A78">
            <v>2</v>
          </cell>
          <cell r="B78" t="str">
            <v>44kV - Eastgate - Dixie to Fieldgate/ROW</v>
          </cell>
          <cell r="C78" t="str">
            <v>NEW</v>
          </cell>
          <cell r="D78">
            <v>235000</v>
          </cell>
          <cell r="F78">
            <v>2</v>
          </cell>
        </row>
        <row r="79">
          <cell r="B79" t="str">
            <v xml:space="preserve">          On new poleline along Eastgate from Dixie to Fieldgate to Ont. Hyd. ROW </v>
          </cell>
          <cell r="C79">
            <v>1</v>
          </cell>
        </row>
        <row r="80">
          <cell r="B80" t="str">
            <v xml:space="preserve"> </v>
          </cell>
        </row>
        <row r="83">
          <cell r="A83">
            <v>3</v>
          </cell>
          <cell r="B83" t="str">
            <v>44kV - Eglinton Ave - Spectrum to Rubin M.S.</v>
          </cell>
          <cell r="C83" t="str">
            <v>NEW</v>
          </cell>
          <cell r="D83">
            <v>425000</v>
          </cell>
          <cell r="F83">
            <v>3</v>
          </cell>
        </row>
        <row r="84">
          <cell r="B84" t="str">
            <v xml:space="preserve">          On new poleline along Eglinton from Spectrum to Rubin M.S.</v>
          </cell>
          <cell r="C84">
            <v>1.7</v>
          </cell>
        </row>
        <row r="109">
          <cell r="B109" t="str">
            <v>SUB-TOTAL</v>
          </cell>
          <cell r="D109">
            <v>970000</v>
          </cell>
        </row>
        <row r="111">
          <cell r="A111" t="str">
            <v>(*)  Included  in  1999  Capital  Budget.</v>
          </cell>
        </row>
        <row r="115">
          <cell r="B115" t="str">
            <v>POSSIBLE  SYSTEM   CAPITAL PROJECTS  -  2001</v>
          </cell>
        </row>
        <row r="117">
          <cell r="A117" t="str">
            <v>SUBTRANSMISSION</v>
          </cell>
          <cell r="D117" t="str">
            <v>Date:</v>
          </cell>
          <cell r="F117">
            <v>35627.357684374998</v>
          </cell>
        </row>
        <row r="120">
          <cell r="A120" t="str">
            <v>ITEM</v>
          </cell>
          <cell r="B120" t="str">
            <v>DESCRIPTION</v>
          </cell>
          <cell r="C120" t="str">
            <v>TYPE</v>
          </cell>
          <cell r="D120" t="str">
            <v>ESTIMATE</v>
          </cell>
          <cell r="E120" t="str">
            <v>ZONE</v>
          </cell>
          <cell r="F120" t="str">
            <v>PRIORITY</v>
          </cell>
        </row>
        <row r="121">
          <cell r="C121" t="str">
            <v>(km)</v>
          </cell>
        </row>
        <row r="123">
          <cell r="B123" t="str">
            <v>44 kV - BRAMALEA TS</v>
          </cell>
        </row>
        <row r="126">
          <cell r="A126">
            <v>1</v>
          </cell>
          <cell r="B126" t="str">
            <v>44kV - Orlando M.S. to Northwest to Malton M.S. Feeder Tie</v>
          </cell>
          <cell r="C126" t="str">
            <v>REBUILD</v>
          </cell>
          <cell r="D126">
            <v>620000</v>
          </cell>
          <cell r="F126">
            <v>1</v>
          </cell>
        </row>
        <row r="127">
          <cell r="B127" t="str">
            <v xml:space="preserve">          On rebuild poleline along Northwest Drive to Derry Rd. to Malton MS</v>
          </cell>
          <cell r="C127">
            <v>2.5</v>
          </cell>
        </row>
        <row r="128">
          <cell r="B128" t="str">
            <v xml:space="preserve"> </v>
          </cell>
        </row>
        <row r="131">
          <cell r="A131">
            <v>2</v>
          </cell>
          <cell r="B131" t="str">
            <v>44kV - Derry Rd. - Close gap between Dixie and Tomken</v>
          </cell>
          <cell r="C131" t="str">
            <v>ADD</v>
          </cell>
          <cell r="D131">
            <v>160000</v>
          </cell>
          <cell r="F131">
            <v>2</v>
          </cell>
        </row>
        <row r="132">
          <cell r="B132" t="str">
            <v xml:space="preserve">          On existing poleline along Derry Rd from Dixie mid-way toward Tomken</v>
          </cell>
          <cell r="C132">
            <v>0.8</v>
          </cell>
        </row>
        <row r="133">
          <cell r="B133" t="str">
            <v xml:space="preserve"> </v>
          </cell>
        </row>
        <row r="171">
          <cell r="B171" t="str">
            <v>SUB-TOTAL</v>
          </cell>
          <cell r="D171">
            <v>780000</v>
          </cell>
        </row>
        <row r="173">
          <cell r="A173" t="str">
            <v>(*)  Included  in  1999  Capital  Budget.</v>
          </cell>
        </row>
        <row r="176">
          <cell r="B176" t="str">
            <v>POSSIBLE  SYSTEM   CAPITAL PROJECTS  -  2001</v>
          </cell>
        </row>
        <row r="178">
          <cell r="A178" t="str">
            <v>SUBTRANSMISSION</v>
          </cell>
          <cell r="D178" t="str">
            <v>Date:</v>
          </cell>
          <cell r="F178">
            <v>37141.565146875</v>
          </cell>
        </row>
        <row r="181">
          <cell r="A181" t="str">
            <v>ITEM</v>
          </cell>
          <cell r="B181" t="str">
            <v>DESCRIPTION</v>
          </cell>
          <cell r="C181" t="str">
            <v>TYPE</v>
          </cell>
          <cell r="D181" t="str">
            <v>ESTIMATE</v>
          </cell>
          <cell r="E181" t="str">
            <v>ZONE</v>
          </cell>
          <cell r="F181" t="str">
            <v>PRIORITY</v>
          </cell>
        </row>
        <row r="182">
          <cell r="C182" t="str">
            <v>(km)</v>
          </cell>
        </row>
        <row r="184">
          <cell r="B184" t="str">
            <v>27.6 kV SOUTH SYSTEM</v>
          </cell>
        </row>
        <row r="187">
          <cell r="A187">
            <v>1</v>
          </cell>
          <cell r="B187" t="str">
            <v>27.6 kV Stanfield Rd. - ROW to Queensway</v>
          </cell>
          <cell r="C187" t="str">
            <v>NEW</v>
          </cell>
          <cell r="D187">
            <v>315000</v>
          </cell>
          <cell r="F187">
            <v>1</v>
          </cell>
        </row>
        <row r="188">
          <cell r="B188" t="str">
            <v xml:space="preserve">          On existing poleline along Stanfield Rd. east of Hwy 10</v>
          </cell>
          <cell r="C188">
            <v>1.5</v>
          </cell>
        </row>
        <row r="189">
          <cell r="B189" t="str">
            <v xml:space="preserve">          from O.H. ROW to Queensway</v>
          </cell>
        </row>
        <row r="232">
          <cell r="B232" t="str">
            <v>SUB-TOTAL</v>
          </cell>
          <cell r="D232">
            <v>315000</v>
          </cell>
        </row>
        <row r="234">
          <cell r="A234" t="str">
            <v>(*)  Included  in  1999  Capital  Budget.</v>
          </cell>
        </row>
        <row r="237">
          <cell r="B237" t="str">
            <v>POSSIBLE  SYSTEM   CAPITAL PROJECTS  -  2001</v>
          </cell>
        </row>
        <row r="239">
          <cell r="A239" t="str">
            <v>SUBTRANSMISSION</v>
          </cell>
          <cell r="D239" t="str">
            <v>Date:</v>
          </cell>
          <cell r="F239">
            <v>37141.565146875</v>
          </cell>
        </row>
        <row r="242">
          <cell r="A242" t="str">
            <v>ITEM</v>
          </cell>
          <cell r="B242" t="str">
            <v>DESCRIPTION</v>
          </cell>
          <cell r="C242" t="str">
            <v>TYPE</v>
          </cell>
          <cell r="D242" t="str">
            <v>ESTIMATE</v>
          </cell>
          <cell r="E242" t="str">
            <v>ZONE</v>
          </cell>
          <cell r="F242" t="str">
            <v>PRIORITY</v>
          </cell>
        </row>
        <row r="243">
          <cell r="C243" t="str">
            <v>(km)</v>
          </cell>
        </row>
        <row r="245">
          <cell r="B245" t="str">
            <v>27.6 kV NORTH SYSTEM</v>
          </cell>
        </row>
        <row r="248">
          <cell r="A248">
            <v>1</v>
          </cell>
          <cell r="B248" t="str">
            <v>27.6 kV - Britannia Rd. - East of Hwy 10 to Kennedy</v>
          </cell>
          <cell r="C248" t="str">
            <v>ADD</v>
          </cell>
          <cell r="D248">
            <v>175000</v>
          </cell>
          <cell r="F248">
            <v>1</v>
          </cell>
        </row>
        <row r="249">
          <cell r="B249" t="str">
            <v xml:space="preserve">         On existing poleline along Britannia Rd. East from Hwy 10 to Kennedy</v>
          </cell>
          <cell r="C249">
            <v>1.1000000000000001</v>
          </cell>
        </row>
        <row r="250">
          <cell r="B250" t="str">
            <v xml:space="preserve"> </v>
          </cell>
        </row>
        <row r="251">
          <cell r="B251" t="str">
            <v xml:space="preserve"> </v>
          </cell>
        </row>
        <row r="253">
          <cell r="A253">
            <v>2</v>
          </cell>
          <cell r="B253" t="str">
            <v>27.6 kV - Hwy 10 - Britannia to Derry Feeder Tie</v>
          </cell>
          <cell r="C253" t="str">
            <v xml:space="preserve">ADD </v>
          </cell>
          <cell r="D253">
            <v>195000</v>
          </cell>
          <cell r="F253">
            <v>2</v>
          </cell>
        </row>
        <row r="254">
          <cell r="B254" t="str">
            <v xml:space="preserve">         Along Hwy 10 from Derry to Britania</v>
          </cell>
          <cell r="C254">
            <v>3.1</v>
          </cell>
        </row>
        <row r="258">
          <cell r="A258">
            <v>3</v>
          </cell>
          <cell r="B258" t="str">
            <v>27.6 kV - Reclosures at various locaitons</v>
          </cell>
          <cell r="C258" t="str">
            <v>NEW (F)</v>
          </cell>
          <cell r="D258">
            <v>450000</v>
          </cell>
          <cell r="F258">
            <v>3</v>
          </cell>
        </row>
        <row r="259">
          <cell r="B259" t="str">
            <v>Reclosers in the North 27.6 kV Area</v>
          </cell>
        </row>
        <row r="260">
          <cell r="B260" t="str">
            <v xml:space="preserve"> </v>
          </cell>
        </row>
        <row r="263">
          <cell r="A263">
            <v>4</v>
          </cell>
          <cell r="B263" t="str">
            <v>27.6 kV -  Hwy 10 - From Eglinton to Bristol Drive</v>
          </cell>
          <cell r="C263" t="str">
            <v>ADD</v>
          </cell>
          <cell r="D263">
            <v>110000</v>
          </cell>
          <cell r="F263">
            <v>4</v>
          </cell>
        </row>
        <row r="264">
          <cell r="B264" t="str">
            <v xml:space="preserve">         On existing poleline on Hwy 10 from Eglinton to Bristol</v>
          </cell>
          <cell r="C264">
            <v>1.2</v>
          </cell>
        </row>
        <row r="265">
          <cell r="B265" t="str">
            <v xml:space="preserve"> </v>
          </cell>
        </row>
        <row r="268">
          <cell r="A268">
            <v>5</v>
          </cell>
          <cell r="B268" t="str">
            <v xml:space="preserve">27.6kV - Derry TS </v>
          </cell>
          <cell r="C268" t="str">
            <v>NEW</v>
          </cell>
          <cell r="D268">
            <v>2500000</v>
          </cell>
          <cell r="F268">
            <v>5</v>
          </cell>
        </row>
        <row r="269">
          <cell r="B269" t="str">
            <v>Phase 1 of Derry TS</v>
          </cell>
        </row>
        <row r="270">
          <cell r="B270" t="str">
            <v xml:space="preserve"> </v>
          </cell>
        </row>
        <row r="271">
          <cell r="B271" t="str">
            <v xml:space="preserve"> </v>
          </cell>
        </row>
        <row r="290">
          <cell r="B290" t="str">
            <v xml:space="preserve"> </v>
          </cell>
        </row>
        <row r="294">
          <cell r="B294" t="str">
            <v>SUB-TOTAL</v>
          </cell>
          <cell r="D294">
            <v>3430000</v>
          </cell>
        </row>
        <row r="296">
          <cell r="A296" t="str">
            <v>(*)  Included  in  1999  Capital  Budget.</v>
          </cell>
        </row>
        <row r="299">
          <cell r="B299" t="str">
            <v>POSSIBLE  SYSTEM   CAPITAL PROJECTS  -  2001</v>
          </cell>
        </row>
        <row r="301">
          <cell r="A301" t="str">
            <v>DISTRIBUTION</v>
          </cell>
          <cell r="D301" t="str">
            <v>Date:</v>
          </cell>
          <cell r="F301">
            <v>37141.565146875</v>
          </cell>
        </row>
        <row r="304">
          <cell r="A304" t="str">
            <v>ITEM</v>
          </cell>
          <cell r="B304" t="str">
            <v>DESCRIPTION</v>
          </cell>
          <cell r="C304" t="str">
            <v>TYPE</v>
          </cell>
          <cell r="D304" t="str">
            <v>ESTIMATE</v>
          </cell>
          <cell r="E304" t="str">
            <v>ZONE</v>
          </cell>
          <cell r="F304" t="str">
            <v>PRIORITY</v>
          </cell>
        </row>
        <row r="305">
          <cell r="C305" t="str">
            <v>(km)</v>
          </cell>
        </row>
        <row r="307">
          <cell r="B307" t="str">
            <v>13.8 kV SYSTEM</v>
          </cell>
        </row>
        <row r="310">
          <cell r="A310" t="str">
            <v>1*</v>
          </cell>
          <cell r="B310" t="str">
            <v>13.8 kV Matheson Blvd - Tomken to Dixie</v>
          </cell>
          <cell r="C310" t="str">
            <v>REBUILD</v>
          </cell>
          <cell r="D310">
            <v>183000</v>
          </cell>
          <cell r="F310">
            <v>1</v>
          </cell>
        </row>
        <row r="311">
          <cell r="B311" t="str">
            <v xml:space="preserve">          On rebuild poleline along Matheson Blvd from Tomken Rd. to Dixie Rd.</v>
          </cell>
          <cell r="C311">
            <v>1.4</v>
          </cell>
        </row>
        <row r="312">
          <cell r="B312" t="str">
            <v xml:space="preserve"> </v>
          </cell>
        </row>
        <row r="315">
          <cell r="A315" t="str">
            <v>2*</v>
          </cell>
          <cell r="B315" t="str">
            <v>13.8 kV  Glen Erin - 403 to Eglinton</v>
          </cell>
          <cell r="C315" t="str">
            <v>ADD</v>
          </cell>
          <cell r="D315">
            <v>83000</v>
          </cell>
          <cell r="F315">
            <v>2</v>
          </cell>
        </row>
        <row r="316">
          <cell r="B316" t="str">
            <v xml:space="preserve">          On existing poleline along Glen Erin from 403 to Eglinton</v>
          </cell>
          <cell r="C316">
            <v>1.5</v>
          </cell>
        </row>
        <row r="317">
          <cell r="B317" t="str">
            <v xml:space="preserve"> </v>
          </cell>
        </row>
        <row r="320">
          <cell r="A320" t="str">
            <v>3*</v>
          </cell>
          <cell r="B320" t="str">
            <v>13.8 kV Eastgate Pkwy., Dixie Rd</v>
          </cell>
          <cell r="C320" t="str">
            <v>ADD</v>
          </cell>
          <cell r="D320">
            <v>118000.00000000001</v>
          </cell>
          <cell r="F320">
            <v>3</v>
          </cell>
        </row>
        <row r="321">
          <cell r="B321" t="str">
            <v xml:space="preserve">          On existing poleline along Dixie Rd. and Eastgate Dr. north of  </v>
          </cell>
          <cell r="C321">
            <v>2.2000000000000002</v>
          </cell>
        </row>
        <row r="322">
          <cell r="B322" t="str">
            <v xml:space="preserve">          Burnhamthorpe Rd.</v>
          </cell>
        </row>
        <row r="323">
          <cell r="B323" t="str">
            <v xml:space="preserve"> </v>
          </cell>
        </row>
        <row r="325">
          <cell r="A325" t="str">
            <v>4*</v>
          </cell>
          <cell r="B325" t="str">
            <v>13.8 kV Winston Churchill Blvd. to Sheridan Park ROW</v>
          </cell>
          <cell r="C325" t="str">
            <v>REBUILD</v>
          </cell>
          <cell r="D325">
            <v>54000</v>
          </cell>
          <cell r="F325">
            <v>4</v>
          </cell>
        </row>
        <row r="326">
          <cell r="B326" t="str">
            <v xml:space="preserve">          On rebuild poleline from Sheridan Park to Winston Churchill and </v>
          </cell>
          <cell r="C326">
            <v>0.4</v>
          </cell>
        </row>
        <row r="327">
          <cell r="B327" t="str">
            <v xml:space="preserve">          North along existing poleline</v>
          </cell>
        </row>
        <row r="355">
          <cell r="B355" t="str">
            <v>SUB-TOTAL</v>
          </cell>
          <cell r="D355">
            <v>438000</v>
          </cell>
        </row>
        <row r="357">
          <cell r="A357" t="str">
            <v>(*)  Included  in  1999  Capital  Budget.</v>
          </cell>
        </row>
        <row r="360">
          <cell r="A360" t="str">
            <v>DISTRIBUTION (Cont'd)</v>
          </cell>
        </row>
        <row r="363">
          <cell r="A363" t="str">
            <v>ITEM</v>
          </cell>
          <cell r="B363" t="str">
            <v>DESCRIPTION</v>
          </cell>
          <cell r="C363" t="str">
            <v>TYPE</v>
          </cell>
          <cell r="D363" t="str">
            <v>ESTIMATE</v>
          </cell>
          <cell r="E363" t="str">
            <v>ZONE</v>
          </cell>
          <cell r="F363" t="str">
            <v>PRIORITY</v>
          </cell>
        </row>
        <row r="364">
          <cell r="C364" t="str">
            <v>(km)</v>
          </cell>
        </row>
        <row r="366">
          <cell r="B366" t="str">
            <v>4.16  KV   SYSTEM</v>
          </cell>
        </row>
        <row r="369">
          <cell r="A369">
            <v>1</v>
          </cell>
          <cell r="B369" t="str">
            <v xml:space="preserve"> </v>
          </cell>
          <cell r="C369" t="str">
            <v>REBUILD</v>
          </cell>
          <cell r="D369">
            <v>50000</v>
          </cell>
          <cell r="F369">
            <v>1</v>
          </cell>
        </row>
        <row r="370">
          <cell r="B370" t="str">
            <v xml:space="preserve"> </v>
          </cell>
          <cell r="C370">
            <v>0.7</v>
          </cell>
        </row>
        <row r="371">
          <cell r="B371" t="str">
            <v xml:space="preserve"> </v>
          </cell>
        </row>
        <row r="372">
          <cell r="B372" t="str">
            <v xml:space="preserve"> </v>
          </cell>
        </row>
        <row r="373">
          <cell r="A373">
            <v>2</v>
          </cell>
          <cell r="B373" t="str">
            <v xml:space="preserve"> </v>
          </cell>
          <cell r="C373" t="str">
            <v>REBUILD</v>
          </cell>
          <cell r="D373">
            <v>295000</v>
          </cell>
        </row>
        <row r="374">
          <cell r="B374" t="str">
            <v xml:space="preserve"> </v>
          </cell>
          <cell r="C374">
            <v>0.8</v>
          </cell>
          <cell r="F374">
            <v>2</v>
          </cell>
        </row>
        <row r="375">
          <cell r="B375" t="str">
            <v xml:space="preserve"> </v>
          </cell>
        </row>
        <row r="376">
          <cell r="B376" t="str">
            <v xml:space="preserve"> </v>
          </cell>
        </row>
        <row r="378">
          <cell r="A378">
            <v>3</v>
          </cell>
          <cell r="B378" t="str">
            <v xml:space="preserve"> </v>
          </cell>
          <cell r="C378" t="str">
            <v>REBUILD</v>
          </cell>
          <cell r="D378">
            <v>120000</v>
          </cell>
          <cell r="F378">
            <v>3</v>
          </cell>
        </row>
        <row r="379">
          <cell r="B379" t="str">
            <v xml:space="preserve"> </v>
          </cell>
          <cell r="C379">
            <v>0.5</v>
          </cell>
        </row>
        <row r="380">
          <cell r="B380" t="str">
            <v xml:space="preserve"> </v>
          </cell>
        </row>
        <row r="383">
          <cell r="A383">
            <v>4</v>
          </cell>
          <cell r="B383" t="str">
            <v xml:space="preserve"> </v>
          </cell>
          <cell r="C383" t="str">
            <v>ADD</v>
          </cell>
          <cell r="D383">
            <v>75000</v>
          </cell>
          <cell r="F383">
            <v>4</v>
          </cell>
        </row>
        <row r="384">
          <cell r="B384" t="str">
            <v xml:space="preserve"> </v>
          </cell>
          <cell r="C384">
            <v>0.8</v>
          </cell>
        </row>
        <row r="385">
          <cell r="B385" t="str">
            <v xml:space="preserve"> </v>
          </cell>
        </row>
        <row r="410">
          <cell r="B410" t="str">
            <v xml:space="preserve"> </v>
          </cell>
        </row>
        <row r="414">
          <cell r="B414" t="str">
            <v>SUB-TOTAL</v>
          </cell>
          <cell r="D414">
            <v>540000</v>
          </cell>
        </row>
        <row r="416">
          <cell r="A416" t="str">
            <v>(*)  Included  in  1999  Capital  Budget.</v>
          </cell>
        </row>
        <row r="419">
          <cell r="A419" t="str">
            <v>MUNICIPAL STATIONS</v>
          </cell>
        </row>
        <row r="422">
          <cell r="A422" t="str">
            <v>ITEM</v>
          </cell>
          <cell r="B422" t="str">
            <v>DESCRIPTION</v>
          </cell>
          <cell r="C422" t="str">
            <v>TYPE</v>
          </cell>
          <cell r="D422" t="str">
            <v>ESTIMATE</v>
          </cell>
          <cell r="E422" t="str">
            <v>ZONE</v>
          </cell>
          <cell r="F422" t="str">
            <v>PRIORITY</v>
          </cell>
        </row>
        <row r="425">
          <cell r="A425" t="str">
            <v>1*</v>
          </cell>
          <cell r="B425" t="str">
            <v>Clarkdene M.S.</v>
          </cell>
          <cell r="D425">
            <v>200000</v>
          </cell>
        </row>
        <row r="430">
          <cell r="A430" t="str">
            <v>2*</v>
          </cell>
          <cell r="B430" t="str">
            <v>Summersite M.S.</v>
          </cell>
          <cell r="D430">
            <v>800000</v>
          </cell>
        </row>
        <row r="431">
          <cell r="B431" t="str">
            <v xml:space="preserve"> </v>
          </cell>
        </row>
        <row r="432">
          <cell r="B432" t="str">
            <v xml:space="preserve"> </v>
          </cell>
        </row>
        <row r="435">
          <cell r="A435" t="str">
            <v>3*</v>
          </cell>
          <cell r="B435" t="str">
            <v>Rubin M.S.</v>
          </cell>
          <cell r="D435">
            <v>800000</v>
          </cell>
        </row>
        <row r="436">
          <cell r="B436" t="str">
            <v xml:space="preserve"> </v>
          </cell>
        </row>
        <row r="437">
          <cell r="B437" t="str">
            <v xml:space="preserve"> </v>
          </cell>
        </row>
        <row r="439">
          <cell r="A439" t="str">
            <v>4*</v>
          </cell>
          <cell r="B439" t="str">
            <v>Derry T.S.</v>
          </cell>
          <cell r="D439">
            <v>500000</v>
          </cell>
        </row>
        <row r="440">
          <cell r="B440" t="str">
            <v xml:space="preserve"> </v>
          </cell>
        </row>
        <row r="441">
          <cell r="B441" t="str">
            <v xml:space="preserve"> </v>
          </cell>
        </row>
        <row r="444">
          <cell r="A444">
            <v>5</v>
          </cell>
          <cell r="B444" t="str">
            <v xml:space="preserve"> </v>
          </cell>
        </row>
        <row r="445">
          <cell r="B445" t="str">
            <v xml:space="preserve"> </v>
          </cell>
        </row>
        <row r="446">
          <cell r="B446" t="str">
            <v xml:space="preserve"> </v>
          </cell>
        </row>
        <row r="449">
          <cell r="A449">
            <v>6</v>
          </cell>
          <cell r="B449" t="str">
            <v xml:space="preserve"> </v>
          </cell>
        </row>
        <row r="450">
          <cell r="B450" t="str">
            <v xml:space="preserve"> </v>
          </cell>
        </row>
        <row r="451">
          <cell r="B451" t="str">
            <v xml:space="preserve"> </v>
          </cell>
        </row>
        <row r="454">
          <cell r="A454">
            <v>7</v>
          </cell>
          <cell r="B454" t="str">
            <v xml:space="preserve"> </v>
          </cell>
        </row>
        <row r="455">
          <cell r="B455" t="str">
            <v xml:space="preserve"> </v>
          </cell>
        </row>
        <row r="456">
          <cell r="B456" t="str">
            <v xml:space="preserve"> </v>
          </cell>
        </row>
        <row r="458">
          <cell r="A458">
            <v>8</v>
          </cell>
          <cell r="B458" t="str">
            <v xml:space="preserve"> </v>
          </cell>
        </row>
        <row r="459">
          <cell r="B459" t="str">
            <v xml:space="preserve"> </v>
          </cell>
        </row>
        <row r="460">
          <cell r="B460" t="str">
            <v xml:space="preserve"> </v>
          </cell>
        </row>
        <row r="461">
          <cell r="B461" t="str">
            <v xml:space="preserve"> </v>
          </cell>
        </row>
        <row r="462">
          <cell r="B462" t="str">
            <v xml:space="preserve"> </v>
          </cell>
        </row>
        <row r="464">
          <cell r="A464">
            <v>9</v>
          </cell>
          <cell r="B464" t="str">
            <v xml:space="preserve"> </v>
          </cell>
        </row>
        <row r="465">
          <cell r="B465" t="str">
            <v xml:space="preserve"> </v>
          </cell>
        </row>
        <row r="466">
          <cell r="B466" t="str">
            <v xml:space="preserve"> </v>
          </cell>
        </row>
        <row r="469">
          <cell r="A469">
            <v>10</v>
          </cell>
          <cell r="B469" t="str">
            <v xml:space="preserve"> </v>
          </cell>
        </row>
        <row r="470">
          <cell r="B470" t="str">
            <v xml:space="preserve"> </v>
          </cell>
        </row>
        <row r="471">
          <cell r="B471" t="str">
            <v xml:space="preserve"> </v>
          </cell>
        </row>
        <row r="473">
          <cell r="B473" t="str">
            <v>SUB-TOTAL</v>
          </cell>
          <cell r="D473">
            <v>2300000</v>
          </cell>
        </row>
        <row r="475">
          <cell r="A475" t="str">
            <v>(*)  Included  in  1999  Capital  Budget.</v>
          </cell>
        </row>
        <row r="478">
          <cell r="A478" t="str">
            <v>SUBDIVISION REBUILDS</v>
          </cell>
        </row>
        <row r="481">
          <cell r="A481" t="str">
            <v>ITEM</v>
          </cell>
          <cell r="B481" t="str">
            <v>DESCRIPTION</v>
          </cell>
          <cell r="C481" t="str">
            <v>TYPE</v>
          </cell>
          <cell r="D481" t="str">
            <v>ESTIMATE</v>
          </cell>
          <cell r="E481" t="str">
            <v>ZONE</v>
          </cell>
          <cell r="F481" t="str">
            <v>PRIORITY</v>
          </cell>
        </row>
        <row r="482">
          <cell r="C482" t="str">
            <v>(km)</v>
          </cell>
        </row>
        <row r="484">
          <cell r="B484" t="str">
            <v>Substation Rehabilitation*</v>
          </cell>
        </row>
        <row r="487">
          <cell r="A487" t="str">
            <v>1*</v>
          </cell>
          <cell r="B487" t="str">
            <v>Bexhill M.S.</v>
          </cell>
          <cell r="D487">
            <v>1000000</v>
          </cell>
          <cell r="E487">
            <v>7</v>
          </cell>
          <cell r="F487">
            <v>1</v>
          </cell>
        </row>
        <row r="488">
          <cell r="B488" t="str">
            <v xml:space="preserve"> </v>
          </cell>
        </row>
        <row r="489">
          <cell r="B489" t="str">
            <v xml:space="preserve"> </v>
          </cell>
        </row>
        <row r="491">
          <cell r="A491" t="str">
            <v>2*</v>
          </cell>
          <cell r="B491" t="str">
            <v>Park West M.S.</v>
          </cell>
          <cell r="D491">
            <v>1000000</v>
          </cell>
          <cell r="E491">
            <v>5</v>
          </cell>
          <cell r="F491">
            <v>1</v>
          </cell>
        </row>
        <row r="492">
          <cell r="B492" t="str">
            <v xml:space="preserve"> </v>
          </cell>
        </row>
        <row r="493">
          <cell r="A493" t="str">
            <v>3*</v>
          </cell>
          <cell r="B493" t="str">
            <v>Dixie M.S.</v>
          </cell>
          <cell r="D493">
            <v>1000000</v>
          </cell>
          <cell r="E493">
            <v>1</v>
          </cell>
          <cell r="F493">
            <v>1</v>
          </cell>
        </row>
        <row r="495">
          <cell r="A495" t="str">
            <v>4*</v>
          </cell>
          <cell r="B495" t="str">
            <v xml:space="preserve"> </v>
          </cell>
          <cell r="D495">
            <v>1000000</v>
          </cell>
          <cell r="E495">
            <v>2</v>
          </cell>
          <cell r="F495">
            <v>1</v>
          </cell>
        </row>
        <row r="526">
          <cell r="B526" t="str">
            <v>TOTAL REHABILITATION</v>
          </cell>
          <cell r="D526">
            <v>4000000</v>
          </cell>
        </row>
        <row r="528">
          <cell r="A528" t="str">
            <v>(*)  Included  in  1999  Capital  Budget.</v>
          </cell>
        </row>
        <row r="533">
          <cell r="A533" t="str">
            <v>SYSTEM MAINTENANCE PROJECTS</v>
          </cell>
        </row>
        <row r="536">
          <cell r="A536" t="str">
            <v>ITEM</v>
          </cell>
          <cell r="B536" t="str">
            <v>DESCRIPTION</v>
          </cell>
          <cell r="C536" t="str">
            <v>TYPE</v>
          </cell>
          <cell r="D536" t="str">
            <v>ESTIMATE</v>
          </cell>
          <cell r="F536" t="str">
            <v>PRIORITY</v>
          </cell>
        </row>
        <row r="537">
          <cell r="C537" t="str">
            <v>(km)</v>
          </cell>
        </row>
        <row r="539">
          <cell r="A539" t="str">
            <v>1*</v>
          </cell>
          <cell r="B539" t="str">
            <v>Wood Pole Replacement</v>
          </cell>
          <cell r="D539">
            <v>250000</v>
          </cell>
        </row>
        <row r="543">
          <cell r="A543" t="str">
            <v>2*</v>
          </cell>
          <cell r="B543" t="str">
            <v>Overhead Switch Replacement</v>
          </cell>
          <cell r="D543">
            <v>300000</v>
          </cell>
        </row>
        <row r="547">
          <cell r="A547" t="str">
            <v>3*</v>
          </cell>
          <cell r="B547" t="str">
            <v>Feeder Overhauls</v>
          </cell>
          <cell r="D547">
            <v>600000</v>
          </cell>
        </row>
        <row r="551">
          <cell r="A551" t="str">
            <v>4*</v>
          </cell>
          <cell r="B551" t="str">
            <v>Overhead Rebuilds</v>
          </cell>
          <cell r="D551">
            <v>600000</v>
          </cell>
        </row>
        <row r="555">
          <cell r="A555" t="str">
            <v>5*</v>
          </cell>
          <cell r="B555" t="str">
            <v>Load Centre Replacement</v>
          </cell>
          <cell r="D555">
            <v>100000</v>
          </cell>
        </row>
        <row r="559">
          <cell r="A559" t="str">
            <v>6*</v>
          </cell>
          <cell r="B559" t="str">
            <v>Underground Cable Replacement</v>
          </cell>
          <cell r="D559">
            <v>1200000</v>
          </cell>
        </row>
        <row r="563">
          <cell r="A563" t="str">
            <v>7*</v>
          </cell>
          <cell r="B563" t="str">
            <v>Meter Base Replacement</v>
          </cell>
          <cell r="D563">
            <v>40000</v>
          </cell>
        </row>
        <row r="567">
          <cell r="A567" t="str">
            <v>8*</v>
          </cell>
          <cell r="B567" t="str">
            <v>Secondary Cable Replacement</v>
          </cell>
          <cell r="D567">
            <v>60000</v>
          </cell>
        </row>
        <row r="571">
          <cell r="A571" t="str">
            <v>9*</v>
          </cell>
          <cell r="B571" t="str">
            <v>Underground Transformer Replacements</v>
          </cell>
          <cell r="D571">
            <v>150000</v>
          </cell>
        </row>
        <row r="575">
          <cell r="A575" t="str">
            <v>10*</v>
          </cell>
          <cell r="B575" t="str">
            <v>Overhead Transformer Replacement</v>
          </cell>
          <cell r="D575">
            <v>150000</v>
          </cell>
        </row>
        <row r="579">
          <cell r="A579" t="str">
            <v>11*</v>
          </cell>
          <cell r="B579" t="str">
            <v>PowerT/former O/H &amp; Station Upgrade</v>
          </cell>
          <cell r="D579">
            <v>100000</v>
          </cell>
        </row>
        <row r="583">
          <cell r="A583" t="str">
            <v>12*</v>
          </cell>
          <cell r="B583" t="str">
            <v>Auto-Switches/SCADA</v>
          </cell>
          <cell r="D583">
            <v>1200000</v>
          </cell>
        </row>
        <row r="585">
          <cell r="B585" t="str">
            <v>TOTAL MAINTENANCE</v>
          </cell>
          <cell r="D585">
            <v>4750000</v>
          </cell>
        </row>
        <row r="587">
          <cell r="A587" t="str">
            <v>(*)  Included  in  1999  Capital  Budget.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old Test"/>
      <sheetName val="3. Continuity Schedule"/>
      <sheetName val="1. Billing Det. for Def-Var"/>
      <sheetName val="2. Allocating Def-Var Balances"/>
      <sheetName val="3. Calculation of Def-Var RR"/>
      <sheetName val="4. Calculation of GA RR"/>
      <sheetName val="5. Summary of Def-Var RR"/>
      <sheetName val="7. STS - Tax Change"/>
      <sheetName val="8. Shared Tax - Rate Rider"/>
      <sheetName val="9.RTSR Current Rates"/>
      <sheetName val="10. RTSR - UTR's and Sub-tx"/>
      <sheetName val="11. RTSR - Historical Wholesale"/>
      <sheetName val="12. RTSR - Current Wholesale"/>
      <sheetName val="13. RTSR - Forecast Wholesale"/>
      <sheetName val="14. RTSR  Rates to Forecast "/>
      <sheetName val="6. Rev2Cost_GDPIPI"/>
      <sheetName val="16. Additional Rates"/>
      <sheetName val="7. Final Tariff Schedule"/>
      <sheetName val="Bill Impacts"/>
      <sheetName val="RTSR % Ch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22">
          <cell r="E22">
            <v>15.751275</v>
          </cell>
        </row>
        <row r="23">
          <cell r="E23">
            <v>0.79</v>
          </cell>
        </row>
        <row r="24">
          <cell r="E24">
            <v>1.0195000000000001E-2</v>
          </cell>
        </row>
        <row r="25">
          <cell r="E25">
            <v>2.533485181620619E-4</v>
          </cell>
        </row>
        <row r="26">
          <cell r="E26">
            <v>1.2924336521215813E-3</v>
          </cell>
        </row>
        <row r="27">
          <cell r="E27">
            <v>2.0000000000000001E-4</v>
          </cell>
        </row>
        <row r="28">
          <cell r="E28">
            <v>0.01</v>
          </cell>
        </row>
        <row r="29">
          <cell r="E29">
            <v>1.03</v>
          </cell>
        </row>
        <row r="30">
          <cell r="E30">
            <v>7.9374910817094635E-3</v>
          </cell>
        </row>
        <row r="31">
          <cell r="E31">
            <v>6.3816041687175329E-3</v>
          </cell>
        </row>
        <row r="35">
          <cell r="E35">
            <v>4.4000000000000003E-3</v>
          </cell>
        </row>
        <row r="36">
          <cell r="E36">
            <v>1.2999999999999999E-3</v>
          </cell>
        </row>
        <row r="37">
          <cell r="E37">
            <v>0.25</v>
          </cell>
        </row>
        <row r="53">
          <cell r="E53">
            <v>41.473260000000003</v>
          </cell>
        </row>
        <row r="54">
          <cell r="E54">
            <v>0.79</v>
          </cell>
        </row>
        <row r="55">
          <cell r="E55">
            <v>1.2132050000000002E-2</v>
          </cell>
        </row>
        <row r="56">
          <cell r="E56">
            <v>2.533485181620619E-4</v>
          </cell>
        </row>
        <row r="57">
          <cell r="E57">
            <v>2.1013684053532715E-3</v>
          </cell>
        </row>
        <row r="58">
          <cell r="E58">
            <v>2.0000000000000001E-4</v>
          </cell>
        </row>
        <row r="59">
          <cell r="E59">
            <v>6.2570921254264158E-6</v>
          </cell>
        </row>
        <row r="60">
          <cell r="E60">
            <v>1.88</v>
          </cell>
        </row>
        <row r="61">
          <cell r="E61">
            <v>5.0000000000000001E-4</v>
          </cell>
        </row>
        <row r="62">
          <cell r="E62">
            <v>7.4475224959026989E-3</v>
          </cell>
        </row>
        <row r="63">
          <cell r="E63">
            <v>5.7640295638366704E-3</v>
          </cell>
        </row>
        <row r="67">
          <cell r="E67">
            <v>4.4000000000000003E-3</v>
          </cell>
        </row>
        <row r="68">
          <cell r="E68">
            <v>1.2999999999999999E-3</v>
          </cell>
        </row>
        <row r="69">
          <cell r="E69">
            <v>0.25</v>
          </cell>
        </row>
        <row r="86">
          <cell r="E86">
            <v>73.03698</v>
          </cell>
        </row>
        <row r="87">
          <cell r="E87">
            <v>4.3958801000000003</v>
          </cell>
        </row>
        <row r="88">
          <cell r="E88">
            <v>0.49080000000000001</v>
          </cell>
        </row>
        <row r="89">
          <cell r="E89">
            <v>-0.4005272204371314</v>
          </cell>
        </row>
        <row r="90">
          <cell r="E90">
            <v>0.79081051823270265</v>
          </cell>
        </row>
        <row r="91">
          <cell r="E91">
            <v>0.53101051823270262</v>
          </cell>
        </row>
        <row r="92">
          <cell r="E92">
            <v>8.0199999999999994E-2</v>
          </cell>
        </row>
        <row r="93">
          <cell r="E93">
            <v>1.2755268423373465E-3</v>
          </cell>
        </row>
        <row r="94">
          <cell r="E94">
            <v>3.31</v>
          </cell>
        </row>
        <row r="95">
          <cell r="E95">
            <v>0.19889999999999999</v>
          </cell>
        </row>
        <row r="96">
          <cell r="E96">
            <v>2.8684720859699291</v>
          </cell>
        </row>
        <row r="97">
          <cell r="E97">
            <v>2.2603230253694222</v>
          </cell>
        </row>
        <row r="101">
          <cell r="E101">
            <v>4.4000000000000003E-3</v>
          </cell>
        </row>
        <row r="102">
          <cell r="E102">
            <v>1.2999999999999999E-3</v>
          </cell>
        </row>
        <row r="103">
          <cell r="E103">
            <v>0.25</v>
          </cell>
        </row>
        <row r="120">
          <cell r="E120">
            <v>1663.3754200000001</v>
          </cell>
        </row>
        <row r="121">
          <cell r="E121">
            <v>2.2619646500000004</v>
          </cell>
        </row>
        <row r="122">
          <cell r="E122">
            <v>0.62219999999999998</v>
          </cell>
        </row>
        <row r="123">
          <cell r="E123">
            <v>-0.50724625267569023</v>
          </cell>
        </row>
        <row r="124">
          <cell r="E124">
            <v>1.3011865481679119</v>
          </cell>
        </row>
        <row r="125">
          <cell r="E125">
            <v>0.9966865481679118</v>
          </cell>
        </row>
        <row r="126">
          <cell r="E126">
            <v>7.8399999999999997E-2</v>
          </cell>
        </row>
        <row r="127">
          <cell r="E127">
            <v>1.1099212040085529E-3</v>
          </cell>
        </row>
        <row r="128">
          <cell r="E128">
            <v>75.28</v>
          </cell>
        </row>
        <row r="129">
          <cell r="E129">
            <v>0.1024</v>
          </cell>
        </row>
        <row r="130">
          <cell r="E130">
            <v>2.7751820655069266</v>
          </cell>
        </row>
        <row r="131">
          <cell r="E131">
            <v>2.2117404893612655</v>
          </cell>
        </row>
        <row r="135">
          <cell r="E135">
            <v>4.4000000000000003E-3</v>
          </cell>
        </row>
        <row r="136">
          <cell r="E136">
            <v>1.2999999999999999E-3</v>
          </cell>
        </row>
        <row r="137">
          <cell r="E137">
            <v>0.25</v>
          </cell>
        </row>
        <row r="156">
          <cell r="E156">
            <v>13115.07229</v>
          </cell>
        </row>
        <row r="157">
          <cell r="E157">
            <v>2.8076010500000002</v>
          </cell>
        </row>
        <row r="158">
          <cell r="E158">
            <v>0.1443271105158227</v>
          </cell>
        </row>
        <row r="159">
          <cell r="E159">
            <v>-0.17612156712340105</v>
          </cell>
        </row>
        <row r="160">
          <cell r="E160">
            <v>1.055178432876599</v>
          </cell>
        </row>
        <row r="161">
          <cell r="E161">
            <v>8.3799999999999999E-2</v>
          </cell>
        </row>
        <row r="162">
          <cell r="E162">
            <v>9.031658521577486E-4</v>
          </cell>
        </row>
        <row r="163">
          <cell r="E163">
            <v>593.53</v>
          </cell>
        </row>
        <row r="164">
          <cell r="E164">
            <v>0.12709999999999999</v>
          </cell>
        </row>
        <row r="165">
          <cell r="E165">
            <v>2.9613701318676164</v>
          </cell>
        </row>
        <row r="166">
          <cell r="E166">
            <v>2.3622228326760251</v>
          </cell>
        </row>
        <row r="169">
          <cell r="E169">
            <v>4.4000000000000003E-3</v>
          </cell>
        </row>
        <row r="170">
          <cell r="E170">
            <v>1.2999999999999999E-3</v>
          </cell>
        </row>
        <row r="171">
          <cell r="E171">
            <v>0.25</v>
          </cell>
        </row>
        <row r="187">
          <cell r="E187">
            <v>8.5638000000000005</v>
          </cell>
        </row>
        <row r="188">
          <cell r="E188">
            <v>1.559835E-2</v>
          </cell>
        </row>
        <row r="189">
          <cell r="E189">
            <v>2.533485181620619E-4</v>
          </cell>
        </row>
        <row r="190">
          <cell r="E190">
            <v>1.7502005592373213E-3</v>
          </cell>
        </row>
        <row r="191">
          <cell r="E191">
            <v>2.0000000000000001E-4</v>
          </cell>
        </row>
        <row r="192">
          <cell r="E192">
            <v>1.0094607982198839E-5</v>
          </cell>
        </row>
        <row r="193">
          <cell r="E193">
            <v>0.39</v>
          </cell>
        </row>
        <row r="194">
          <cell r="E194">
            <v>6.9999999999999999E-4</v>
          </cell>
        </row>
        <row r="195">
          <cell r="E195">
            <v>7.4475227425682871E-3</v>
          </cell>
        </row>
        <row r="196">
          <cell r="E196">
            <v>5.7640295507585537E-3</v>
          </cell>
        </row>
        <row r="199">
          <cell r="E199">
            <v>4.4000000000000003E-3</v>
          </cell>
        </row>
        <row r="200">
          <cell r="E200">
            <v>1.2999999999999999E-3</v>
          </cell>
        </row>
        <row r="201">
          <cell r="E201">
            <v>0.25</v>
          </cell>
        </row>
        <row r="217">
          <cell r="E217">
            <v>1.437495</v>
          </cell>
        </row>
        <row r="218">
          <cell r="E218">
            <v>10.9832774</v>
          </cell>
        </row>
        <row r="219">
          <cell r="E219">
            <v>0.13245821782963163</v>
          </cell>
        </row>
        <row r="220">
          <cell r="E220">
            <v>0.90782012608327678</v>
          </cell>
        </row>
        <row r="221">
          <cell r="E221">
            <v>5.8000000000000003E-2</v>
          </cell>
        </row>
        <row r="222">
          <cell r="E222">
            <v>3.9040158550995591E-3</v>
          </cell>
        </row>
        <row r="223">
          <cell r="E223">
            <v>7.0000000000000007E-2</v>
          </cell>
        </row>
        <row r="224">
          <cell r="E224">
            <v>0.49709999999999999</v>
          </cell>
        </row>
        <row r="225">
          <cell r="E225">
            <v>1.9864306872540418</v>
          </cell>
        </row>
        <row r="226">
          <cell r="E226">
            <v>1.6344112314362624</v>
          </cell>
        </row>
        <row r="230">
          <cell r="E230">
            <v>4.4000000000000003E-3</v>
          </cell>
        </row>
        <row r="231">
          <cell r="E231">
            <v>1.2999999999999999E-3</v>
          </cell>
        </row>
        <row r="232">
          <cell r="E232">
            <v>0.25</v>
          </cell>
        </row>
      </sheetData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2001"/>
      <sheetName val="SUM2001 (2)"/>
      <sheetName val="SUM2001 (3)"/>
      <sheetName val="Sheet1"/>
      <sheetName val="Sheet2"/>
      <sheetName val="Sheet3"/>
    </sheetNames>
    <sheetDataSet>
      <sheetData sheetId="0" refreshError="1">
        <row r="6">
          <cell r="C6" t="str">
            <v>TABLE 1</v>
          </cell>
        </row>
        <row r="7">
          <cell r="C7" t="str">
            <v xml:space="preserve">SUMMARY OF </v>
          </cell>
        </row>
        <row r="8">
          <cell r="C8" t="str">
            <v>RECOMMENDED OPERATION'S CAPITAL PROJECTS - 2002</v>
          </cell>
        </row>
        <row r="10">
          <cell r="C10">
            <v>2002</v>
          </cell>
          <cell r="D10" t="str">
            <v>BENEFITS (1)</v>
          </cell>
          <cell r="I10" t="str">
            <v>BENEFITS (2)</v>
          </cell>
        </row>
        <row r="11">
          <cell r="A11" t="str">
            <v>Item</v>
          </cell>
          <cell r="B11" t="str">
            <v>Description</v>
          </cell>
          <cell r="C11" t="str">
            <v>Budget</v>
          </cell>
          <cell r="D11" t="str">
            <v>Capcity</v>
          </cell>
          <cell r="F11" t="str">
            <v>SAVINGS (p.a)</v>
          </cell>
          <cell r="H11" t="str">
            <v>Payback</v>
          </cell>
          <cell r="I11" t="str">
            <v>SAVINGS (p.a)</v>
          </cell>
          <cell r="K11" t="str">
            <v>Payback</v>
          </cell>
        </row>
        <row r="12">
          <cell r="C12" t="str">
            <v>Amount</v>
          </cell>
          <cell r="D12" t="str">
            <v>(MW)</v>
          </cell>
          <cell r="E12" t="str">
            <v>Losses</v>
          </cell>
          <cell r="F12" t="str">
            <v>Cust-min.</v>
          </cell>
          <cell r="G12" t="str">
            <v>Out. Costs*</v>
          </cell>
          <cell r="H12" t="str">
            <v>Yrs</v>
          </cell>
          <cell r="I12" t="str">
            <v>Eff. MW-Min.</v>
          </cell>
          <cell r="J12" t="str">
            <v>Out. Costs*</v>
          </cell>
          <cell r="K12" t="str">
            <v>Yrs</v>
          </cell>
        </row>
        <row r="14">
          <cell r="B14" t="str">
            <v>SUBTRANSMISSION</v>
          </cell>
        </row>
        <row r="17">
          <cell r="A17">
            <v>1</v>
          </cell>
          <cell r="B17" t="str">
            <v>44 kV Winston Churchill Blvd. - Britannia Rd to Eglinton Av.</v>
          </cell>
          <cell r="C17">
            <v>150000</v>
          </cell>
          <cell r="D17">
            <v>3</v>
          </cell>
          <cell r="E17">
            <v>8000</v>
          </cell>
          <cell r="F17">
            <v>20000</v>
          </cell>
          <cell r="G17">
            <v>100000</v>
          </cell>
          <cell r="H17">
            <v>1.3888888888888888</v>
          </cell>
          <cell r="I17">
            <v>543</v>
          </cell>
          <cell r="J17">
            <v>81450</v>
          </cell>
          <cell r="K17">
            <v>1.6769144773616547</v>
          </cell>
        </row>
        <row r="18">
          <cell r="A18">
            <v>2</v>
          </cell>
          <cell r="B18" t="str">
            <v>44 kV Thomas St. - Ninth Line to Mississauga Rd. (Queen St.)</v>
          </cell>
          <cell r="C18">
            <v>220000</v>
          </cell>
          <cell r="D18">
            <v>3</v>
          </cell>
          <cell r="E18">
            <v>7500</v>
          </cell>
          <cell r="F18">
            <v>20000</v>
          </cell>
          <cell r="G18">
            <v>100000</v>
          </cell>
          <cell r="H18">
            <v>2.0465116279069768</v>
          </cell>
        </row>
        <row r="19">
          <cell r="A19">
            <v>3</v>
          </cell>
          <cell r="B19" t="str">
            <v>44 kV Dundas St - Erindale Stn. Rd. to Mississauga Rd.</v>
          </cell>
          <cell r="C19">
            <v>50000</v>
          </cell>
          <cell r="D19">
            <v>2</v>
          </cell>
          <cell r="E19">
            <v>3000</v>
          </cell>
          <cell r="F19">
            <v>8000</v>
          </cell>
          <cell r="G19">
            <v>40000</v>
          </cell>
          <cell r="H19">
            <v>1.1627906976744187</v>
          </cell>
          <cell r="I19">
            <v>270</v>
          </cell>
          <cell r="J19">
            <v>40500</v>
          </cell>
          <cell r="K19">
            <v>1.1494252873563218</v>
          </cell>
        </row>
        <row r="20">
          <cell r="A20">
            <v>4</v>
          </cell>
          <cell r="B20" t="str">
            <v>44 kV Dundas St. - Stillmeadow Rd.to John M.S.</v>
          </cell>
          <cell r="C20">
            <v>190000</v>
          </cell>
          <cell r="D20">
            <v>5</v>
          </cell>
          <cell r="E20">
            <v>10000</v>
          </cell>
          <cell r="F20">
            <v>25000</v>
          </cell>
          <cell r="G20">
            <v>125000</v>
          </cell>
          <cell r="H20">
            <v>1.4074074074074074</v>
          </cell>
          <cell r="I20">
            <v>931</v>
          </cell>
          <cell r="J20">
            <v>139650</v>
          </cell>
          <cell r="K20">
            <v>1.2696291346475108</v>
          </cell>
        </row>
        <row r="21">
          <cell r="A21">
            <v>5</v>
          </cell>
          <cell r="B21" t="str">
            <v>44 kV Mavis Rd. - Burnhamthorpe Rd. to Dundas St.</v>
          </cell>
          <cell r="C21">
            <v>310000</v>
          </cell>
          <cell r="D21">
            <v>3</v>
          </cell>
          <cell r="E21">
            <v>10000</v>
          </cell>
          <cell r="F21">
            <v>25000</v>
          </cell>
          <cell r="G21">
            <v>125000</v>
          </cell>
          <cell r="H21">
            <v>2.2962962962962963</v>
          </cell>
          <cell r="I21">
            <v>761</v>
          </cell>
          <cell r="J21">
            <v>114150</v>
          </cell>
          <cell r="K21">
            <v>2.4969794603302455</v>
          </cell>
        </row>
        <row r="22">
          <cell r="A22">
            <v>6</v>
          </cell>
          <cell r="B22" t="str">
            <v>44kV - Eastgate - Dixie Rd. to Fieldgate Dr./ROW</v>
          </cell>
          <cell r="C22">
            <v>235000</v>
          </cell>
          <cell r="D22">
            <v>5</v>
          </cell>
          <cell r="E22">
            <v>8000</v>
          </cell>
          <cell r="F22">
            <v>20000</v>
          </cell>
          <cell r="G22">
            <v>100000</v>
          </cell>
          <cell r="H22">
            <v>2.175925925925926</v>
          </cell>
        </row>
        <row r="23">
          <cell r="A23">
            <v>7</v>
          </cell>
          <cell r="B23" t="str">
            <v>44kV - Eglinton Ave - Eastgate to Spectrum Way</v>
          </cell>
          <cell r="C23">
            <v>320000</v>
          </cell>
          <cell r="D23">
            <v>5</v>
          </cell>
          <cell r="E23">
            <v>10000</v>
          </cell>
          <cell r="F23">
            <v>25000</v>
          </cell>
          <cell r="G23">
            <v>125000</v>
          </cell>
          <cell r="H23">
            <v>2.3703703703703702</v>
          </cell>
        </row>
        <row r="24">
          <cell r="A24">
            <v>8</v>
          </cell>
          <cell r="B24" t="str">
            <v>44kV - Orlando M.S. to Northwest to Malton M.S. Feeder Tie</v>
          </cell>
          <cell r="C24">
            <v>320000</v>
          </cell>
          <cell r="D24">
            <v>5</v>
          </cell>
          <cell r="E24">
            <v>10000</v>
          </cell>
          <cell r="F24">
            <v>25000</v>
          </cell>
          <cell r="G24">
            <v>125000</v>
          </cell>
          <cell r="H24">
            <v>2.3703703703703702</v>
          </cell>
        </row>
        <row r="25">
          <cell r="A25">
            <v>9</v>
          </cell>
          <cell r="B25" t="str">
            <v>44kV - Derry Rd. - Close gap between Dixie Rd. and Tomken Rd.</v>
          </cell>
          <cell r="C25">
            <v>160000</v>
          </cell>
          <cell r="D25">
            <v>3</v>
          </cell>
          <cell r="E25">
            <v>6500</v>
          </cell>
          <cell r="F25">
            <v>17500</v>
          </cell>
          <cell r="G25">
            <v>87500</v>
          </cell>
          <cell r="H25">
            <v>1.7021276595744681</v>
          </cell>
        </row>
        <row r="26">
          <cell r="A26">
            <v>10</v>
          </cell>
          <cell r="B26" t="str">
            <v>27.6 kV Stanfield Rd. - ROW to Queensway</v>
          </cell>
          <cell r="C26">
            <v>315000</v>
          </cell>
          <cell r="D26">
            <v>3</v>
          </cell>
          <cell r="E26">
            <v>6000</v>
          </cell>
          <cell r="F26">
            <v>16000</v>
          </cell>
          <cell r="G26">
            <v>80000</v>
          </cell>
          <cell r="H26">
            <v>3.6627906976744184</v>
          </cell>
        </row>
        <row r="27">
          <cell r="A27">
            <v>11</v>
          </cell>
          <cell r="B27" t="str">
            <v xml:space="preserve">27.6 kV- Mavis Rd.- Britannia Rd. to Derry Rd.. </v>
          </cell>
          <cell r="C27">
            <v>295000</v>
          </cell>
          <cell r="D27">
            <v>3</v>
          </cell>
          <cell r="E27">
            <v>5000</v>
          </cell>
          <cell r="F27">
            <v>13000</v>
          </cell>
          <cell r="G27">
            <v>65000</v>
          </cell>
          <cell r="H27">
            <v>4.2142857142857144</v>
          </cell>
        </row>
        <row r="28">
          <cell r="A28">
            <v>12</v>
          </cell>
          <cell r="B28" t="str">
            <v>27.6 kV -  Hwy 10 - From Eglinton Rd. to Bristol Dr.</v>
          </cell>
          <cell r="C28">
            <v>185000</v>
          </cell>
          <cell r="D28">
            <v>3</v>
          </cell>
          <cell r="E28">
            <v>6000</v>
          </cell>
          <cell r="F28">
            <v>16000</v>
          </cell>
          <cell r="G28">
            <v>80000</v>
          </cell>
          <cell r="H28">
            <v>2.1511627906976742</v>
          </cell>
        </row>
        <row r="29">
          <cell r="A29">
            <v>13</v>
          </cell>
          <cell r="B29" t="str">
            <v>44 kV Relocation - Ontario Hydro Tower Removals</v>
          </cell>
          <cell r="C29">
            <v>200000</v>
          </cell>
          <cell r="D29" t="str">
            <v>-</v>
          </cell>
          <cell r="E29">
            <v>0</v>
          </cell>
          <cell r="F29">
            <v>0</v>
          </cell>
          <cell r="G29">
            <v>0</v>
          </cell>
          <cell r="H29" t="str">
            <v>-</v>
          </cell>
        </row>
        <row r="31">
          <cell r="B31" t="str">
            <v xml:space="preserve">      TOTAL - SUBTRANSMISSION</v>
          </cell>
          <cell r="C31">
            <v>2950000</v>
          </cell>
          <cell r="D31">
            <v>43</v>
          </cell>
          <cell r="E31">
            <v>90000</v>
          </cell>
          <cell r="F31">
            <v>230500</v>
          </cell>
          <cell r="G31">
            <v>1152500</v>
          </cell>
          <cell r="H31">
            <v>2.3742454728370221</v>
          </cell>
          <cell r="I31">
            <v>2505</v>
          </cell>
          <cell r="J31">
            <v>375750</v>
          </cell>
          <cell r="K31">
            <v>6.3338701019860437</v>
          </cell>
        </row>
        <row r="33">
          <cell r="B33" t="str">
            <v>DISTRIBUTION</v>
          </cell>
        </row>
        <row r="35">
          <cell r="A35">
            <v>1</v>
          </cell>
          <cell r="B35" t="str">
            <v>13.8 kV Eastgate Pkwy., Dixie Rd</v>
          </cell>
          <cell r="C35">
            <v>175000</v>
          </cell>
          <cell r="D35">
            <v>2</v>
          </cell>
          <cell r="E35">
            <v>3000</v>
          </cell>
          <cell r="F35">
            <v>14000</v>
          </cell>
          <cell r="G35">
            <v>70000</v>
          </cell>
          <cell r="H35">
            <v>2.3972602739726026</v>
          </cell>
          <cell r="I35">
            <v>370</v>
          </cell>
          <cell r="J35">
            <v>55500</v>
          </cell>
          <cell r="K35">
            <v>2.9914529914529915</v>
          </cell>
        </row>
        <row r="36">
          <cell r="A36">
            <v>2</v>
          </cell>
          <cell r="B36" t="str">
            <v>13.8 kV Argentia Rd.- Creditview Rd.</v>
          </cell>
          <cell r="C36">
            <v>135000</v>
          </cell>
          <cell r="D36">
            <v>2</v>
          </cell>
          <cell r="E36">
            <v>3000</v>
          </cell>
          <cell r="F36">
            <v>10000</v>
          </cell>
          <cell r="G36">
            <v>50000</v>
          </cell>
          <cell r="H36">
            <v>2.5471698113207548</v>
          </cell>
          <cell r="I36">
            <v>854</v>
          </cell>
          <cell r="J36">
            <v>128100</v>
          </cell>
          <cell r="K36">
            <v>1.0297482837528604</v>
          </cell>
        </row>
        <row r="37">
          <cell r="A37">
            <v>3</v>
          </cell>
          <cell r="B37" t="str">
            <v>13.8 kV Matheson Blvd. - Tomken Rd. to Dixie Rd.</v>
          </cell>
          <cell r="C37">
            <v>150000</v>
          </cell>
          <cell r="D37">
            <v>2</v>
          </cell>
          <cell r="E37">
            <v>5000</v>
          </cell>
          <cell r="F37">
            <v>10000</v>
          </cell>
          <cell r="G37">
            <v>50000</v>
          </cell>
          <cell r="H37">
            <v>2.7272727272727271</v>
          </cell>
          <cell r="I37">
            <v>734</v>
          </cell>
          <cell r="J37">
            <v>110100</v>
          </cell>
          <cell r="K37">
            <v>1.3032145960034753</v>
          </cell>
        </row>
        <row r="38">
          <cell r="A38">
            <v>4</v>
          </cell>
          <cell r="B38" t="str">
            <v>13.8 kV Queen St./Britannia Rd.</v>
          </cell>
          <cell r="C38">
            <v>150000</v>
          </cell>
          <cell r="D38">
            <v>2</v>
          </cell>
          <cell r="E38">
            <v>3000</v>
          </cell>
          <cell r="F38">
            <v>12000</v>
          </cell>
          <cell r="G38">
            <v>60000</v>
          </cell>
          <cell r="H38">
            <v>2.3809523809523809</v>
          </cell>
        </row>
        <row r="39">
          <cell r="A39">
            <v>5</v>
          </cell>
          <cell r="B39" t="str">
            <v>Streetsville Conversion</v>
          </cell>
          <cell r="C39">
            <v>150000</v>
          </cell>
          <cell r="D39">
            <v>1</v>
          </cell>
          <cell r="E39">
            <v>2000</v>
          </cell>
          <cell r="F39">
            <v>10000</v>
          </cell>
          <cell r="G39">
            <v>50000</v>
          </cell>
          <cell r="H39">
            <v>2.8846153846153846</v>
          </cell>
          <cell r="I39">
            <v>364</v>
          </cell>
          <cell r="J39">
            <v>54600</v>
          </cell>
          <cell r="K39">
            <v>2.6501766784452299</v>
          </cell>
        </row>
        <row r="40">
          <cell r="A40">
            <v>6</v>
          </cell>
          <cell r="B40" t="str">
            <v>600 V.Secondary Busses - Sectionalizing</v>
          </cell>
          <cell r="C40">
            <v>100000</v>
          </cell>
          <cell r="D40">
            <v>1</v>
          </cell>
          <cell r="E40">
            <v>1000</v>
          </cell>
          <cell r="F40">
            <v>6000</v>
          </cell>
          <cell r="G40">
            <v>30000</v>
          </cell>
          <cell r="H40">
            <v>3.225806451612903</v>
          </cell>
          <cell r="I40">
            <v>864</v>
          </cell>
          <cell r="J40">
            <v>129600</v>
          </cell>
          <cell r="K40">
            <v>0.76569678407350694</v>
          </cell>
        </row>
        <row r="42">
          <cell r="B42" t="str">
            <v xml:space="preserve">     TOTAL - DISTRIBUTION</v>
          </cell>
          <cell r="C42">
            <v>860000</v>
          </cell>
          <cell r="D42">
            <v>10</v>
          </cell>
          <cell r="E42">
            <v>17000</v>
          </cell>
          <cell r="F42">
            <v>62000</v>
          </cell>
          <cell r="G42">
            <v>310000</v>
          </cell>
          <cell r="H42">
            <v>2.6299694189602447</v>
          </cell>
          <cell r="I42">
            <v>3186</v>
          </cell>
          <cell r="J42">
            <v>477900</v>
          </cell>
          <cell r="K42">
            <v>1.737724792887452</v>
          </cell>
        </row>
        <row r="44">
          <cell r="A44" t="str">
            <v>(1)</v>
          </cell>
          <cell r="B44" t="str">
            <v>Analysis based on "Cutomer-Minutes" of Outages</v>
          </cell>
        </row>
        <row r="45">
          <cell r="A45" t="str">
            <v>*</v>
          </cell>
          <cell r="B45" t="str">
            <v>Savings p.a. to the community</v>
          </cell>
        </row>
        <row r="46">
          <cell r="C46" t="str">
            <v>TABLE 1 (Cont'd)</v>
          </cell>
        </row>
        <row r="47">
          <cell r="C47" t="str">
            <v xml:space="preserve">SUMMARY OF </v>
          </cell>
        </row>
        <row r="48">
          <cell r="C48" t="str">
            <v>RECOMMENDED OPERATION'S CAPITAL PROJECTS - 2002</v>
          </cell>
        </row>
        <row r="50">
          <cell r="C50">
            <v>2002</v>
          </cell>
          <cell r="D50" t="str">
            <v>BENEFITS (1)</v>
          </cell>
          <cell r="I50" t="str">
            <v>BENEFITS (2)</v>
          </cell>
        </row>
        <row r="51">
          <cell r="A51" t="str">
            <v>Item</v>
          </cell>
          <cell r="B51" t="str">
            <v>Description</v>
          </cell>
          <cell r="C51" t="str">
            <v>Budget</v>
          </cell>
          <cell r="D51" t="str">
            <v>Capcity</v>
          </cell>
          <cell r="F51" t="str">
            <v>SAVINGS (p.a)</v>
          </cell>
          <cell r="H51" t="str">
            <v>Payback</v>
          </cell>
          <cell r="I51" t="str">
            <v>SAVINGS (p.a)</v>
          </cell>
          <cell r="K51" t="str">
            <v>Payback</v>
          </cell>
        </row>
        <row r="52">
          <cell r="C52" t="str">
            <v>Amount</v>
          </cell>
          <cell r="D52" t="str">
            <v>(MW)</v>
          </cell>
          <cell r="E52" t="str">
            <v>Losses</v>
          </cell>
          <cell r="F52" t="str">
            <v>Cust-min.</v>
          </cell>
          <cell r="G52" t="str">
            <v>Out. Costs*</v>
          </cell>
          <cell r="H52" t="str">
            <v>Yrs</v>
          </cell>
          <cell r="I52" t="str">
            <v>Eff. MW-Min.</v>
          </cell>
          <cell r="J52" t="str">
            <v>Out. Costs*</v>
          </cell>
          <cell r="K52" t="str">
            <v>Yrs</v>
          </cell>
        </row>
        <row r="55">
          <cell r="B55" t="str">
            <v>SUBSTATIONS</v>
          </cell>
        </row>
        <row r="57">
          <cell r="A57">
            <v>1</v>
          </cell>
          <cell r="B57" t="str">
            <v>Chalkdene M.S.</v>
          </cell>
          <cell r="C57">
            <v>700000</v>
          </cell>
          <cell r="D57">
            <v>20</v>
          </cell>
          <cell r="E57">
            <v>10000</v>
          </cell>
          <cell r="F57">
            <v>65000</v>
          </cell>
          <cell r="G57">
            <v>325000</v>
          </cell>
          <cell r="H57">
            <v>2.08955223880597</v>
          </cell>
          <cell r="I57">
            <v>1513</v>
          </cell>
          <cell r="J57">
            <v>226950</v>
          </cell>
          <cell r="K57">
            <v>2.9542097488921715</v>
          </cell>
        </row>
        <row r="58">
          <cell r="A58">
            <v>2</v>
          </cell>
          <cell r="B58" t="str">
            <v>Summersite M.S.</v>
          </cell>
          <cell r="C58">
            <v>700000</v>
          </cell>
          <cell r="D58">
            <v>20</v>
          </cell>
          <cell r="E58">
            <v>10000</v>
          </cell>
          <cell r="F58">
            <v>50000</v>
          </cell>
          <cell r="G58">
            <v>250000</v>
          </cell>
          <cell r="H58">
            <v>2.6923076923076925</v>
          </cell>
          <cell r="I58">
            <v>2453</v>
          </cell>
          <cell r="J58">
            <v>367950</v>
          </cell>
          <cell r="K58">
            <v>1.8520968382061118</v>
          </cell>
        </row>
        <row r="59">
          <cell r="A59">
            <v>3</v>
          </cell>
          <cell r="B59" t="str">
            <v>Lisgar M.S.</v>
          </cell>
          <cell r="C59">
            <v>250000</v>
          </cell>
          <cell r="D59">
            <v>20</v>
          </cell>
          <cell r="E59">
            <v>10000</v>
          </cell>
          <cell r="F59">
            <v>60000</v>
          </cell>
          <cell r="G59">
            <v>300000</v>
          </cell>
          <cell r="H59">
            <v>0.80645161290322576</v>
          </cell>
          <cell r="I59">
            <v>1763</v>
          </cell>
          <cell r="J59">
            <v>264450</v>
          </cell>
          <cell r="K59">
            <v>0.91091273456002919</v>
          </cell>
        </row>
        <row r="60">
          <cell r="A60">
            <v>4</v>
          </cell>
          <cell r="B60" t="str">
            <v>27.6 kV Reclosers</v>
          </cell>
          <cell r="C60">
            <v>200000</v>
          </cell>
          <cell r="D60" t="str">
            <v>-</v>
          </cell>
          <cell r="E60">
            <v>6000</v>
          </cell>
          <cell r="F60">
            <v>45000</v>
          </cell>
          <cell r="G60">
            <v>225000</v>
          </cell>
          <cell r="H60">
            <v>0.86580086580086579</v>
          </cell>
          <cell r="I60">
            <v>1990</v>
          </cell>
          <cell r="J60">
            <v>298500</v>
          </cell>
          <cell r="K60">
            <v>0.65681444991789817</v>
          </cell>
        </row>
        <row r="61">
          <cell r="A61">
            <v>5</v>
          </cell>
          <cell r="B61" t="str">
            <v>Bexhill M.S.</v>
          </cell>
          <cell r="C61">
            <v>300000</v>
          </cell>
          <cell r="E61">
            <v>0</v>
          </cell>
          <cell r="F61">
            <v>15000</v>
          </cell>
          <cell r="G61">
            <v>75000</v>
          </cell>
          <cell r="H61">
            <v>4</v>
          </cell>
        </row>
        <row r="62">
          <cell r="A62">
            <v>6</v>
          </cell>
          <cell r="B62" t="str">
            <v>Park West M.S.</v>
          </cell>
          <cell r="C62">
            <v>300000</v>
          </cell>
          <cell r="E62">
            <v>0</v>
          </cell>
          <cell r="F62">
            <v>15000</v>
          </cell>
          <cell r="G62">
            <v>75000</v>
          </cell>
          <cell r="H62">
            <v>4</v>
          </cell>
        </row>
        <row r="63">
          <cell r="A63">
            <v>7</v>
          </cell>
          <cell r="B63" t="str">
            <v>Dixie M.S.</v>
          </cell>
          <cell r="C63">
            <v>300000</v>
          </cell>
          <cell r="E63">
            <v>0</v>
          </cell>
          <cell r="F63">
            <v>15000</v>
          </cell>
          <cell r="G63">
            <v>75000</v>
          </cell>
          <cell r="H63">
            <v>4</v>
          </cell>
        </row>
        <row r="64">
          <cell r="A64">
            <v>8</v>
          </cell>
          <cell r="B64" t="str">
            <v>Derry T.S.</v>
          </cell>
          <cell r="C64">
            <v>1000000</v>
          </cell>
          <cell r="D64" t="str">
            <v>-</v>
          </cell>
          <cell r="E64">
            <v>0</v>
          </cell>
          <cell r="F64">
            <v>0</v>
          </cell>
          <cell r="G64">
            <v>0</v>
          </cell>
          <cell r="H64">
            <v>2.2222222222222223</v>
          </cell>
        </row>
        <row r="66">
          <cell r="B66" t="str">
            <v xml:space="preserve">     TOTAL - SUBSTATION</v>
          </cell>
          <cell r="C66">
            <v>3750000</v>
          </cell>
          <cell r="D66">
            <v>60</v>
          </cell>
          <cell r="E66">
            <v>36000</v>
          </cell>
          <cell r="F66">
            <v>265000</v>
          </cell>
          <cell r="G66">
            <v>1325000</v>
          </cell>
          <cell r="H66">
            <v>2.7553269654665686</v>
          </cell>
          <cell r="I66">
            <v>7719</v>
          </cell>
          <cell r="J66">
            <v>1157850</v>
          </cell>
          <cell r="K66">
            <v>3.1410981279055159</v>
          </cell>
        </row>
        <row r="68">
          <cell r="B68" t="str">
            <v>SUBDIVISION REBUILDS</v>
          </cell>
        </row>
        <row r="70">
          <cell r="A70">
            <v>1</v>
          </cell>
          <cell r="B70" t="str">
            <v>The Collegeway</v>
          </cell>
          <cell r="C70">
            <v>310000</v>
          </cell>
          <cell r="D70">
            <v>1</v>
          </cell>
          <cell r="E70">
            <v>1500</v>
          </cell>
          <cell r="F70">
            <v>22500</v>
          </cell>
          <cell r="G70">
            <v>112500</v>
          </cell>
          <cell r="H70">
            <v>2.7192982456140351</v>
          </cell>
          <cell r="I70">
            <v>2341</v>
          </cell>
          <cell r="J70">
            <v>351150</v>
          </cell>
          <cell r="K70">
            <v>0.87905855664256349</v>
          </cell>
        </row>
        <row r="71">
          <cell r="A71">
            <v>2</v>
          </cell>
          <cell r="B71" t="str">
            <v>Woodlands</v>
          </cell>
          <cell r="C71">
            <v>350000</v>
          </cell>
          <cell r="D71">
            <v>1</v>
          </cell>
          <cell r="E71">
            <v>1500</v>
          </cell>
          <cell r="F71">
            <v>22500</v>
          </cell>
          <cell r="G71">
            <v>112500</v>
          </cell>
          <cell r="H71">
            <v>3.0701754385964914</v>
          </cell>
          <cell r="I71">
            <v>2689</v>
          </cell>
          <cell r="J71">
            <v>403350</v>
          </cell>
          <cell r="K71">
            <v>0.86451772261331361</v>
          </cell>
        </row>
        <row r="72">
          <cell r="A72">
            <v>3</v>
          </cell>
          <cell r="B72" t="str">
            <v>Roche Crt/Fowler</v>
          </cell>
          <cell r="C72">
            <v>270000</v>
          </cell>
          <cell r="D72">
            <v>1</v>
          </cell>
          <cell r="E72">
            <v>1500</v>
          </cell>
          <cell r="F72">
            <v>22500</v>
          </cell>
          <cell r="G72">
            <v>112500</v>
          </cell>
          <cell r="H72">
            <v>2.3684210526315788</v>
          </cell>
          <cell r="I72">
            <v>1339</v>
          </cell>
          <cell r="J72">
            <v>200850</v>
          </cell>
          <cell r="K72">
            <v>1.3343217197924389</v>
          </cell>
        </row>
        <row r="73">
          <cell r="A73">
            <v>4</v>
          </cell>
          <cell r="B73" t="str">
            <v>Sherwood Forest</v>
          </cell>
          <cell r="C73">
            <v>450000</v>
          </cell>
          <cell r="D73">
            <v>1</v>
          </cell>
          <cell r="E73">
            <v>3000</v>
          </cell>
          <cell r="F73">
            <v>21000</v>
          </cell>
          <cell r="G73">
            <v>105000</v>
          </cell>
          <cell r="H73">
            <v>4.166666666666667</v>
          </cell>
          <cell r="I73">
            <v>2169</v>
          </cell>
          <cell r="J73">
            <v>325350</v>
          </cell>
          <cell r="K73">
            <v>1.3704888076747372</v>
          </cell>
        </row>
        <row r="74">
          <cell r="A74">
            <v>5</v>
          </cell>
          <cell r="B74" t="str">
            <v>Malton West Phase VI</v>
          </cell>
          <cell r="C74">
            <v>380000</v>
          </cell>
          <cell r="D74">
            <v>1</v>
          </cell>
          <cell r="E74">
            <v>1500</v>
          </cell>
          <cell r="F74">
            <v>22500</v>
          </cell>
          <cell r="G74">
            <v>112500</v>
          </cell>
          <cell r="H74">
            <v>3.3333333333333335</v>
          </cell>
        </row>
        <row r="75">
          <cell r="A75">
            <v>6</v>
          </cell>
          <cell r="B75" t="str">
            <v>Applewood</v>
          </cell>
          <cell r="C75">
            <v>600000</v>
          </cell>
          <cell r="D75">
            <v>1</v>
          </cell>
          <cell r="E75">
            <v>2500</v>
          </cell>
          <cell r="F75">
            <v>28000</v>
          </cell>
          <cell r="G75">
            <v>140000</v>
          </cell>
          <cell r="H75">
            <v>4.2105263157894735</v>
          </cell>
        </row>
        <row r="76">
          <cell r="A76">
            <v>7</v>
          </cell>
          <cell r="B76" t="str">
            <v>Mavis/Queensway</v>
          </cell>
          <cell r="C76">
            <v>310000</v>
          </cell>
          <cell r="D76">
            <v>1</v>
          </cell>
          <cell r="E76">
            <v>1500</v>
          </cell>
          <cell r="F76">
            <v>22500</v>
          </cell>
          <cell r="G76">
            <v>112500</v>
          </cell>
          <cell r="H76">
            <v>2.7192982456140351</v>
          </cell>
          <cell r="I76">
            <v>8538</v>
          </cell>
          <cell r="J76">
            <v>1280700</v>
          </cell>
          <cell r="K76">
            <v>3.4810860988628454</v>
          </cell>
        </row>
        <row r="77">
          <cell r="A77">
            <v>8</v>
          </cell>
          <cell r="B77" t="str">
            <v>Meadowvale</v>
          </cell>
          <cell r="C77">
            <v>420000</v>
          </cell>
          <cell r="D77">
            <v>1</v>
          </cell>
          <cell r="E77">
            <v>2000</v>
          </cell>
          <cell r="F77">
            <v>24000</v>
          </cell>
          <cell r="G77">
            <v>120000</v>
          </cell>
          <cell r="H77">
            <v>3.442622950819672</v>
          </cell>
        </row>
        <row r="78">
          <cell r="A78">
            <v>9</v>
          </cell>
          <cell r="B78" t="str">
            <v>Copenhagen</v>
          </cell>
          <cell r="C78">
            <v>350000</v>
          </cell>
          <cell r="D78">
            <v>1</v>
          </cell>
          <cell r="E78">
            <v>1500</v>
          </cell>
          <cell r="F78">
            <v>22500</v>
          </cell>
          <cell r="G78">
            <v>112500</v>
          </cell>
          <cell r="H78">
            <v>3.0701754385964914</v>
          </cell>
        </row>
        <row r="79">
          <cell r="A79">
            <v>10</v>
          </cell>
          <cell r="B79" t="str">
            <v>Malton - Dooley</v>
          </cell>
          <cell r="C79">
            <v>130000</v>
          </cell>
          <cell r="D79">
            <v>1</v>
          </cell>
          <cell r="E79">
            <v>750</v>
          </cell>
          <cell r="F79">
            <v>11250</v>
          </cell>
          <cell r="G79">
            <v>56250</v>
          </cell>
          <cell r="H79">
            <v>2.2807017543859649</v>
          </cell>
        </row>
        <row r="80">
          <cell r="A80">
            <v>11</v>
          </cell>
          <cell r="B80" t="str">
            <v>Grand Forks</v>
          </cell>
          <cell r="C80">
            <v>430000</v>
          </cell>
          <cell r="D80">
            <v>1</v>
          </cell>
          <cell r="E80">
            <v>2000</v>
          </cell>
          <cell r="F80">
            <v>20500</v>
          </cell>
          <cell r="G80">
            <v>102500</v>
          </cell>
          <cell r="H80">
            <v>4.1148325358851672</v>
          </cell>
        </row>
        <row r="81">
          <cell r="C81" t="str">
            <v xml:space="preserve">SUMMARY OF </v>
          </cell>
        </row>
        <row r="82">
          <cell r="B82" t="str">
            <v xml:space="preserve">     TOTAL - SUBDIVISION REBUILDS</v>
          </cell>
          <cell r="C82">
            <v>4000000</v>
          </cell>
          <cell r="D82">
            <v>11</v>
          </cell>
          <cell r="E82">
            <v>19250</v>
          </cell>
          <cell r="F82">
            <v>239750</v>
          </cell>
          <cell r="G82">
            <v>1198750</v>
          </cell>
          <cell r="H82">
            <v>3.284072249589491</v>
          </cell>
          <cell r="I82">
            <v>8538</v>
          </cell>
          <cell r="J82">
            <v>1280700</v>
          </cell>
          <cell r="K82">
            <v>3.0770414246701798</v>
          </cell>
        </row>
        <row r="84">
          <cell r="A84" t="str">
            <v>(1)</v>
          </cell>
          <cell r="B84" t="str">
            <v>Analysis based on "Cutomer-Minutes" of Outages</v>
          </cell>
          <cell r="C84">
            <v>2002</v>
          </cell>
          <cell r="D84" t="str">
            <v>BENEFITS (1)</v>
          </cell>
          <cell r="I84" t="str">
            <v>BENEFITS (2)</v>
          </cell>
        </row>
        <row r="85">
          <cell r="A85" t="str">
            <v>*</v>
          </cell>
          <cell r="B85" t="str">
            <v>Savings p.a. to the community</v>
          </cell>
          <cell r="C85" t="str">
            <v>Budget</v>
          </cell>
          <cell r="D85" t="str">
            <v>Capcity</v>
          </cell>
          <cell r="F85" t="str">
            <v>SAVINGS (p.a)</v>
          </cell>
          <cell r="H85" t="str">
            <v>Payback</v>
          </cell>
          <cell r="I85" t="str">
            <v>SAVINGS (p.a)</v>
          </cell>
          <cell r="K85" t="str">
            <v>Payback</v>
          </cell>
        </row>
        <row r="86">
          <cell r="C86" t="str">
            <v>TABLE 1 (Cont'd)</v>
          </cell>
          <cell r="D86" t="str">
            <v>(MW)</v>
          </cell>
          <cell r="E86" t="str">
            <v>Losses</v>
          </cell>
          <cell r="F86" t="str">
            <v>Cust-min.</v>
          </cell>
          <cell r="G86" t="str">
            <v>Out. Costs*</v>
          </cell>
          <cell r="H86" t="str">
            <v>Yrs</v>
          </cell>
          <cell r="I86" t="str">
            <v>Eff. MW-Min.</v>
          </cell>
          <cell r="J86" t="str">
            <v>Out. Costs*</v>
          </cell>
          <cell r="K86" t="str">
            <v>Yrs</v>
          </cell>
        </row>
        <row r="87">
          <cell r="C87" t="str">
            <v xml:space="preserve">SUMMARY OF </v>
          </cell>
        </row>
        <row r="88">
          <cell r="C88" t="str">
            <v>RECOMMENDED OPERATION'S CAPITAL PROJECTS - 2002</v>
          </cell>
        </row>
        <row r="89">
          <cell r="B89" t="str">
            <v>SYSTEM MAINTENANCE PROJECTS</v>
          </cell>
        </row>
        <row r="90">
          <cell r="C90">
            <v>2002</v>
          </cell>
          <cell r="D90" t="str">
            <v>BENEFITS (1)</v>
          </cell>
          <cell r="I90" t="str">
            <v>BENEFITS (2)</v>
          </cell>
        </row>
        <row r="91">
          <cell r="A91" t="str">
            <v>Item</v>
          </cell>
          <cell r="B91" t="str">
            <v>Description</v>
          </cell>
          <cell r="C91" t="str">
            <v>Budget</v>
          </cell>
          <cell r="D91" t="str">
            <v>Capcity</v>
          </cell>
          <cell r="E91">
            <v>0</v>
          </cell>
          <cell r="F91" t="str">
            <v>SAVINGS (p.a)</v>
          </cell>
          <cell r="G91">
            <v>300000</v>
          </cell>
          <cell r="H91" t="str">
            <v>Payback</v>
          </cell>
          <cell r="I91" t="str">
            <v>SAVINGS (p.a)</v>
          </cell>
          <cell r="J91">
            <v>170100</v>
          </cell>
          <cell r="K91" t="str">
            <v>Payback</v>
          </cell>
        </row>
        <row r="92">
          <cell r="A92">
            <v>2</v>
          </cell>
          <cell r="B92" t="str">
            <v>Overhead Switch/Insulator Replacements</v>
          </cell>
          <cell r="C92" t="str">
            <v>Amount</v>
          </cell>
          <cell r="D92" t="str">
            <v>(MW)</v>
          </cell>
          <cell r="E92" t="str">
            <v>Losses</v>
          </cell>
          <cell r="F92" t="str">
            <v>Cust-min.</v>
          </cell>
          <cell r="G92" t="str">
            <v>Out. Costs*</v>
          </cell>
          <cell r="H92" t="str">
            <v>Yrs</v>
          </cell>
          <cell r="I92" t="str">
            <v>Eff. MW-Min.</v>
          </cell>
          <cell r="J92" t="str">
            <v>Out. Costs*</v>
          </cell>
          <cell r="K92" t="str">
            <v>Yrs</v>
          </cell>
        </row>
        <row r="93">
          <cell r="A93">
            <v>3</v>
          </cell>
          <cell r="B93" t="str">
            <v>Feeder Overhauls</v>
          </cell>
          <cell r="C93">
            <v>350000</v>
          </cell>
          <cell r="D93" t="str">
            <v>-</v>
          </cell>
          <cell r="E93">
            <v>5000</v>
          </cell>
          <cell r="F93">
            <v>40000</v>
          </cell>
          <cell r="G93">
            <v>200000</v>
          </cell>
          <cell r="H93">
            <v>1.7073170731707317</v>
          </cell>
          <cell r="I93">
            <v>1600</v>
          </cell>
          <cell r="J93">
            <v>240000</v>
          </cell>
          <cell r="K93">
            <v>1.4285714285714286</v>
          </cell>
        </row>
        <row r="94">
          <cell r="A94">
            <v>4</v>
          </cell>
          <cell r="B94" t="str">
            <v>Overhead Rebuilds</v>
          </cell>
          <cell r="C94">
            <v>650000</v>
          </cell>
          <cell r="D94" t="str">
            <v>-</v>
          </cell>
          <cell r="E94">
            <v>1500</v>
          </cell>
          <cell r="F94">
            <v>60000</v>
          </cell>
          <cell r="G94">
            <v>300000</v>
          </cell>
          <cell r="H94">
            <v>2.1558872305140961</v>
          </cell>
          <cell r="I94">
            <v>2115</v>
          </cell>
          <cell r="J94">
            <v>317250</v>
          </cell>
          <cell r="K94">
            <v>2.0392156862745097</v>
          </cell>
        </row>
        <row r="95">
          <cell r="A95">
            <v>5</v>
          </cell>
          <cell r="B95" t="str">
            <v>SYSTEM UPGRADE PROJECTS</v>
          </cell>
          <cell r="C95">
            <v>600000</v>
          </cell>
          <cell r="D95" t="str">
            <v>-</v>
          </cell>
          <cell r="E95">
            <v>0</v>
          </cell>
          <cell r="F95">
            <v>75000</v>
          </cell>
          <cell r="G95">
            <v>375000</v>
          </cell>
          <cell r="H95">
            <v>1.6</v>
          </cell>
          <cell r="I95">
            <v>1054</v>
          </cell>
          <cell r="J95">
            <v>158100</v>
          </cell>
          <cell r="K95">
            <v>3.795066413662239</v>
          </cell>
        </row>
        <row r="96">
          <cell r="A96">
            <v>6</v>
          </cell>
          <cell r="B96" t="str">
            <v>U/ground Cable and Splice Replacement</v>
          </cell>
          <cell r="C96">
            <v>1225000</v>
          </cell>
          <cell r="D96" t="str">
            <v>-</v>
          </cell>
          <cell r="E96">
            <v>5000</v>
          </cell>
          <cell r="F96">
            <v>80000</v>
          </cell>
          <cell r="G96">
            <v>400000</v>
          </cell>
          <cell r="H96">
            <v>3.0246913580246915</v>
          </cell>
          <cell r="I96">
            <v>2084</v>
          </cell>
          <cell r="J96">
            <v>312600</v>
          </cell>
          <cell r="K96">
            <v>3.8570528967254409</v>
          </cell>
        </row>
        <row r="97">
          <cell r="A97">
            <v>1</v>
          </cell>
          <cell r="B97" t="str">
            <v>Wood &amp; Concrete Pole Replacement</v>
          </cell>
          <cell r="C97">
            <v>900000</v>
          </cell>
          <cell r="D97" t="str">
            <v>-</v>
          </cell>
          <cell r="E97">
            <v>0</v>
          </cell>
          <cell r="F97">
            <v>60000</v>
          </cell>
          <cell r="G97">
            <v>300000</v>
          </cell>
          <cell r="H97">
            <v>3</v>
          </cell>
          <cell r="I97">
            <v>1134</v>
          </cell>
          <cell r="J97">
            <v>170100</v>
          </cell>
          <cell r="K97">
            <v>5.2910052910052912</v>
          </cell>
        </row>
        <row r="98">
          <cell r="A98">
            <v>2</v>
          </cell>
          <cell r="B98" t="str">
            <v>Overhead Switch/Insulator Replacement</v>
          </cell>
          <cell r="C98">
            <v>600000</v>
          </cell>
          <cell r="D98" t="str">
            <v>-</v>
          </cell>
          <cell r="E98">
            <v>0</v>
          </cell>
          <cell r="F98">
            <v>25000</v>
          </cell>
          <cell r="G98">
            <v>125000</v>
          </cell>
          <cell r="H98">
            <v>4.8</v>
          </cell>
          <cell r="I98">
            <v>1320</v>
          </cell>
          <cell r="J98">
            <v>198000</v>
          </cell>
          <cell r="K98">
            <v>3.0303030303030303</v>
          </cell>
        </row>
        <row r="99">
          <cell r="A99">
            <v>3</v>
          </cell>
          <cell r="B99" t="str">
            <v>Feeder Overhaul</v>
          </cell>
          <cell r="C99">
            <v>350000</v>
          </cell>
          <cell r="D99" t="str">
            <v>-</v>
          </cell>
          <cell r="E99">
            <v>5000</v>
          </cell>
          <cell r="F99">
            <v>40000</v>
          </cell>
          <cell r="G99">
            <v>200000</v>
          </cell>
          <cell r="H99">
            <v>1.7073170731707317</v>
          </cell>
          <cell r="I99">
            <v>1600</v>
          </cell>
          <cell r="J99">
            <v>240000</v>
          </cell>
          <cell r="K99">
            <v>1.4285714285714286</v>
          </cell>
        </row>
        <row r="100">
          <cell r="A100">
            <v>4</v>
          </cell>
          <cell r="B100" t="str">
            <v>Overhead Rebuild</v>
          </cell>
          <cell r="C100">
            <v>650000</v>
          </cell>
          <cell r="D100" t="str">
            <v>-</v>
          </cell>
          <cell r="E100">
            <v>1500</v>
          </cell>
          <cell r="F100">
            <v>60000</v>
          </cell>
          <cell r="G100">
            <v>300000</v>
          </cell>
          <cell r="H100">
            <v>2.1558872305140961</v>
          </cell>
          <cell r="I100">
            <v>2115</v>
          </cell>
          <cell r="J100">
            <v>317250</v>
          </cell>
          <cell r="K100">
            <v>2.0392156862745097</v>
          </cell>
        </row>
        <row r="101">
          <cell r="A101">
            <v>5</v>
          </cell>
          <cell r="B101" t="str">
            <v>Primary Distribution Equipment Replacement</v>
          </cell>
          <cell r="C101">
            <v>600000</v>
          </cell>
          <cell r="D101" t="str">
            <v>-</v>
          </cell>
          <cell r="E101">
            <v>0</v>
          </cell>
          <cell r="F101">
            <v>75000</v>
          </cell>
          <cell r="G101">
            <v>375000</v>
          </cell>
          <cell r="H101">
            <v>1.6</v>
          </cell>
          <cell r="I101">
            <v>1054</v>
          </cell>
          <cell r="J101">
            <v>158100</v>
          </cell>
          <cell r="K101">
            <v>3.795066413662239</v>
          </cell>
        </row>
        <row r="102">
          <cell r="A102">
            <v>6</v>
          </cell>
          <cell r="B102" t="str">
            <v>U/ground Cable and Splice Replacement</v>
          </cell>
          <cell r="C102">
            <v>1225000</v>
          </cell>
          <cell r="D102" t="str">
            <v>-</v>
          </cell>
          <cell r="E102">
            <v>5000</v>
          </cell>
          <cell r="F102">
            <v>80000</v>
          </cell>
          <cell r="G102">
            <v>400000</v>
          </cell>
          <cell r="H102">
            <v>3.0246913580246915</v>
          </cell>
          <cell r="I102">
            <v>2084</v>
          </cell>
          <cell r="J102">
            <v>312600</v>
          </cell>
          <cell r="K102">
            <v>3.8570528967254409</v>
          </cell>
        </row>
        <row r="103">
          <cell r="A103">
            <v>7</v>
          </cell>
          <cell r="B103" t="str">
            <v>Meter Base Replacement</v>
          </cell>
          <cell r="C103">
            <v>45000</v>
          </cell>
          <cell r="D103" t="str">
            <v>-</v>
          </cell>
          <cell r="E103">
            <v>0</v>
          </cell>
          <cell r="F103">
            <v>10000</v>
          </cell>
          <cell r="G103">
            <v>50000</v>
          </cell>
          <cell r="H103">
            <v>0.9</v>
          </cell>
          <cell r="I103">
            <v>152</v>
          </cell>
          <cell r="J103">
            <v>22800</v>
          </cell>
          <cell r="K103">
            <v>1.9736842105263157</v>
          </cell>
        </row>
        <row r="104">
          <cell r="A104">
            <v>8</v>
          </cell>
          <cell r="B104" t="str">
            <v>Secondary Cable Replacement</v>
          </cell>
          <cell r="C104">
            <v>30000</v>
          </cell>
          <cell r="D104" t="str">
            <v>-</v>
          </cell>
          <cell r="E104">
            <v>0</v>
          </cell>
          <cell r="F104">
            <v>7500</v>
          </cell>
          <cell r="G104">
            <v>37500</v>
          </cell>
          <cell r="H104">
            <v>0.8</v>
          </cell>
          <cell r="I104">
            <v>156</v>
          </cell>
          <cell r="J104">
            <v>23400</v>
          </cell>
          <cell r="K104">
            <v>1.2820512820512822</v>
          </cell>
        </row>
        <row r="105">
          <cell r="A105">
            <v>9</v>
          </cell>
          <cell r="B105" t="str">
            <v>U/ground Transformer Replacement</v>
          </cell>
          <cell r="C105">
            <v>375000</v>
          </cell>
          <cell r="D105" t="str">
            <v>-</v>
          </cell>
          <cell r="E105">
            <v>1500</v>
          </cell>
          <cell r="F105">
            <v>30000</v>
          </cell>
          <cell r="G105">
            <v>150000</v>
          </cell>
          <cell r="H105">
            <v>2.4752475247524752</v>
          </cell>
          <cell r="I105">
            <v>517</v>
          </cell>
          <cell r="J105">
            <v>77550</v>
          </cell>
          <cell r="K105">
            <v>4.7438330170777991</v>
          </cell>
        </row>
        <row r="106">
          <cell r="A106">
            <v>10</v>
          </cell>
          <cell r="B106" t="str">
            <v>Overhead Transformer Replacement</v>
          </cell>
          <cell r="C106">
            <v>225000</v>
          </cell>
          <cell r="D106" t="str">
            <v>-</v>
          </cell>
          <cell r="E106">
            <v>2000</v>
          </cell>
          <cell r="F106">
            <v>20000</v>
          </cell>
          <cell r="G106">
            <v>100000</v>
          </cell>
          <cell r="H106">
            <v>2.2058823529411766</v>
          </cell>
          <cell r="I106">
            <v>376</v>
          </cell>
          <cell r="J106">
            <v>56400</v>
          </cell>
          <cell r="K106">
            <v>3.8527397260273974</v>
          </cell>
        </row>
        <row r="107">
          <cell r="A107">
            <v>11</v>
          </cell>
          <cell r="B107" t="str">
            <v>Auto-Switches/SCADA</v>
          </cell>
          <cell r="C107">
            <v>1800000</v>
          </cell>
          <cell r="D107" t="str">
            <v>-</v>
          </cell>
          <cell r="E107">
            <v>75000</v>
          </cell>
          <cell r="F107">
            <v>300000</v>
          </cell>
          <cell r="G107">
            <v>1500000</v>
          </cell>
          <cell r="H107">
            <v>1.1428571428571428</v>
          </cell>
          <cell r="I107">
            <v>7800</v>
          </cell>
          <cell r="J107">
            <v>1170000</v>
          </cell>
          <cell r="K107">
            <v>1.4457831325301205</v>
          </cell>
        </row>
        <row r="109">
          <cell r="B109" t="str">
            <v xml:space="preserve">      TOTAL - SYSTEM UPGRADE</v>
          </cell>
          <cell r="C109">
            <v>6800000</v>
          </cell>
          <cell r="D109">
            <v>0</v>
          </cell>
          <cell r="E109">
            <v>90000</v>
          </cell>
          <cell r="F109">
            <v>707500</v>
          </cell>
          <cell r="G109">
            <v>3537500</v>
          </cell>
          <cell r="H109">
            <v>1.8745692625775328</v>
          </cell>
          <cell r="I109">
            <v>18308</v>
          </cell>
          <cell r="J109">
            <v>2746200</v>
          </cell>
          <cell r="K109">
            <v>2.3975742190254565</v>
          </cell>
        </row>
        <row r="110">
          <cell r="A110" t="str">
            <v>Item</v>
          </cell>
          <cell r="B110" t="str">
            <v>Description</v>
          </cell>
          <cell r="C110" t="str">
            <v>Budget</v>
          </cell>
          <cell r="D110" t="str">
            <v>Add.</v>
          </cell>
          <cell r="F110" t="str">
            <v>SAVINGS (p.a)</v>
          </cell>
          <cell r="H110" t="str">
            <v>Payback</v>
          </cell>
        </row>
        <row r="111">
          <cell r="C111" t="str">
            <v>TABLE 1 (Cont'd)</v>
          </cell>
          <cell r="D111" t="str">
            <v>Capacity(MW)</v>
          </cell>
          <cell r="E111" t="str">
            <v>Losses</v>
          </cell>
          <cell r="F111" t="str">
            <v>Cust-min.</v>
          </cell>
          <cell r="G111" t="str">
            <v>Out. Costs*</v>
          </cell>
          <cell r="H111" t="str">
            <v>Yrs</v>
          </cell>
        </row>
        <row r="112">
          <cell r="C112" t="str">
            <v xml:space="preserve">SUMMARY OF </v>
          </cell>
        </row>
        <row r="113">
          <cell r="C113" t="str">
            <v>RECOMMENDED SYSTEM EXPANSION PROJECTS - 1998</v>
          </cell>
        </row>
        <row r="114">
          <cell r="B114" t="str">
            <v xml:space="preserve">       Total - Subtransmission</v>
          </cell>
          <cell r="C114">
            <v>2950000</v>
          </cell>
          <cell r="D114">
            <v>43</v>
          </cell>
          <cell r="E114">
            <v>90000</v>
          </cell>
          <cell r="F114">
            <v>230500</v>
          </cell>
          <cell r="G114">
            <v>1152500</v>
          </cell>
          <cell r="H114">
            <v>2.3742454728370221</v>
          </cell>
          <cell r="I114">
            <v>3780</v>
          </cell>
          <cell r="J114">
            <v>567000</v>
          </cell>
          <cell r="K114">
            <v>4.4901065449010655</v>
          </cell>
        </row>
        <row r="115">
          <cell r="B115" t="str">
            <v xml:space="preserve">       Total - Distribution</v>
          </cell>
          <cell r="C115">
            <v>1998</v>
          </cell>
          <cell r="D115">
            <v>10</v>
          </cell>
          <cell r="E115" t="str">
            <v xml:space="preserve">        BENEFITS</v>
          </cell>
          <cell r="F115">
            <v>62000</v>
          </cell>
          <cell r="G115">
            <v>310000</v>
          </cell>
          <cell r="H115">
            <v>2.6299694189602447</v>
          </cell>
          <cell r="I115">
            <v>4298</v>
          </cell>
          <cell r="J115">
            <v>644700</v>
          </cell>
          <cell r="K115">
            <v>1.2996826356354843</v>
          </cell>
        </row>
        <row r="116">
          <cell r="A116" t="str">
            <v>Item</v>
          </cell>
          <cell r="B116" t="str">
            <v>Description</v>
          </cell>
          <cell r="C116" t="str">
            <v>Budget</v>
          </cell>
          <cell r="D116" t="str">
            <v>Add.</v>
          </cell>
          <cell r="E116">
            <v>48500</v>
          </cell>
          <cell r="F116" t="str">
            <v>SAVINGS (p.a)</v>
          </cell>
          <cell r="G116">
            <v>1762500</v>
          </cell>
          <cell r="H116" t="str">
            <v>Payback</v>
          </cell>
          <cell r="I116">
            <v>6700</v>
          </cell>
          <cell r="J116">
            <v>1005000</v>
          </cell>
          <cell r="K116">
            <v>3.5595633602278118</v>
          </cell>
        </row>
        <row r="117">
          <cell r="B117" t="str">
            <v xml:space="preserve">       Total - Subdivision Rebuilds</v>
          </cell>
          <cell r="C117" t="str">
            <v>Amount</v>
          </cell>
          <cell r="D117" t="str">
            <v>Capacity(MW)</v>
          </cell>
          <cell r="E117" t="str">
            <v>Losses</v>
          </cell>
          <cell r="F117" t="str">
            <v>Cust-min.</v>
          </cell>
          <cell r="G117" t="str">
            <v>Out. Costs*</v>
          </cell>
          <cell r="H117" t="str">
            <v>Yrs</v>
          </cell>
          <cell r="I117">
            <v>8400</v>
          </cell>
          <cell r="J117">
            <v>1260000</v>
          </cell>
          <cell r="K117">
            <v>3.5377358490566038</v>
          </cell>
        </row>
        <row r="118">
          <cell r="B118" t="str">
            <v xml:space="preserve">       Total - System Maintenance</v>
          </cell>
          <cell r="C118">
            <v>6800000</v>
          </cell>
          <cell r="D118">
            <v>0</v>
          </cell>
          <cell r="E118">
            <v>90000</v>
          </cell>
          <cell r="F118">
            <v>707500</v>
          </cell>
          <cell r="G118">
            <v>3537500</v>
          </cell>
          <cell r="H118">
            <v>1.8745692625775328</v>
          </cell>
          <cell r="I118">
            <v>16500</v>
          </cell>
          <cell r="J118">
            <v>2475000</v>
          </cell>
          <cell r="K118">
            <v>2.6510721247563351</v>
          </cell>
        </row>
        <row r="120">
          <cell r="B120" t="str">
            <v xml:space="preserve">       Total - Subtransmission</v>
          </cell>
          <cell r="C120">
            <v>2950000</v>
          </cell>
          <cell r="D120">
            <v>43</v>
          </cell>
          <cell r="E120">
            <v>90000</v>
          </cell>
          <cell r="F120">
            <v>230500</v>
          </cell>
          <cell r="G120">
            <v>1152500</v>
          </cell>
          <cell r="H120">
            <v>2.3742454728370221</v>
          </cell>
          <cell r="I120">
            <v>3780</v>
          </cell>
          <cell r="J120">
            <v>567000</v>
          </cell>
          <cell r="K120">
            <v>4.4901065449010655</v>
          </cell>
        </row>
        <row r="121">
          <cell r="B121" t="str">
            <v xml:space="preserve">       Total - Distribution</v>
          </cell>
          <cell r="C121">
            <v>860000</v>
          </cell>
          <cell r="D121">
            <v>10</v>
          </cell>
          <cell r="E121">
            <v>17000</v>
          </cell>
          <cell r="F121">
            <v>62000</v>
          </cell>
          <cell r="G121">
            <v>310000</v>
          </cell>
          <cell r="H121">
            <v>2.6299694189602447</v>
          </cell>
          <cell r="I121">
            <v>4298</v>
          </cell>
          <cell r="J121">
            <v>644700</v>
          </cell>
          <cell r="K121">
            <v>1.2996826356354843</v>
          </cell>
        </row>
        <row r="122">
          <cell r="B122" t="str">
            <v xml:space="preserve">       Total - Substations</v>
          </cell>
          <cell r="C122">
            <v>3750000</v>
          </cell>
          <cell r="D122">
            <v>60</v>
          </cell>
          <cell r="E122">
            <v>36000</v>
          </cell>
          <cell r="F122">
            <v>265000</v>
          </cell>
          <cell r="G122">
            <v>1325000</v>
          </cell>
          <cell r="H122">
            <v>2.7553269654665686</v>
          </cell>
          <cell r="I122">
            <v>6700</v>
          </cell>
          <cell r="J122">
            <v>1005000</v>
          </cell>
          <cell r="K122">
            <v>3.6023054755043229</v>
          </cell>
        </row>
        <row r="123">
          <cell r="B123" t="str">
            <v xml:space="preserve">       Total - Subdivision Rebuilds</v>
          </cell>
          <cell r="C123">
            <v>4000000</v>
          </cell>
          <cell r="D123">
            <v>11</v>
          </cell>
          <cell r="E123">
            <v>19250</v>
          </cell>
          <cell r="F123">
            <v>239750</v>
          </cell>
          <cell r="G123">
            <v>1198750</v>
          </cell>
          <cell r="H123">
            <v>3.284072249589491</v>
          </cell>
          <cell r="I123">
            <v>8400</v>
          </cell>
          <cell r="J123">
            <v>1260000</v>
          </cell>
          <cell r="K123">
            <v>3.1268321282001175</v>
          </cell>
        </row>
        <row r="124">
          <cell r="A124">
            <v>1</v>
          </cell>
          <cell r="B124" t="str">
            <v xml:space="preserve">       Total - System Upgrade</v>
          </cell>
          <cell r="C124">
            <v>6800000</v>
          </cell>
          <cell r="D124">
            <v>0</v>
          </cell>
          <cell r="E124">
            <v>90000</v>
          </cell>
          <cell r="F124">
            <v>707500</v>
          </cell>
          <cell r="G124">
            <v>3537500</v>
          </cell>
          <cell r="H124">
            <v>1.8745692625775328</v>
          </cell>
          <cell r="I124">
            <v>16500</v>
          </cell>
          <cell r="J124">
            <v>2475000</v>
          </cell>
          <cell r="K124">
            <v>2.6510721247563351</v>
          </cell>
        </row>
        <row r="125">
          <cell r="A125">
            <v>2</v>
          </cell>
          <cell r="B125" t="str">
            <v>New Customer Services</v>
          </cell>
          <cell r="C125">
            <v>5000000</v>
          </cell>
        </row>
        <row r="126">
          <cell r="A126">
            <v>3</v>
          </cell>
          <cell r="B126" t="str">
            <v xml:space="preserve">       TOTAL - SYSTEM EXPANSION</v>
          </cell>
          <cell r="C126">
            <v>18360000</v>
          </cell>
          <cell r="D126">
            <v>124</v>
          </cell>
          <cell r="E126">
            <v>252250</v>
          </cell>
          <cell r="F126">
            <v>1504750</v>
          </cell>
          <cell r="G126">
            <v>7523750</v>
          </cell>
          <cell r="H126">
            <v>2.3611111111111112</v>
          </cell>
          <cell r="I126">
            <v>39678</v>
          </cell>
          <cell r="J126">
            <v>5951700</v>
          </cell>
          <cell r="K126">
            <v>2.9594048952683369</v>
          </cell>
        </row>
        <row r="127">
          <cell r="A127">
            <v>4</v>
          </cell>
          <cell r="B127" t="str">
            <v>Major Tools</v>
          </cell>
          <cell r="C127">
            <v>150000</v>
          </cell>
        </row>
        <row r="128">
          <cell r="A128">
            <v>5</v>
          </cell>
          <cell r="B128" t="str">
            <v>OTHER CAPITAL</v>
          </cell>
          <cell r="C128">
            <v>1800000</v>
          </cell>
        </row>
        <row r="130">
          <cell r="A130">
            <v>1</v>
          </cell>
          <cell r="B130" t="str">
            <v>Road Projects</v>
          </cell>
          <cell r="C130">
            <v>1800000</v>
          </cell>
        </row>
        <row r="131">
          <cell r="A131">
            <v>2</v>
          </cell>
          <cell r="B131" t="str">
            <v>New Customer Services</v>
          </cell>
          <cell r="C131">
            <v>5000000</v>
          </cell>
        </row>
        <row r="132">
          <cell r="A132">
            <v>3</v>
          </cell>
          <cell r="B132" t="str">
            <v>New Subdivisions</v>
          </cell>
          <cell r="C132">
            <v>1600000</v>
          </cell>
        </row>
        <row r="133">
          <cell r="A133">
            <v>4</v>
          </cell>
          <cell r="B133" t="str">
            <v>Metering Equipment</v>
          </cell>
          <cell r="C133">
            <v>1000000</v>
          </cell>
        </row>
        <row r="134">
          <cell r="A134">
            <v>5</v>
          </cell>
          <cell r="B134" t="str">
            <v>Major Tools</v>
          </cell>
          <cell r="C134">
            <v>150000</v>
          </cell>
        </row>
        <row r="135">
          <cell r="A135">
            <v>6</v>
          </cell>
          <cell r="B135" t="str">
            <v>Rolling Stock</v>
          </cell>
          <cell r="C135">
            <v>900000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T95"/>
      <sheetName val="Sheet1 (2)"/>
      <sheetName val="Sheet1"/>
      <sheetName val="Global"/>
      <sheetName val="CALC1"/>
    </sheetNames>
    <sheetDataSet>
      <sheetData sheetId="0"/>
      <sheetData sheetId="1"/>
      <sheetData sheetId="2"/>
      <sheetData sheetId="3"/>
      <sheetData sheetId="4" refreshError="1">
        <row r="1">
          <cell r="W1" t="str">
            <v>Supply  to  City  of  Mississauga</v>
          </cell>
          <cell r="AK1" t="str">
            <v>HYDRO   MISSISSAUGA</v>
          </cell>
          <cell r="AR1" t="str">
            <v>AVAILABLE  TRANSFORMER  STATION CAPACITY</v>
          </cell>
          <cell r="AU1" t="str">
            <v>P.F.</v>
          </cell>
          <cell r="AV1">
            <v>0.85</v>
          </cell>
          <cell r="AW1">
            <v>0.97</v>
          </cell>
          <cell r="BC1" t="str">
            <v>Hydro   Mississauga  Load  Forecast</v>
          </cell>
          <cell r="BN1" t="str">
            <v>Hydro   Mississauga  Load  Forecast</v>
          </cell>
          <cell r="BX1" t="str">
            <v>Supply  to  City  of  Mississauga</v>
          </cell>
          <cell r="CF1" t="str">
            <v>Hydro   Mississauga  Load  Forecast</v>
          </cell>
        </row>
        <row r="2">
          <cell r="W2" t="str">
            <v>Summer  Peak  Load  Forecast  (MW)</v>
          </cell>
          <cell r="AK2" t="str">
            <v>Historical   Load Growth   and</v>
          </cell>
          <cell r="BC2" t="str">
            <v>Base  Case</v>
          </cell>
          <cell r="BN2" t="str">
            <v>Base  Case</v>
          </cell>
          <cell r="BX2" t="str">
            <v>Summer  Peak  Load  Forecast  (MW)</v>
          </cell>
          <cell r="CF2" t="str">
            <v>Base  Case</v>
          </cell>
        </row>
        <row r="3">
          <cell r="W3" t="str">
            <v>Per  Area  of  Supply  and  Voltage  Level</v>
          </cell>
          <cell r="Z3">
            <v>34939.600539699073</v>
          </cell>
          <cell r="AK3" t="str">
            <v>Most  Probable  Load Growth  Forecast</v>
          </cell>
          <cell r="AO3">
            <v>34939.600539699073</v>
          </cell>
          <cell r="AR3" t="str">
            <v>STATION</v>
          </cell>
          <cell r="AS3" t="str">
            <v>VOLT.</v>
          </cell>
          <cell r="AT3" t="str">
            <v>TX.RATE.</v>
          </cell>
          <cell r="AU3" t="str">
            <v>SUM.LTR</v>
          </cell>
          <cell r="BC3" t="str">
            <v>Erindale  &amp;  Tomken  44  kV    Area (No Capacitors)</v>
          </cell>
          <cell r="BN3" t="str">
            <v>North   27.6   kV  Area (No Capacitors)</v>
          </cell>
          <cell r="BX3" t="str">
            <v>Erindale &amp; Tomken  44 kV  Area</v>
          </cell>
          <cell r="CF3" t="str">
            <v>Erindale  &amp;  Tomken  44  kV    Area</v>
          </cell>
        </row>
        <row r="4">
          <cell r="AS4" t="str">
            <v>KV</v>
          </cell>
          <cell r="AT4" t="str">
            <v>MVA</v>
          </cell>
          <cell r="AU4" t="str">
            <v>MVA</v>
          </cell>
          <cell r="AV4" t="str">
            <v>MW</v>
          </cell>
        </row>
        <row r="5">
          <cell r="T5" t="str">
            <v>North</v>
          </cell>
          <cell r="U5" t="str">
            <v>South</v>
          </cell>
          <cell r="V5" t="str">
            <v>Richview</v>
          </cell>
          <cell r="W5" t="str">
            <v>Erin. &amp; Tomk.</v>
          </cell>
          <cell r="X5" t="str">
            <v>Bram. &amp; Wood'g</v>
          </cell>
          <cell r="Y5" t="str">
            <v>Noncoincident</v>
          </cell>
          <cell r="Z5" t="str">
            <v>Coincident*</v>
          </cell>
          <cell r="BW5" t="str">
            <v>Erindale</v>
          </cell>
          <cell r="BX5" t="str">
            <v>Tomken</v>
          </cell>
          <cell r="BY5" t="str">
            <v>Total</v>
          </cell>
        </row>
        <row r="6">
          <cell r="S6" t="str">
            <v>Year</v>
          </cell>
          <cell r="T6" t="str">
            <v>27.6  KV  Area</v>
          </cell>
          <cell r="U6" t="str">
            <v>27.6  KV  Area</v>
          </cell>
          <cell r="V6" t="str">
            <v>27.6  KV  Area</v>
          </cell>
          <cell r="W6" t="str">
            <v>44 KV  Area</v>
          </cell>
          <cell r="X6" t="str">
            <v>44 KV  Area</v>
          </cell>
          <cell r="Y6" t="str">
            <v>Peak Load  (TS)</v>
          </cell>
          <cell r="Z6" t="str">
            <v>Peak Load</v>
          </cell>
          <cell r="AI6" t="str">
            <v>Year</v>
          </cell>
          <cell r="AK6" t="str">
            <v>Summer  Peak</v>
          </cell>
          <cell r="AN6" t="str">
            <v xml:space="preserve">%    Growth </v>
          </cell>
          <cell r="AR6" t="str">
            <v>ERINDALE       T5/T6</v>
          </cell>
          <cell r="AS6" t="str">
            <v>44  KV</v>
          </cell>
          <cell r="AT6" t="str">
            <v>2-75/125</v>
          </cell>
          <cell r="AU6">
            <v>156</v>
          </cell>
          <cell r="AV6">
            <v>132.6</v>
          </cell>
          <cell r="AW6">
            <v>151.32</v>
          </cell>
          <cell r="BV6" t="str">
            <v>Year</v>
          </cell>
          <cell r="BW6" t="str">
            <v>44  KV  Area</v>
          </cell>
          <cell r="BX6" t="str">
            <v>44  KV  Area</v>
          </cell>
          <cell r="BY6" t="str">
            <v>Erin &amp; Tomk</v>
          </cell>
        </row>
        <row r="7">
          <cell r="AK7" t="str">
            <v>Load  (MW)</v>
          </cell>
          <cell r="AN7" t="str">
            <v>Rate  Per  Year</v>
          </cell>
          <cell r="AR7" t="str">
            <v>ERINDALE       T3/T4</v>
          </cell>
          <cell r="AS7" t="str">
            <v>44  KV</v>
          </cell>
          <cell r="AT7" t="str">
            <v>2-75/125</v>
          </cell>
          <cell r="AU7">
            <v>209</v>
          </cell>
          <cell r="AV7">
            <v>177.65</v>
          </cell>
          <cell r="AW7">
            <v>202.73</v>
          </cell>
          <cell r="AZ7" t="str">
            <v>Year</v>
          </cell>
          <cell r="BB7" t="str">
            <v>Load (MW)</v>
          </cell>
          <cell r="BD7" t="str">
            <v>Available  LTR</v>
          </cell>
          <cell r="BG7" t="str">
            <v>Difference (1)</v>
          </cell>
          <cell r="BK7" t="str">
            <v>Year</v>
          </cell>
          <cell r="BM7" t="str">
            <v>Load (MW)</v>
          </cell>
          <cell r="BO7" t="str">
            <v>Available  LTR</v>
          </cell>
          <cell r="BR7" t="str">
            <v>Difference (1)</v>
          </cell>
          <cell r="CC7" t="str">
            <v>Year</v>
          </cell>
          <cell r="CE7" t="str">
            <v>Load (MW)</v>
          </cell>
          <cell r="CG7" t="str">
            <v>Available  LTR</v>
          </cell>
        </row>
        <row r="8">
          <cell r="S8">
            <v>1991</v>
          </cell>
          <cell r="T8">
            <v>147.43584352164999</v>
          </cell>
          <cell r="U8">
            <v>245.8871827675101</v>
          </cell>
          <cell r="V8">
            <v>44.556697762924067</v>
          </cell>
          <cell r="W8">
            <v>557.55484047645677</v>
          </cell>
          <cell r="X8">
            <v>108.23782075369071</v>
          </cell>
          <cell r="Y8">
            <v>1103.6723852822317</v>
          </cell>
          <cell r="Z8">
            <v>1051.7997831739667</v>
          </cell>
          <cell r="BV8">
            <v>1991</v>
          </cell>
          <cell r="BW8">
            <v>304.73447515987442</v>
          </cell>
          <cell r="BX8">
            <v>252.8203653165823</v>
          </cell>
          <cell r="BY8">
            <v>557.55484047645677</v>
          </cell>
        </row>
        <row r="9">
          <cell r="AR9" t="str">
            <v>TOTAL  ERINDALE</v>
          </cell>
          <cell r="AS9" t="str">
            <v>44  KV</v>
          </cell>
          <cell r="AU9">
            <v>365</v>
          </cell>
          <cell r="AV9">
            <v>310.25</v>
          </cell>
          <cell r="AW9">
            <v>354.04999999999995</v>
          </cell>
        </row>
        <row r="10">
          <cell r="S10">
            <v>1992</v>
          </cell>
          <cell r="T10">
            <v>180.89904932814056</v>
          </cell>
          <cell r="U10">
            <v>255.32314558364271</v>
          </cell>
          <cell r="V10">
            <v>52.591276347365259</v>
          </cell>
          <cell r="W10">
            <v>588.24626053339966</v>
          </cell>
          <cell r="X10">
            <v>112.88611530409567</v>
          </cell>
          <cell r="Y10">
            <v>1189.9458470966438</v>
          </cell>
          <cell r="Z10">
            <v>1134.0183922831015</v>
          </cell>
          <cell r="AH10" t="str">
            <v>-</v>
          </cell>
          <cell r="AI10">
            <v>1980</v>
          </cell>
          <cell r="AK10">
            <v>510</v>
          </cell>
          <cell r="AN10" t="str">
            <v>-</v>
          </cell>
          <cell r="AZ10">
            <v>1990</v>
          </cell>
          <cell r="BB10">
            <v>548.5</v>
          </cell>
          <cell r="BD10">
            <v>466</v>
          </cell>
          <cell r="BG10">
            <v>-82.5</v>
          </cell>
          <cell r="BK10">
            <v>1990</v>
          </cell>
          <cell r="BM10">
            <v>139.19999999999999</v>
          </cell>
          <cell r="BO10">
            <v>210</v>
          </cell>
          <cell r="BR10">
            <v>70.800000000000011</v>
          </cell>
          <cell r="BV10">
            <v>1992</v>
          </cell>
          <cell r="BW10">
            <v>325.39595079838045</v>
          </cell>
          <cell r="BX10">
            <v>262.85030973501915</v>
          </cell>
          <cell r="BY10">
            <v>588.24626053339966</v>
          </cell>
          <cell r="CC10">
            <v>1991</v>
          </cell>
          <cell r="CE10">
            <v>557.55484047645677</v>
          </cell>
          <cell r="CG10">
            <v>610</v>
          </cell>
          <cell r="CH10" t="str">
            <v>.(2)</v>
          </cell>
        </row>
        <row r="11">
          <cell r="AH11" t="str">
            <v>|</v>
          </cell>
          <cell r="AN11" t="str">
            <v>|</v>
          </cell>
          <cell r="AR11" t="str">
            <v>TOMKEN         T1/T2</v>
          </cell>
          <cell r="AS11" t="str">
            <v>44  KV</v>
          </cell>
          <cell r="AT11" t="str">
            <v>2-75/125</v>
          </cell>
          <cell r="AU11">
            <v>183</v>
          </cell>
          <cell r="AV11">
            <v>155.54999999999998</v>
          </cell>
          <cell r="AW11">
            <v>177.51</v>
          </cell>
        </row>
        <row r="12">
          <cell r="S12">
            <v>1993</v>
          </cell>
          <cell r="T12">
            <v>219.7081847430689</v>
          </cell>
          <cell r="U12">
            <v>274.6368327253964</v>
          </cell>
          <cell r="V12">
            <v>57.275045087054039</v>
          </cell>
          <cell r="W12">
            <v>630.97518552557381</v>
          </cell>
          <cell r="X12">
            <v>120.67825820922195</v>
          </cell>
          <cell r="Y12">
            <v>1303.273506290315</v>
          </cell>
          <cell r="Z12">
            <v>1242.0196514946701</v>
          </cell>
          <cell r="AH12" t="str">
            <v>|</v>
          </cell>
          <cell r="AI12">
            <v>1981</v>
          </cell>
          <cell r="AK12">
            <v>556</v>
          </cell>
          <cell r="AN12" t="str">
            <v>|</v>
          </cell>
          <cell r="AR12" t="str">
            <v>TOMKEN        T3/T4</v>
          </cell>
          <cell r="AS12" t="str">
            <v>44   KV</v>
          </cell>
          <cell r="AT12" t="str">
            <v>2-75/125</v>
          </cell>
          <cell r="AU12">
            <v>170</v>
          </cell>
          <cell r="AV12">
            <v>144.5</v>
          </cell>
          <cell r="AW12">
            <v>164.9</v>
          </cell>
          <cell r="AZ12">
            <v>1991</v>
          </cell>
          <cell r="BB12">
            <v>558.32174108851029</v>
          </cell>
          <cell r="BD12">
            <v>610</v>
          </cell>
          <cell r="BE12" t="str">
            <v>.(2)</v>
          </cell>
          <cell r="BG12">
            <v>51.678258911489706</v>
          </cell>
          <cell r="BK12">
            <v>1991</v>
          </cell>
          <cell r="BM12">
            <v>165.91008991212027</v>
          </cell>
          <cell r="BO12">
            <v>210</v>
          </cell>
          <cell r="BR12">
            <v>44.08991008787973</v>
          </cell>
          <cell r="BV12">
            <v>1993</v>
          </cell>
          <cell r="BW12">
            <v>356.55351887996346</v>
          </cell>
          <cell r="BX12">
            <v>274.4216666456104</v>
          </cell>
          <cell r="BY12">
            <v>630.97518552557381</v>
          </cell>
          <cell r="CC12">
            <v>1992</v>
          </cell>
          <cell r="CE12">
            <v>588.24626053339966</v>
          </cell>
          <cell r="CG12">
            <v>610</v>
          </cell>
        </row>
        <row r="13">
          <cell r="AH13" t="str">
            <v>|</v>
          </cell>
          <cell r="AN13" t="str">
            <v>|</v>
          </cell>
        </row>
        <row r="14">
          <cell r="S14">
            <v>1994</v>
          </cell>
          <cell r="T14">
            <v>256.92486624071876</v>
          </cell>
          <cell r="U14">
            <v>280.86231424518019</v>
          </cell>
          <cell r="V14">
            <v>61.041665859024455</v>
          </cell>
          <cell r="W14">
            <v>672.09696506882665</v>
          </cell>
          <cell r="X14">
            <v>125.73784526860348</v>
          </cell>
          <cell r="Y14">
            <v>1396.6636566823536</v>
          </cell>
          <cell r="Z14">
            <v>1331.0204648182828</v>
          </cell>
          <cell r="AH14" t="str">
            <v>|</v>
          </cell>
          <cell r="AI14">
            <v>1982</v>
          </cell>
          <cell r="AK14">
            <v>560</v>
          </cell>
          <cell r="AN14" t="str">
            <v>|</v>
          </cell>
          <cell r="AR14" t="str">
            <v>TOTAL   TOMKEN</v>
          </cell>
          <cell r="AS14" t="str">
            <v>44  KV</v>
          </cell>
          <cell r="AU14">
            <v>353</v>
          </cell>
          <cell r="AV14">
            <v>300.04999999999995</v>
          </cell>
          <cell r="AW14">
            <v>342.40999999999997</v>
          </cell>
          <cell r="AZ14">
            <v>1992</v>
          </cell>
          <cell r="BB14">
            <v>585.4</v>
          </cell>
          <cell r="BD14">
            <v>610</v>
          </cell>
          <cell r="BG14">
            <v>24.600000000000023</v>
          </cell>
          <cell r="BK14">
            <v>1992</v>
          </cell>
          <cell r="BM14">
            <v>194.1</v>
          </cell>
          <cell r="BO14">
            <v>210</v>
          </cell>
          <cell r="BR14">
            <v>15.900000000000006</v>
          </cell>
          <cell r="BV14">
            <v>1994</v>
          </cell>
          <cell r="BW14">
            <v>383.77376254490662</v>
          </cell>
          <cell r="BX14">
            <v>288.32320252392003</v>
          </cell>
          <cell r="BY14">
            <v>672.09696506882665</v>
          </cell>
          <cell r="CC14">
            <v>1993</v>
          </cell>
          <cell r="CE14">
            <v>630.97518552557381</v>
          </cell>
          <cell r="CG14">
            <v>682</v>
          </cell>
          <cell r="CH14" t="str">
            <v>.(3)</v>
          </cell>
        </row>
        <row r="15">
          <cell r="AH15" t="str">
            <v>|</v>
          </cell>
          <cell r="AN15">
            <v>5.291848906511043E-2</v>
          </cell>
        </row>
        <row r="16">
          <cell r="S16">
            <v>1995</v>
          </cell>
          <cell r="T16">
            <v>303.31836321687103</v>
          </cell>
          <cell r="U16">
            <v>289.39169676007549</v>
          </cell>
          <cell r="V16">
            <v>65.101076549152083</v>
          </cell>
          <cell r="W16">
            <v>707.79578371759862</v>
          </cell>
          <cell r="X16">
            <v>131.79222227347196</v>
          </cell>
          <cell r="Y16">
            <v>1497.3991425171691</v>
          </cell>
          <cell r="Z16">
            <v>1427.0213828188621</v>
          </cell>
          <cell r="AH16" t="str">
            <v>|</v>
          </cell>
          <cell r="AI16">
            <v>1983</v>
          </cell>
          <cell r="AK16">
            <v>617</v>
          </cell>
          <cell r="AN16" t="str">
            <v>|</v>
          </cell>
          <cell r="AR16" t="str">
            <v>TOTAL   ERIN/TOMK</v>
          </cell>
          <cell r="AS16" t="str">
            <v>44  KV</v>
          </cell>
          <cell r="AU16">
            <v>718</v>
          </cell>
          <cell r="AV16">
            <v>610.29999999999995</v>
          </cell>
          <cell r="AW16">
            <v>696.45999999999992</v>
          </cell>
          <cell r="AZ16">
            <v>1993</v>
          </cell>
          <cell r="BB16">
            <v>639.5</v>
          </cell>
          <cell r="BD16">
            <v>755</v>
          </cell>
          <cell r="BE16" t="str">
            <v>.(3)</v>
          </cell>
          <cell r="BG16">
            <v>115.5</v>
          </cell>
          <cell r="BK16">
            <v>1993</v>
          </cell>
          <cell r="BM16">
            <v>223.2</v>
          </cell>
          <cell r="BO16">
            <v>355</v>
          </cell>
          <cell r="BP16" t="str">
            <v>.(2)</v>
          </cell>
          <cell r="BR16">
            <v>131.80000000000001</v>
          </cell>
          <cell r="BV16">
            <v>1995</v>
          </cell>
          <cell r="BW16">
            <v>402.93024031925762</v>
          </cell>
          <cell r="BX16">
            <v>304.86554339834106</v>
          </cell>
          <cell r="BY16">
            <v>707.79578371759862</v>
          </cell>
          <cell r="CC16">
            <v>1994</v>
          </cell>
          <cell r="CE16">
            <v>672.09696506882665</v>
          </cell>
          <cell r="CG16">
            <v>682</v>
          </cell>
        </row>
        <row r="17">
          <cell r="AH17" t="str">
            <v>|</v>
          </cell>
          <cell r="AN17" t="str">
            <v>|</v>
          </cell>
        </row>
        <row r="18">
          <cell r="S18">
            <v>1996</v>
          </cell>
          <cell r="T18">
            <v>335.84545948786297</v>
          </cell>
          <cell r="U18">
            <v>305.30225450503383</v>
          </cell>
          <cell r="V18">
            <v>69.547408585814509</v>
          </cell>
          <cell r="W18">
            <v>755.84045958794582</v>
          </cell>
          <cell r="X18">
            <v>138.944358488906</v>
          </cell>
          <cell r="Y18">
            <v>1605.479940655563</v>
          </cell>
          <cell r="Z18">
            <v>1530.0223834447515</v>
          </cell>
          <cell r="AH18" t="str">
            <v>|</v>
          </cell>
          <cell r="AI18">
            <v>1984</v>
          </cell>
          <cell r="AK18">
            <v>630</v>
          </cell>
          <cell r="AN18" t="str">
            <v>|</v>
          </cell>
          <cell r="AR18" t="str">
            <v xml:space="preserve">LORNE  PARK </v>
          </cell>
          <cell r="AS18" t="str">
            <v>27.6KV</v>
          </cell>
          <cell r="AT18" t="str">
            <v>2-75/125</v>
          </cell>
          <cell r="AU18">
            <v>190</v>
          </cell>
          <cell r="AV18">
            <v>161.5</v>
          </cell>
          <cell r="AW18">
            <v>184.29999999999998</v>
          </cell>
          <cell r="AZ18">
            <v>1994</v>
          </cell>
          <cell r="BB18">
            <v>657.30504836137845</v>
          </cell>
          <cell r="BD18">
            <v>755</v>
          </cell>
          <cell r="BG18">
            <v>97.694951638621546</v>
          </cell>
          <cell r="BK18">
            <v>1994</v>
          </cell>
          <cell r="BM18">
            <v>278.4377000951506</v>
          </cell>
          <cell r="BO18">
            <v>355</v>
          </cell>
          <cell r="BR18">
            <v>76.562299904849397</v>
          </cell>
          <cell r="BV18">
            <v>1996</v>
          </cell>
          <cell r="BW18">
            <v>432.71889012228638</v>
          </cell>
          <cell r="BX18">
            <v>323.12156946565938</v>
          </cell>
          <cell r="BY18">
            <v>755.84045958794582</v>
          </cell>
          <cell r="CC18">
            <v>1995</v>
          </cell>
          <cell r="CE18">
            <v>707.79578371759862</v>
          </cell>
          <cell r="CG18">
            <v>844</v>
          </cell>
          <cell r="CH18" t="str">
            <v>.(4)</v>
          </cell>
        </row>
        <row r="19">
          <cell r="AH19" t="str">
            <v>|</v>
          </cell>
          <cell r="AN19" t="str">
            <v>|</v>
          </cell>
        </row>
        <row r="20">
          <cell r="S20">
            <v>1997</v>
          </cell>
          <cell r="T20">
            <v>363.96490268707407</v>
          </cell>
          <cell r="U20">
            <v>321.40558028829753</v>
          </cell>
          <cell r="V20">
            <v>74.223675701390476</v>
          </cell>
          <cell r="W20">
            <v>816.00112510996269</v>
          </cell>
          <cell r="X20">
            <v>145.31071284507502</v>
          </cell>
          <cell r="Y20">
            <v>1720.9059966317998</v>
          </cell>
          <cell r="Z20">
            <v>1640.0234147901051</v>
          </cell>
          <cell r="AH20" t="str">
            <v>Actual</v>
          </cell>
          <cell r="AI20">
            <v>1985</v>
          </cell>
          <cell r="AK20">
            <v>660</v>
          </cell>
          <cell r="AN20" t="str">
            <v>-</v>
          </cell>
          <cell r="AR20" t="str">
            <v>COOKSVILLE</v>
          </cell>
          <cell r="AS20" t="str">
            <v>27.6KV</v>
          </cell>
          <cell r="AT20" t="str">
            <v>4-50/83</v>
          </cell>
          <cell r="AU20">
            <v>101</v>
          </cell>
          <cell r="AV20">
            <v>85.85</v>
          </cell>
          <cell r="AW20">
            <v>97.97</v>
          </cell>
          <cell r="AZ20">
            <v>1995</v>
          </cell>
          <cell r="BB20">
            <v>699.87117660652814</v>
          </cell>
          <cell r="BD20">
            <v>755</v>
          </cell>
          <cell r="BG20">
            <v>55.128823393471862</v>
          </cell>
          <cell r="BK20">
            <v>1995</v>
          </cell>
          <cell r="BM20">
            <v>311.24297032794163</v>
          </cell>
          <cell r="BO20">
            <v>355</v>
          </cell>
          <cell r="BR20">
            <v>43.757029672058366</v>
          </cell>
          <cell r="BV20">
            <v>1997</v>
          </cell>
          <cell r="BW20">
            <v>472.91943347576535</v>
          </cell>
          <cell r="BX20">
            <v>343.08169163419728</v>
          </cell>
          <cell r="BY20">
            <v>816.00112510996269</v>
          </cell>
          <cell r="CC20">
            <v>1996</v>
          </cell>
          <cell r="CE20">
            <v>755.84045958794582</v>
          </cell>
          <cell r="CG20">
            <v>844</v>
          </cell>
        </row>
        <row r="21">
          <cell r="AH21" t="str">
            <v>|</v>
          </cell>
          <cell r="AN21" t="str">
            <v>|</v>
          </cell>
        </row>
        <row r="22">
          <cell r="S22">
            <v>1998</v>
          </cell>
          <cell r="T22">
            <v>394.15107878677941</v>
          </cell>
          <cell r="U22">
            <v>338.67633663848005</v>
          </cell>
          <cell r="V22">
            <v>79.247231681694771</v>
          </cell>
          <cell r="W22">
            <v>880.49034301447762</v>
          </cell>
          <cell r="X22">
            <v>152.16164596133103</v>
          </cell>
          <cell r="Y22">
            <v>1844.726636082763</v>
          </cell>
          <cell r="Z22">
            <v>1758.024484186873</v>
          </cell>
          <cell r="AH22" t="str">
            <v>|</v>
          </cell>
          <cell r="AI22">
            <v>1986</v>
          </cell>
          <cell r="AK22">
            <v>723</v>
          </cell>
          <cell r="AN22" t="str">
            <v>|</v>
          </cell>
          <cell r="AR22" t="str">
            <v>WOODBRIGE*</v>
          </cell>
          <cell r="AS22" t="str">
            <v>44   KV</v>
          </cell>
          <cell r="AT22" t="str">
            <v>2-75/125</v>
          </cell>
          <cell r="AU22">
            <v>46</v>
          </cell>
          <cell r="AV22">
            <v>39.1</v>
          </cell>
          <cell r="AW22">
            <v>44.62</v>
          </cell>
          <cell r="AZ22">
            <v>1996</v>
          </cell>
          <cell r="BB22">
            <v>744.04500761978852</v>
          </cell>
          <cell r="BD22">
            <v>755</v>
          </cell>
          <cell r="BG22">
            <v>10.954992380211479</v>
          </cell>
          <cell r="BK22">
            <v>1996</v>
          </cell>
          <cell r="BM22">
            <v>347.64091145602009</v>
          </cell>
          <cell r="BO22">
            <v>355</v>
          </cell>
          <cell r="BR22">
            <v>7.3590885439799081</v>
          </cell>
          <cell r="BV22">
            <v>1998</v>
          </cell>
          <cell r="BW22">
            <v>523.85037390320531</v>
          </cell>
          <cell r="BX22">
            <v>356.63996911127231</v>
          </cell>
          <cell r="BY22">
            <v>880.49034301447762</v>
          </cell>
          <cell r="CC22">
            <v>1997</v>
          </cell>
          <cell r="CE22">
            <v>816.00112510996269</v>
          </cell>
          <cell r="CG22">
            <v>844</v>
          </cell>
        </row>
        <row r="23">
          <cell r="AH23" t="str">
            <v>|</v>
          </cell>
          <cell r="AN23" t="str">
            <v>|</v>
          </cell>
        </row>
        <row r="24">
          <cell r="S24">
            <v>1999</v>
          </cell>
          <cell r="T24">
            <v>426.66117722759986</v>
          </cell>
          <cell r="U24">
            <v>357.26546312107064</v>
          </cell>
          <cell r="V24">
            <v>84.661197701254224</v>
          </cell>
          <cell r="W24">
            <v>949.84491075445339</v>
          </cell>
          <cell r="X24">
            <v>159.55843449438956</v>
          </cell>
          <cell r="Y24">
            <v>1977.9911832987677</v>
          </cell>
          <cell r="Z24">
            <v>1885.0255976837257</v>
          </cell>
          <cell r="AH24" t="str">
            <v>|</v>
          </cell>
          <cell r="AI24">
            <v>1987</v>
          </cell>
          <cell r="AK24">
            <v>814</v>
          </cell>
          <cell r="AN24" t="str">
            <v>|</v>
          </cell>
          <cell r="AR24" t="str">
            <v>BRAMALEA*      ( 117 MVA)</v>
          </cell>
          <cell r="AS24" t="str">
            <v>44  KV</v>
          </cell>
          <cell r="AT24" t="str">
            <v>2-50/83</v>
          </cell>
          <cell r="AU24">
            <v>56</v>
          </cell>
          <cell r="AV24">
            <v>47.6</v>
          </cell>
          <cell r="AW24">
            <v>54.32</v>
          </cell>
          <cell r="AZ24">
            <v>1997</v>
          </cell>
          <cell r="BB24">
            <v>802.7109153995093</v>
          </cell>
          <cell r="BD24">
            <v>900</v>
          </cell>
          <cell r="BE24" t="str">
            <v>.(3)</v>
          </cell>
          <cell r="BG24">
            <v>97.289084600490696</v>
          </cell>
          <cell r="BK24">
            <v>1997</v>
          </cell>
          <cell r="BM24">
            <v>377.25511239752745</v>
          </cell>
          <cell r="BO24">
            <v>500</v>
          </cell>
          <cell r="BP24" t="str">
            <v>.(2)</v>
          </cell>
          <cell r="BR24">
            <v>122.74488760247255</v>
          </cell>
          <cell r="BV24">
            <v>1999</v>
          </cell>
          <cell r="BW24">
            <v>576.24305927159651</v>
          </cell>
          <cell r="BX24">
            <v>373.60185148285689</v>
          </cell>
          <cell r="BY24">
            <v>949.84491075445339</v>
          </cell>
        </row>
        <row r="25">
          <cell r="AH25" t="str">
            <v>|</v>
          </cell>
          <cell r="AN25">
            <v>9.2672054122554748E-2</v>
          </cell>
        </row>
        <row r="26">
          <cell r="S26">
            <v>2000</v>
          </cell>
          <cell r="T26">
            <v>461.54245265434321</v>
          </cell>
          <cell r="U26">
            <v>377.06314692083544</v>
          </cell>
          <cell r="V26">
            <v>90.463670964526557</v>
          </cell>
          <cell r="W26">
            <v>1024.1503487307477</v>
          </cell>
          <cell r="X26">
            <v>167.48001014672866</v>
          </cell>
          <cell r="Y26">
            <v>2120.6996294171818</v>
          </cell>
          <cell r="Z26">
            <v>2021.0267468345742</v>
          </cell>
          <cell r="AH26" t="str">
            <v>|</v>
          </cell>
          <cell r="AI26">
            <v>1988</v>
          </cell>
          <cell r="AK26">
            <v>904</v>
          </cell>
          <cell r="AN26" t="str">
            <v>|</v>
          </cell>
          <cell r="AR26" t="str">
            <v>BRAMALEA  *</v>
          </cell>
          <cell r="AS26" t="str">
            <v>27.6KV</v>
          </cell>
          <cell r="AT26" t="str">
            <v>2-75/125</v>
          </cell>
          <cell r="AU26">
            <v>77</v>
          </cell>
          <cell r="AV26">
            <v>65.45</v>
          </cell>
          <cell r="AW26">
            <v>74.69</v>
          </cell>
          <cell r="AZ26">
            <v>1998</v>
          </cell>
          <cell r="BB26">
            <v>865.54763122412146</v>
          </cell>
          <cell r="BD26">
            <v>900</v>
          </cell>
          <cell r="BG26">
            <v>34.45236877587854</v>
          </cell>
          <cell r="BK26">
            <v>1998</v>
          </cell>
          <cell r="BM26">
            <v>409.09379057713539</v>
          </cell>
          <cell r="BO26">
            <v>500</v>
          </cell>
          <cell r="BR26">
            <v>90.906209422864606</v>
          </cell>
          <cell r="BV26">
            <v>2000</v>
          </cell>
          <cell r="BW26">
            <v>626.74369703577236</v>
          </cell>
          <cell r="BX26">
            <v>397.40665169497549</v>
          </cell>
          <cell r="BY26">
            <v>1024.1503487307477</v>
          </cell>
        </row>
        <row r="27">
          <cell r="AH27" t="str">
            <v>|</v>
          </cell>
          <cell r="AN27" t="str">
            <v>|</v>
          </cell>
        </row>
        <row r="28">
          <cell r="AH28" t="str">
            <v>|</v>
          </cell>
          <cell r="AI28">
            <v>1989</v>
          </cell>
          <cell r="AK28">
            <v>1011</v>
          </cell>
          <cell r="AN28" t="str">
            <v>|</v>
          </cell>
          <cell r="AR28" t="str">
            <v>OAKVILLE*</v>
          </cell>
          <cell r="AS28" t="str">
            <v>27.6KV</v>
          </cell>
          <cell r="AT28" t="str">
            <v>2-50/83</v>
          </cell>
          <cell r="AU28">
            <v>57</v>
          </cell>
          <cell r="AV28">
            <v>48.449999999999996</v>
          </cell>
          <cell r="AW28">
            <v>55.29</v>
          </cell>
          <cell r="AZ28">
            <v>1999</v>
          </cell>
          <cell r="BB28">
            <v>935.04124260731157</v>
          </cell>
          <cell r="BD28">
            <v>1045</v>
          </cell>
          <cell r="BE28" t="str">
            <v>.(3)</v>
          </cell>
          <cell r="BG28">
            <v>109.95875739268843</v>
          </cell>
          <cell r="BK28">
            <v>1999</v>
          </cell>
          <cell r="BM28">
            <v>441.46484537474169</v>
          </cell>
          <cell r="BO28">
            <v>500</v>
          </cell>
          <cell r="BR28">
            <v>58.535154625258315</v>
          </cell>
        </row>
        <row r="29">
          <cell r="AH29" t="str">
            <v>|</v>
          </cell>
          <cell r="AN29" t="str">
            <v>|</v>
          </cell>
          <cell r="AS29" t="str">
            <v>27.6KV</v>
          </cell>
          <cell r="AT29" t="str">
            <v>2-75/125</v>
          </cell>
          <cell r="AU29">
            <v>125</v>
          </cell>
          <cell r="AV29">
            <v>106.25</v>
          </cell>
          <cell r="AW29">
            <v>121.25</v>
          </cell>
        </row>
        <row r="30">
          <cell r="S30" t="str">
            <v xml:space="preserve">*     Coincident  factor  between  Hydro  Mississauga's  summer  peak  load  </v>
          </cell>
          <cell r="AH30" t="str">
            <v>|</v>
          </cell>
          <cell r="AI30">
            <v>1990</v>
          </cell>
          <cell r="AK30">
            <v>1028</v>
          </cell>
          <cell r="AN30" t="str">
            <v>-</v>
          </cell>
        </row>
        <row r="31">
          <cell r="S31" t="str">
            <v xml:space="preserve">      and the sum  of  its  five  load  areas  summer  peak  loads  is  approximately  0.953</v>
          </cell>
          <cell r="AH31" t="str">
            <v>|</v>
          </cell>
          <cell r="AN31" t="str">
            <v>|</v>
          </cell>
          <cell r="AR31" t="str">
            <v>RICHVIEW*</v>
          </cell>
          <cell r="AS31" t="str">
            <v>27.6KV</v>
          </cell>
          <cell r="AT31" t="str">
            <v>2-50/83</v>
          </cell>
          <cell r="AU31">
            <v>75</v>
          </cell>
          <cell r="AV31">
            <v>63.75</v>
          </cell>
          <cell r="AW31">
            <v>72.75</v>
          </cell>
        </row>
        <row r="32">
          <cell r="AH32" t="str">
            <v>|</v>
          </cell>
          <cell r="AI32">
            <v>1991</v>
          </cell>
          <cell r="AK32">
            <v>1064</v>
          </cell>
          <cell r="AN32" t="str">
            <v>|</v>
          </cell>
          <cell r="AZ32" t="str">
            <v>.(1)</v>
          </cell>
          <cell r="BA32" t="str">
            <v>(Available   LTR   minus   Load)</v>
          </cell>
          <cell r="BK32" t="str">
            <v>.(1)</v>
          </cell>
          <cell r="BL32" t="str">
            <v>(Available   LTR   minus   Load)</v>
          </cell>
        </row>
        <row r="33">
          <cell r="W33" t="str">
            <v>Table     1</v>
          </cell>
          <cell r="AH33" t="str">
            <v>|</v>
          </cell>
          <cell r="AN33" t="str">
            <v>|</v>
          </cell>
          <cell r="AR33" t="str">
            <v>ERINDALE     T!/T2</v>
          </cell>
          <cell r="AS33" t="str">
            <v>27.6KV</v>
          </cell>
          <cell r="AT33" t="str">
            <v>2-75/125</v>
          </cell>
          <cell r="AU33">
            <v>170</v>
          </cell>
          <cell r="AV33">
            <v>144.5</v>
          </cell>
          <cell r="AW33">
            <v>164.9</v>
          </cell>
        </row>
        <row r="34">
          <cell r="AH34" t="str">
            <v>|</v>
          </cell>
          <cell r="AI34">
            <v>1992</v>
          </cell>
          <cell r="AK34">
            <v>1076</v>
          </cell>
          <cell r="AN34" t="str">
            <v>|</v>
          </cell>
          <cell r="AZ34" t="str">
            <v>.(2)</v>
          </cell>
          <cell r="BA34" t="str">
            <v>Tomken  TS  T3/T4</v>
          </cell>
          <cell r="BK34" t="str">
            <v>.(2)</v>
          </cell>
          <cell r="BL34" t="str">
            <v>New  DESN  Unit</v>
          </cell>
        </row>
        <row r="35">
          <cell r="AH35" t="str">
            <v>|</v>
          </cell>
          <cell r="AN35">
            <v>2.5864368406579574E-2</v>
          </cell>
        </row>
        <row r="36">
          <cell r="AH36" t="str">
            <v>|</v>
          </cell>
          <cell r="AI36">
            <v>1993</v>
          </cell>
          <cell r="AK36">
            <v>1095</v>
          </cell>
          <cell r="AN36" t="str">
            <v>|</v>
          </cell>
          <cell r="AR36" t="str">
            <v>T O T A L</v>
          </cell>
          <cell r="AU36">
            <v>1445</v>
          </cell>
          <cell r="AV36">
            <v>1228.25</v>
          </cell>
          <cell r="AW36">
            <v>1401.6499999999999</v>
          </cell>
          <cell r="AZ36" t="str">
            <v>.(3)</v>
          </cell>
          <cell r="BA36" t="str">
            <v>New  DESN  Unit</v>
          </cell>
        </row>
        <row r="37">
          <cell r="AH37" t="str">
            <v>|</v>
          </cell>
          <cell r="AN37" t="str">
            <v>|</v>
          </cell>
        </row>
        <row r="38">
          <cell r="AH38" t="str">
            <v>|</v>
          </cell>
          <cell r="AI38">
            <v>1994</v>
          </cell>
          <cell r="AK38">
            <v>1099</v>
          </cell>
          <cell r="AN38" t="str">
            <v>|</v>
          </cell>
          <cell r="AR38" t="str">
            <v>T O T A L   44  KV  S Y S T E M</v>
          </cell>
          <cell r="AV38">
            <v>697</v>
          </cell>
          <cell r="AW38">
            <v>795.4</v>
          </cell>
        </row>
        <row r="39">
          <cell r="AH39" t="str">
            <v>|</v>
          </cell>
          <cell r="AN39" t="str">
            <v>|</v>
          </cell>
        </row>
        <row r="40">
          <cell r="AH40" t="str">
            <v>-</v>
          </cell>
          <cell r="AI40">
            <v>1995</v>
          </cell>
          <cell r="AK40">
            <v>1168</v>
          </cell>
          <cell r="AN40" t="str">
            <v>-</v>
          </cell>
          <cell r="AR40" t="str">
            <v>NORTH   27.6  kV   SYSTEM</v>
          </cell>
          <cell r="AV40">
            <v>209.95</v>
          </cell>
          <cell r="AW40">
            <v>696.45999999999992</v>
          </cell>
          <cell r="BC40" t="str">
            <v xml:space="preserve">Hydro   Mississauga </v>
          </cell>
          <cell r="BN40" t="str">
            <v xml:space="preserve">Hydro   Mississauga </v>
          </cell>
        </row>
        <row r="41">
          <cell r="AH41" t="str">
            <v>-</v>
          </cell>
          <cell r="AN41" t="str">
            <v>|</v>
          </cell>
          <cell r="BC41" t="str">
            <v>Base  Case   Forecast</v>
          </cell>
          <cell r="BN41" t="str">
            <v>Base  Case   Forecast</v>
          </cell>
        </row>
        <row r="42">
          <cell r="AH42" t="str">
            <v>|</v>
          </cell>
          <cell r="AI42">
            <v>1996</v>
          </cell>
          <cell r="AK42">
            <v>1195</v>
          </cell>
          <cell r="AN42" t="str">
            <v>|</v>
          </cell>
          <cell r="BC42" t="str">
            <v>Erindale  &amp;  Tomken  44  kV    Area</v>
          </cell>
          <cell r="BN42" t="str">
            <v>North   27.6   kV  Area</v>
          </cell>
        </row>
        <row r="43">
          <cell r="AH43" t="str">
            <v>|</v>
          </cell>
          <cell r="AN43" t="str">
            <v>|</v>
          </cell>
        </row>
        <row r="44">
          <cell r="AH44" t="str">
            <v>|</v>
          </cell>
          <cell r="AI44">
            <v>1997</v>
          </cell>
          <cell r="AK44">
            <v>1228</v>
          </cell>
          <cell r="AN44" t="str">
            <v>|</v>
          </cell>
          <cell r="BC44" t="str">
            <v>Future Facility Requirements</v>
          </cell>
          <cell r="BN44" t="str">
            <v>Future Facility Requirements</v>
          </cell>
        </row>
        <row r="45">
          <cell r="AH45" t="str">
            <v>Forecast</v>
          </cell>
          <cell r="AN45">
            <v>3.1965395151428266E-2</v>
          </cell>
        </row>
        <row r="46">
          <cell r="AH46" t="str">
            <v>|</v>
          </cell>
          <cell r="AI46">
            <v>1998</v>
          </cell>
          <cell r="AK46">
            <v>1271</v>
          </cell>
          <cell r="AN46" t="str">
            <v>|</v>
          </cell>
          <cell r="AR46" t="str">
            <v>*Prorated  LTRs  available   for   HM</v>
          </cell>
          <cell r="AZ46">
            <v>1993</v>
          </cell>
          <cell r="BB46" t="str">
            <v>Add   a  44 kV  75/125  MVA  DESN   Unit</v>
          </cell>
          <cell r="BK46">
            <v>1993</v>
          </cell>
          <cell r="BM46" t="str">
            <v>Add   a  27.6 kV  75/125  MVA  DESN   Unit</v>
          </cell>
        </row>
        <row r="47">
          <cell r="AH47" t="str">
            <v>|</v>
          </cell>
          <cell r="AN47" t="str">
            <v>|</v>
          </cell>
        </row>
        <row r="48">
          <cell r="AH48" t="str">
            <v>|</v>
          </cell>
          <cell r="AI48">
            <v>1999</v>
          </cell>
          <cell r="AK48">
            <v>1318</v>
          </cell>
          <cell r="AN48" t="str">
            <v>|</v>
          </cell>
          <cell r="AZ48">
            <v>1997</v>
          </cell>
          <cell r="BB48" t="str">
            <v>Add   a  44 kV  75/125  MVA  DESN   Unit</v>
          </cell>
          <cell r="BK48">
            <v>1997</v>
          </cell>
          <cell r="BM48" t="str">
            <v>Add   a  27.6 kV  75/125  MVA  DESN   Unit</v>
          </cell>
        </row>
        <row r="49">
          <cell r="AH49" t="str">
            <v>|</v>
          </cell>
          <cell r="AN49" t="str">
            <v>|</v>
          </cell>
        </row>
        <row r="50">
          <cell r="AH50" t="str">
            <v>-</v>
          </cell>
          <cell r="AI50">
            <v>2000</v>
          </cell>
          <cell r="AK50">
            <v>1367</v>
          </cell>
          <cell r="AN50" t="str">
            <v>-</v>
          </cell>
          <cell r="AZ50">
            <v>1999</v>
          </cell>
          <cell r="BB50" t="str">
            <v>Add   a  44 kV  75/125  MVA  DESN   Unit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Related Link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STS - Billing Det &amp; Rates"/>
      <sheetName val="10. STS - Rebased Rev"/>
      <sheetName val="9. STS - Billing Det &amp; Rate HID"/>
      <sheetName val="11. STS - Tax Change"/>
      <sheetName val="12. STS - Tax Change Rate Rider"/>
      <sheetName val="13. RTSR Rate Sheet"/>
      <sheetName val="14. RTSR RRR Data"/>
      <sheetName val="14. RTSR RRR Data Copy"/>
      <sheetName val="15. RTSR - UTRs &amp; Sub-Tx"/>
      <sheetName val="16. RTSR - Historical Wholesale"/>
      <sheetName val="17. RTSR - Current Wholesale"/>
      <sheetName val="18. RTSR - Forecast Wholesale"/>
      <sheetName val="19. RTSR Ntwrk to Curren WS"/>
      <sheetName val="20. RTSR Adj Conn to Current WS"/>
      <sheetName val="21. RTSR Adj Ntwk to Forcast WS"/>
      <sheetName val="22. RTSR Adj Conn. to Forcst WS"/>
      <sheetName val="23. RTSR Final 2015 RTS Rates"/>
      <sheetName val="24. Rev2Cost_GDPIPI"/>
      <sheetName val="24. hidden"/>
      <sheetName val="25. Other Charges &amp; LF"/>
      <sheetName val="26. Proposed Rates"/>
      <sheetName val="26. Hidden"/>
      <sheetName val="27. Final Tariff Schedule"/>
      <sheetName val="14. Bill Impacts"/>
      <sheetName val="28. Bill Impacts"/>
      <sheetName val="lists"/>
    </sheetNames>
    <sheetDataSet>
      <sheetData sheetId="0"/>
      <sheetData sheetId="1"/>
      <sheetData sheetId="2">
        <row r="19">
          <cell r="B19" t="str">
            <v>RESIDENTIAL</v>
          </cell>
        </row>
        <row r="20">
          <cell r="B20" t="str">
            <v>GENERAL SERVICE LESS THAN 50 KW</v>
          </cell>
        </row>
        <row r="21">
          <cell r="B21" t="str">
            <v>UNMETERED SCATTERED LOAD</v>
          </cell>
        </row>
        <row r="22">
          <cell r="B22" t="str">
            <v>GENERAL SERVICE 50 TO 499 KW</v>
          </cell>
        </row>
        <row r="23">
          <cell r="B23" t="str">
            <v>GENERAL SERVICE 500 TO 4,999 KW</v>
          </cell>
        </row>
        <row r="24">
          <cell r="B24" t="str">
            <v>LARGE USE &gt; 5000 KW</v>
          </cell>
        </row>
        <row r="25">
          <cell r="B25" t="str">
            <v>STREET LIGHTING</v>
          </cell>
        </row>
        <row r="26">
          <cell r="B26" t="str">
            <v>STANDBY DISTRIBUTION SERVICE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0507"/>
      <sheetName val="c0504"/>
      <sheetName val="c0505"/>
      <sheetName val="c0561"/>
      <sheetName val="c0565"/>
      <sheetName val="c0563"/>
      <sheetName val="c0576"/>
      <sheetName val="c0542"/>
      <sheetName val="c0541"/>
      <sheetName val="c0531"/>
      <sheetName val="C0598"/>
      <sheetName val="C0899"/>
      <sheetName val="GEA"/>
      <sheetName val="C0597"/>
      <sheetName val="C0599"/>
      <sheetName val="c0584"/>
      <sheetName val="c0595"/>
      <sheetName val="c0585"/>
      <sheetName val="C0581"/>
      <sheetName val="co591"/>
      <sheetName val="Forecast"/>
      <sheetName val="E&amp;O Comparison"/>
      <sheetName val="E&amp;O Totals"/>
      <sheetName val="E&amp;O Projects &amp;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P95"/>
      <sheetName val="Zone Data"/>
      <sheetName val="SUM95"/>
      <sheetName val="SUM96"/>
      <sheetName val="SUM96 (2)"/>
      <sheetName val="Budget"/>
    </sheetNames>
    <sheetDataSet>
      <sheetData sheetId="0"/>
      <sheetData sheetId="1"/>
      <sheetData sheetId="2" refreshError="1">
        <row r="14">
          <cell r="AV14" t="str">
            <v>SUBTRANSMISSION</v>
          </cell>
        </row>
        <row r="16">
          <cell r="AV16">
            <v>9324</v>
          </cell>
          <cell r="AX16" t="str">
            <v>27.6/13.8 kV OH Rebuild</v>
          </cell>
          <cell r="BC16">
            <v>105</v>
          </cell>
          <cell r="BE16">
            <v>105</v>
          </cell>
        </row>
        <row r="17">
          <cell r="AV17">
            <v>9401</v>
          </cell>
          <cell r="AX17" t="str">
            <v>44 kV OH Burnhamthorpe Rebuild</v>
          </cell>
          <cell r="BC17">
            <v>600</v>
          </cell>
          <cell r="BE17">
            <v>600</v>
          </cell>
        </row>
        <row r="18">
          <cell r="AX18" t="str">
            <v>44/13.8 kV Eglinton  to HP</v>
          </cell>
          <cell r="BC18">
            <v>190</v>
          </cell>
          <cell r="BE18">
            <v>190</v>
          </cell>
        </row>
        <row r="19">
          <cell r="AX19" t="str">
            <v>44 kV Ont Hydro conversion to EMPk</v>
          </cell>
          <cell r="BC19">
            <v>225</v>
          </cell>
          <cell r="BE19">
            <v>225</v>
          </cell>
        </row>
        <row r="20">
          <cell r="AX20" t="str">
            <v>27.6 kV Stillmeadow</v>
          </cell>
          <cell r="BC20">
            <v>44</v>
          </cell>
          <cell r="BE20">
            <v>44</v>
          </cell>
        </row>
        <row r="21">
          <cell r="AX21" t="str">
            <v>27.6 kV Reclosers</v>
          </cell>
          <cell r="BC21">
            <v>396</v>
          </cell>
          <cell r="BE21">
            <v>396</v>
          </cell>
        </row>
        <row r="22">
          <cell r="AX22" t="str">
            <v>27.6 kV Derry-loop &amp; Scadamates</v>
          </cell>
          <cell r="BC22">
            <v>420</v>
          </cell>
          <cell r="BE22">
            <v>420</v>
          </cell>
        </row>
        <row r="24">
          <cell r="AW24" t="str">
            <v>TOTAL-SUBTRANSMISSION</v>
          </cell>
          <cell r="BC24">
            <v>1980</v>
          </cell>
          <cell r="BE24">
            <v>1980</v>
          </cell>
        </row>
        <row r="27">
          <cell r="AV27" t="str">
            <v>DISTRIBUTION</v>
          </cell>
        </row>
        <row r="29">
          <cell r="AV29">
            <v>9402</v>
          </cell>
          <cell r="AX29" t="str">
            <v>13.8 kV Streetsville Conv.</v>
          </cell>
          <cell r="BC29">
            <v>100</v>
          </cell>
          <cell r="BE29">
            <v>100</v>
          </cell>
        </row>
        <row r="30">
          <cell r="AX30" t="str">
            <v>13.8 kV Lisgar Feeder</v>
          </cell>
          <cell r="BC30">
            <v>103</v>
          </cell>
          <cell r="BE30">
            <v>103</v>
          </cell>
        </row>
        <row r="31">
          <cell r="AX31" t="str">
            <v>13.8 kV Winston Churchill Blvd.</v>
          </cell>
          <cell r="BC31">
            <v>199</v>
          </cell>
          <cell r="BE31">
            <v>199</v>
          </cell>
        </row>
        <row r="32">
          <cell r="AX32" t="str">
            <v>13.8 kV Laird Dr. U/G Tie</v>
          </cell>
          <cell r="BC32">
            <v>48</v>
          </cell>
          <cell r="BE32">
            <v>48</v>
          </cell>
        </row>
        <row r="33">
          <cell r="AX33" t="str">
            <v>13.8 kV Palgrave Recon.</v>
          </cell>
          <cell r="BC33">
            <v>36</v>
          </cell>
          <cell r="BE33">
            <v>36</v>
          </cell>
        </row>
        <row r="34">
          <cell r="AX34" t="str">
            <v>4.16 kV Clarkson Circuit</v>
          </cell>
          <cell r="BC34">
            <v>104</v>
          </cell>
          <cell r="BE34">
            <v>104</v>
          </cell>
        </row>
        <row r="35">
          <cell r="AX35" t="str">
            <v>4.16 kV Munden MS Egress</v>
          </cell>
          <cell r="BC35">
            <v>100</v>
          </cell>
          <cell r="BE35">
            <v>100</v>
          </cell>
        </row>
        <row r="37">
          <cell r="AW37" t="str">
            <v>TOTAL-DISTRIBUTION</v>
          </cell>
          <cell r="BC37">
            <v>690</v>
          </cell>
          <cell r="BE37">
            <v>690</v>
          </cell>
        </row>
        <row r="40">
          <cell r="AV40" t="str">
            <v>SUBSTATION</v>
          </cell>
        </row>
        <row r="42">
          <cell r="AV42">
            <v>9209</v>
          </cell>
          <cell r="AX42" t="str">
            <v>Confederation</v>
          </cell>
          <cell r="BC42">
            <v>2400</v>
          </cell>
          <cell r="BE42">
            <v>800</v>
          </cell>
        </row>
        <row r="43">
          <cell r="AV43">
            <v>9309</v>
          </cell>
          <cell r="AX43" t="str">
            <v>Matheson</v>
          </cell>
          <cell r="BC43">
            <v>660</v>
          </cell>
          <cell r="BE43">
            <v>160</v>
          </cell>
        </row>
        <row r="44">
          <cell r="AV44">
            <v>9403</v>
          </cell>
          <cell r="AX44" t="str">
            <v>Thomas</v>
          </cell>
          <cell r="BC44">
            <v>1380</v>
          </cell>
          <cell r="BE44">
            <v>500</v>
          </cell>
        </row>
        <row r="45">
          <cell r="AV45">
            <v>9404</v>
          </cell>
          <cell r="AX45" t="str">
            <v>Sheridan Park MS Rebuild</v>
          </cell>
          <cell r="BC45">
            <v>870</v>
          </cell>
          <cell r="BE45">
            <v>870</v>
          </cell>
        </row>
        <row r="46">
          <cell r="AV46">
            <v>9405</v>
          </cell>
          <cell r="AX46" t="str">
            <v>Orchard Heights MS Rebuild</v>
          </cell>
          <cell r="BC46">
            <v>1545</v>
          </cell>
          <cell r="BE46">
            <v>1000</v>
          </cell>
        </row>
        <row r="48">
          <cell r="AW48" t="str">
            <v>TOTAL-SUBSTATION</v>
          </cell>
          <cell r="BC48">
            <v>6855</v>
          </cell>
          <cell r="BE48">
            <v>3330</v>
          </cell>
        </row>
        <row r="51">
          <cell r="AV51" t="str">
            <v>SUBDIVISION REBUILDS</v>
          </cell>
        </row>
        <row r="53">
          <cell r="AV53">
            <v>9407</v>
          </cell>
          <cell r="AX53" t="str">
            <v>Applewood Heights Ph1</v>
          </cell>
          <cell r="BC53">
            <v>2500</v>
          </cell>
          <cell r="BE53">
            <v>250</v>
          </cell>
        </row>
        <row r="54">
          <cell r="AV54">
            <v>9408</v>
          </cell>
          <cell r="AX54" t="str">
            <v>Comanche/Cochise</v>
          </cell>
          <cell r="BC54">
            <v>500</v>
          </cell>
          <cell r="BE54">
            <v>50</v>
          </cell>
        </row>
        <row r="55">
          <cell r="AV55">
            <v>9409</v>
          </cell>
          <cell r="AX55" t="str">
            <v>Malton Ph3</v>
          </cell>
          <cell r="BC55">
            <v>1000</v>
          </cell>
          <cell r="BE55">
            <v>100</v>
          </cell>
        </row>
        <row r="56">
          <cell r="AV56">
            <v>9410</v>
          </cell>
          <cell r="AX56" t="str">
            <v>Sheridan Homelands Ph3</v>
          </cell>
          <cell r="BC56">
            <v>800</v>
          </cell>
          <cell r="BE56">
            <v>80</v>
          </cell>
        </row>
        <row r="58">
          <cell r="AW58" t="str">
            <v>TOTAL-REBUILDS</v>
          </cell>
          <cell r="BC58">
            <v>4800</v>
          </cell>
          <cell r="BE58">
            <v>480</v>
          </cell>
        </row>
        <row r="76">
          <cell r="B76" t="str">
            <v>SUBTRANSMISSION</v>
          </cell>
        </row>
        <row r="79">
          <cell r="A79" t="str">
            <v>6a</v>
          </cell>
          <cell r="B79" t="str">
            <v>44 kV Fieldgate Dr.</v>
          </cell>
        </row>
        <row r="80">
          <cell r="A80" t="str">
            <v>6b</v>
          </cell>
          <cell r="B80" t="str">
            <v>44 kV Eglinton/Dixie</v>
          </cell>
        </row>
        <row r="81">
          <cell r="A81">
            <v>7</v>
          </cell>
          <cell r="B81" t="str">
            <v>44 kV Britannia Rd.</v>
          </cell>
        </row>
        <row r="82">
          <cell r="A82" t="str">
            <v>8*</v>
          </cell>
          <cell r="B82" t="str">
            <v>44 kV Winston Churchill Blvd.</v>
          </cell>
        </row>
        <row r="83">
          <cell r="A83">
            <v>9</v>
          </cell>
          <cell r="B83" t="str">
            <v>44 kV C.P.R. Tracks</v>
          </cell>
        </row>
        <row r="84">
          <cell r="A84" t="str">
            <v>11a</v>
          </cell>
          <cell r="B84" t="str">
            <v>44 kV Glengarry</v>
          </cell>
        </row>
        <row r="85">
          <cell r="A85">
            <v>12</v>
          </cell>
          <cell r="B85" t="str">
            <v>44 kV Glen Erin Dr.</v>
          </cell>
        </row>
        <row r="86">
          <cell r="A86">
            <v>15</v>
          </cell>
          <cell r="B86" t="str">
            <v>44 kV Hurontario St.</v>
          </cell>
        </row>
        <row r="87">
          <cell r="A87">
            <v>16</v>
          </cell>
          <cell r="B87" t="str">
            <v>44 kV Mississauga Rd. - Dundas St.</v>
          </cell>
        </row>
        <row r="88">
          <cell r="A88" t="str">
            <v>17a</v>
          </cell>
          <cell r="B88" t="str">
            <v>44 kV Mississauga Rd. - Eglinton Av.</v>
          </cell>
        </row>
        <row r="89">
          <cell r="A89" t="str">
            <v>17*</v>
          </cell>
          <cell r="B89" t="str">
            <v>44 kV Meadowvale T.S. Feeders</v>
          </cell>
        </row>
        <row r="90">
          <cell r="A90" t="str">
            <v>19a</v>
          </cell>
          <cell r="B90" t="str">
            <v>44 kV Drew Rd.</v>
          </cell>
        </row>
        <row r="91">
          <cell r="A91" t="str">
            <v>*</v>
          </cell>
          <cell r="B91" t="str">
            <v>44 kV Tomken/Bloor</v>
          </cell>
        </row>
        <row r="92">
          <cell r="A92" t="str">
            <v>*</v>
          </cell>
          <cell r="B92" t="str">
            <v>44 kV Summerville</v>
          </cell>
        </row>
        <row r="93">
          <cell r="A93" t="str">
            <v>*</v>
          </cell>
          <cell r="B93" t="str">
            <v>27.6 kV Second Line Express Feeder</v>
          </cell>
        </row>
        <row r="94">
          <cell r="A94" t="str">
            <v>*</v>
          </cell>
          <cell r="B94" t="str">
            <v>27.6 kV Midway Blvd.</v>
          </cell>
        </row>
        <row r="95">
          <cell r="A95">
            <v>20</v>
          </cell>
          <cell r="B95" t="str">
            <v>27.6 kV Ontario Hydro ROW - W. C. Blvd.</v>
          </cell>
        </row>
        <row r="96">
          <cell r="A96">
            <v>24</v>
          </cell>
          <cell r="B96" t="str">
            <v>27.6 kV Ontario Hydro ROW - Queensway</v>
          </cell>
        </row>
        <row r="97">
          <cell r="A97">
            <v>25</v>
          </cell>
          <cell r="B97" t="str">
            <v>27 6 kV Dixie Mall</v>
          </cell>
        </row>
        <row r="98">
          <cell r="A98" t="str">
            <v>25a</v>
          </cell>
          <cell r="B98" t="str">
            <v>27.6 kV Lakeshore/Hwy 10</v>
          </cell>
        </row>
        <row r="99">
          <cell r="A99">
            <v>29</v>
          </cell>
          <cell r="B99" t="str">
            <v>27.6 kV Erindale T.S./Eglinton Av.</v>
          </cell>
        </row>
        <row r="100">
          <cell r="A100">
            <v>32</v>
          </cell>
          <cell r="B100" t="str">
            <v>27.6 kV Britannia Rd - Hwy 10</v>
          </cell>
        </row>
        <row r="101">
          <cell r="A101" t="str">
            <v>34a</v>
          </cell>
          <cell r="B101" t="str">
            <v>27.6 kV Bramalea T.S. - Dixie</v>
          </cell>
        </row>
        <row r="102">
          <cell r="A102" t="str">
            <v>34b</v>
          </cell>
          <cell r="B102" t="str">
            <v>27.6 kV Pacific Dr. - Midway</v>
          </cell>
        </row>
        <row r="103">
          <cell r="A103" t="str">
            <v>34c</v>
          </cell>
          <cell r="B103" t="str">
            <v>27.6 kV Highway 10</v>
          </cell>
        </row>
        <row r="104">
          <cell r="A104" t="str">
            <v>34d</v>
          </cell>
          <cell r="B104" t="str">
            <v>27.6 kV Superoir Dr.</v>
          </cell>
        </row>
        <row r="108">
          <cell r="B108" t="str">
            <v>TOTAL - TRANSMISSION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11">
          <cell r="B111" t="str">
            <v>DISTRIBUTION</v>
          </cell>
        </row>
        <row r="113">
          <cell r="A113">
            <v>4</v>
          </cell>
          <cell r="B113" t="str">
            <v>Streetsville Conversion</v>
          </cell>
        </row>
        <row r="114">
          <cell r="A114" t="str">
            <v>5*</v>
          </cell>
          <cell r="B114" t="str">
            <v>13.8 kV Winston Churchill Blvd.-Eglinton Av.</v>
          </cell>
        </row>
        <row r="115">
          <cell r="A115">
            <v>7</v>
          </cell>
          <cell r="B115" t="str">
            <v>13.8 kV Derry Rd. - Argentia M.S.</v>
          </cell>
        </row>
        <row r="116">
          <cell r="A116" t="str">
            <v>9*</v>
          </cell>
          <cell r="B116" t="str">
            <v>13.8 kV Chalkdene M.S. Feeders</v>
          </cell>
        </row>
        <row r="117">
          <cell r="A117" t="str">
            <v>10b</v>
          </cell>
          <cell r="B117" t="str">
            <v>13.8 kV  W. Churchill Blvd.- Canadian Tire</v>
          </cell>
        </row>
        <row r="118">
          <cell r="A118">
            <v>11</v>
          </cell>
          <cell r="B118" t="str">
            <v>13.8 kV Mavis Rd. - Stillmeadow M.S.</v>
          </cell>
        </row>
        <row r="119">
          <cell r="A119" t="str">
            <v>13*</v>
          </cell>
          <cell r="B119" t="str">
            <v>13.8 kV Burnhamthorpe - Wolfdale ?</v>
          </cell>
        </row>
        <row r="120">
          <cell r="A120">
            <v>14</v>
          </cell>
          <cell r="B120" t="str">
            <v>13.8 kV Tomken - Dundas St.</v>
          </cell>
        </row>
        <row r="121">
          <cell r="A121">
            <v>15</v>
          </cell>
          <cell r="B121" t="str">
            <v>13.8 kV Mississauga Rd. - Erin Mills Pkwy</v>
          </cell>
        </row>
        <row r="122">
          <cell r="A122" t="str">
            <v>16*</v>
          </cell>
          <cell r="B122" t="str">
            <v>13.8 kV American Drive</v>
          </cell>
        </row>
        <row r="123">
          <cell r="A123" t="str">
            <v>17a</v>
          </cell>
          <cell r="B123" t="str">
            <v>13.8 kV Sheridan Park - Erin Mills Pkwy</v>
          </cell>
        </row>
        <row r="124">
          <cell r="A124" t="str">
            <v>17g</v>
          </cell>
          <cell r="B124" t="str">
            <v>13.8 kV Eglinton - Maingate</v>
          </cell>
        </row>
        <row r="125">
          <cell r="A125" t="str">
            <v>17c</v>
          </cell>
          <cell r="B125" t="str">
            <v>13.8 kV Silver Spear</v>
          </cell>
        </row>
        <row r="126">
          <cell r="A126" t="str">
            <v>17d</v>
          </cell>
          <cell r="B126" t="str">
            <v>13.8 kV Elmbank - Orlando</v>
          </cell>
        </row>
        <row r="127">
          <cell r="A127" t="str">
            <v>17f</v>
          </cell>
          <cell r="B127" t="str">
            <v>13.8 kV Brandon Gate</v>
          </cell>
        </row>
        <row r="128">
          <cell r="A128" t="str">
            <v>17h</v>
          </cell>
          <cell r="B128" t="str">
            <v>13.8 kV Mississauga Rd. - Dundas</v>
          </cell>
        </row>
        <row r="129">
          <cell r="A129" t="str">
            <v>17b</v>
          </cell>
          <cell r="B129" t="str">
            <v>4.16 kV Shawanaga Trail Rebuild</v>
          </cell>
        </row>
        <row r="130">
          <cell r="A130" t="str">
            <v>18*</v>
          </cell>
          <cell r="B130" t="str">
            <v>4.16 kV Clarkson M.S. - Bromsgrove M.S.</v>
          </cell>
        </row>
        <row r="131">
          <cell r="A131" t="str">
            <v>19*</v>
          </cell>
          <cell r="B131" t="str">
            <v>4.16 kV Atwater - Cawthra</v>
          </cell>
        </row>
        <row r="132">
          <cell r="A132">
            <v>20</v>
          </cell>
          <cell r="B132" t="str">
            <v>4.16 kV Cawthra - Canterbury</v>
          </cell>
        </row>
        <row r="133">
          <cell r="A133">
            <v>21</v>
          </cell>
          <cell r="B133" t="str">
            <v>4.16 kV Pinetree - Melton</v>
          </cell>
        </row>
        <row r="134">
          <cell r="A134">
            <v>22</v>
          </cell>
          <cell r="B134" t="str">
            <v>4.16 kV Bromsgrove - Park West</v>
          </cell>
        </row>
        <row r="135">
          <cell r="A135">
            <v>23</v>
          </cell>
          <cell r="B135" t="str">
            <v>4.16 kV Lakeshore - Park Land M.S.</v>
          </cell>
        </row>
        <row r="136">
          <cell r="A136" t="str">
            <v>24a</v>
          </cell>
          <cell r="B136" t="str">
            <v>4.16 kV Park Royal M.S. - Park West M.S.</v>
          </cell>
        </row>
        <row r="137">
          <cell r="A137" t="str">
            <v>24c</v>
          </cell>
          <cell r="B137" t="str">
            <v>4.16 kV Ontario hydro ROW - Stanfield</v>
          </cell>
        </row>
        <row r="140">
          <cell r="B140" t="str">
            <v>TOTAL - DISTRIBUTION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3">
          <cell r="B143" t="str">
            <v>MUNICIPAL SUBSTATIONS</v>
          </cell>
        </row>
        <row r="145">
          <cell r="A145">
            <v>5</v>
          </cell>
          <cell r="B145" t="str">
            <v>Lisgar M.S.</v>
          </cell>
        </row>
        <row r="146">
          <cell r="A146" t="str">
            <v>5a</v>
          </cell>
          <cell r="B146" t="str">
            <v>Orlando M.S.</v>
          </cell>
        </row>
        <row r="147">
          <cell r="A147" t="str">
            <v>15e</v>
          </cell>
          <cell r="B147" t="str">
            <v>Argentia M.S.</v>
          </cell>
        </row>
        <row r="148">
          <cell r="A148" t="str">
            <v>15f</v>
          </cell>
          <cell r="B148" t="str">
            <v>Stillmeadow M.S.</v>
          </cell>
        </row>
        <row r="149">
          <cell r="A149" t="str">
            <v>15c</v>
          </cell>
          <cell r="B149" t="str">
            <v>Chalkdene M.S.</v>
          </cell>
        </row>
        <row r="150">
          <cell r="A150">
            <v>10</v>
          </cell>
          <cell r="B150" t="str">
            <v>Sheridan Park Phase ll</v>
          </cell>
        </row>
        <row r="151">
          <cell r="A151">
            <v>1</v>
          </cell>
          <cell r="B151" t="str">
            <v>Substation Egress Cable Replacement</v>
          </cell>
        </row>
        <row r="154">
          <cell r="B154" t="str">
            <v>TOTAL - SUBSTATION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7">
          <cell r="B157" t="str">
            <v>SUBDIVISION REBUILDS</v>
          </cell>
        </row>
        <row r="159">
          <cell r="A159">
            <v>3</v>
          </cell>
          <cell r="B159" t="str">
            <v>Forest Glen  Phase ll Rebuild</v>
          </cell>
        </row>
        <row r="160">
          <cell r="A160">
            <v>2</v>
          </cell>
          <cell r="B160" t="str">
            <v>Malton Phase V Rebuild</v>
          </cell>
        </row>
        <row r="161">
          <cell r="A161">
            <v>1</v>
          </cell>
          <cell r="B161" t="str">
            <v>Sheridan Homelands Phase V Rebuild</v>
          </cell>
        </row>
        <row r="162">
          <cell r="A162">
            <v>4</v>
          </cell>
          <cell r="B162" t="str">
            <v>Meadowvale T.C. Phase ll Rebuild</v>
          </cell>
        </row>
        <row r="165">
          <cell r="B165" t="str">
            <v>TOTAL - SUBDIVISION REBUILDS</v>
          </cell>
          <cell r="C165">
            <v>0</v>
          </cell>
          <cell r="D165">
            <v>0</v>
          </cell>
          <cell r="E165">
            <v>0</v>
          </cell>
        </row>
        <row r="168">
          <cell r="B168" t="str">
            <v xml:space="preserve">       Total - Subtransmission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69">
          <cell r="B169" t="str">
            <v xml:space="preserve">       Total - Distribution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B170" t="str">
            <v xml:space="preserve">       Total - Substations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B171" t="str">
            <v xml:space="preserve">       Total - Subdivision Rebuilds</v>
          </cell>
          <cell r="C171">
            <v>0</v>
          </cell>
          <cell r="D171">
            <v>0</v>
          </cell>
          <cell r="E171">
            <v>0</v>
          </cell>
        </row>
        <row r="174">
          <cell r="B174" t="str">
            <v xml:space="preserve">       GRAND TOTAL</v>
          </cell>
          <cell r="C174">
            <v>0</v>
          </cell>
          <cell r="D174">
            <v>0</v>
          </cell>
          <cell r="E174">
            <v>0</v>
          </cell>
        </row>
        <row r="177">
          <cell r="A177" t="str">
            <v>*</v>
          </cell>
          <cell r="B177" t="str">
            <v>Savings p.a. to the community</v>
          </cell>
        </row>
      </sheetData>
      <sheetData sheetId="3" refreshError="1">
        <row r="203">
          <cell r="E203" t="str">
            <v>TABLE 1</v>
          </cell>
        </row>
        <row r="204">
          <cell r="E204" t="str">
            <v xml:space="preserve">SUMMARY OF </v>
          </cell>
        </row>
        <row r="205">
          <cell r="E205" t="str">
            <v>RECOMMENDED SYSTEM EXPANSION PROJECTS - 1996</v>
          </cell>
        </row>
        <row r="207">
          <cell r="D207" t="str">
            <v>Project</v>
          </cell>
          <cell r="E207">
            <v>1996</v>
          </cell>
          <cell r="F207" t="str">
            <v>Future</v>
          </cell>
          <cell r="H207" t="str">
            <v xml:space="preserve">        BENEFITS</v>
          </cell>
        </row>
        <row r="208">
          <cell r="A208" t="str">
            <v>Item</v>
          </cell>
          <cell r="B208" t="str">
            <v>Item</v>
          </cell>
          <cell r="C208" t="str">
            <v>Description</v>
          </cell>
          <cell r="D208" t="str">
            <v>Cost</v>
          </cell>
          <cell r="E208" t="str">
            <v>Budget</v>
          </cell>
          <cell r="F208" t="str">
            <v>Budget</v>
          </cell>
          <cell r="G208" t="str">
            <v>Add.</v>
          </cell>
          <cell r="I208" t="str">
            <v>SAVINGS (p.a)</v>
          </cell>
          <cell r="K208" t="str">
            <v>Payback</v>
          </cell>
        </row>
        <row r="209">
          <cell r="D209" t="str">
            <v>Estimate</v>
          </cell>
          <cell r="E209" t="str">
            <v>Amount</v>
          </cell>
          <cell r="F209" t="str">
            <v>Amount</v>
          </cell>
          <cell r="G209" t="str">
            <v>Capacity(MW)</v>
          </cell>
          <cell r="H209" t="str">
            <v>Losses</v>
          </cell>
          <cell r="I209" t="str">
            <v>Cust-min.</v>
          </cell>
          <cell r="J209" t="str">
            <v>Out. Costs*</v>
          </cell>
          <cell r="K209" t="str">
            <v>Yrs</v>
          </cell>
        </row>
        <row r="211">
          <cell r="C211" t="str">
            <v>SUBTRANSMISSION</v>
          </cell>
        </row>
        <row r="214">
          <cell r="B214" t="str">
            <v/>
          </cell>
          <cell r="C214" t="str">
            <v/>
          </cell>
          <cell r="D214">
            <v>0</v>
          </cell>
          <cell r="F214">
            <v>0</v>
          </cell>
          <cell r="K214" t="e">
            <v>#DIV/0!</v>
          </cell>
        </row>
        <row r="215">
          <cell r="B215" t="str">
            <v/>
          </cell>
          <cell r="C215" t="str">
            <v/>
          </cell>
          <cell r="D215">
            <v>0</v>
          </cell>
          <cell r="F215">
            <v>0</v>
          </cell>
          <cell r="K215" t="e">
            <v>#DIV/0!</v>
          </cell>
        </row>
        <row r="216">
          <cell r="B216" t="str">
            <v/>
          </cell>
          <cell r="C216" t="str">
            <v/>
          </cell>
          <cell r="D216">
            <v>0</v>
          </cell>
          <cell r="F216">
            <v>0</v>
          </cell>
          <cell r="K216" t="e">
            <v>#DIV/0!</v>
          </cell>
        </row>
        <row r="217">
          <cell r="B217" t="str">
            <v/>
          </cell>
          <cell r="C217" t="str">
            <v/>
          </cell>
          <cell r="D217">
            <v>0</v>
          </cell>
          <cell r="F217">
            <v>0</v>
          </cell>
          <cell r="K217" t="e">
            <v>#DIV/0!</v>
          </cell>
        </row>
        <row r="218">
          <cell r="B218" t="str">
            <v/>
          </cell>
          <cell r="C218" t="str">
            <v/>
          </cell>
          <cell r="D218">
            <v>0</v>
          </cell>
          <cell r="F218">
            <v>0</v>
          </cell>
          <cell r="K218" t="e">
            <v>#DIV/0!</v>
          </cell>
        </row>
        <row r="219">
          <cell r="B219" t="str">
            <v/>
          </cell>
          <cell r="C219" t="str">
            <v/>
          </cell>
          <cell r="D219">
            <v>0</v>
          </cell>
          <cell r="F219">
            <v>0</v>
          </cell>
          <cell r="K219" t="e">
            <v>#DIV/0!</v>
          </cell>
        </row>
        <row r="220">
          <cell r="A220">
            <v>1</v>
          </cell>
          <cell r="B220">
            <v>7</v>
          </cell>
          <cell r="C220" t="str">
            <v>44 kV Fieldgate Feeder Tie</v>
          </cell>
          <cell r="D220">
            <v>250000</v>
          </cell>
          <cell r="E220">
            <v>250000</v>
          </cell>
          <cell r="F220">
            <v>0</v>
          </cell>
          <cell r="G220">
            <v>5</v>
          </cell>
          <cell r="H220">
            <v>10000</v>
          </cell>
          <cell r="I220">
            <v>20000</v>
          </cell>
          <cell r="J220">
            <v>100000</v>
          </cell>
          <cell r="K220">
            <v>2.2727272727272729</v>
          </cell>
        </row>
        <row r="221">
          <cell r="A221">
            <v>2</v>
          </cell>
          <cell r="B221">
            <v>8</v>
          </cell>
          <cell r="C221" t="str">
            <v>44 kV Eglinton/Dixie Intersection Rebuild</v>
          </cell>
          <cell r="D221">
            <v>100000</v>
          </cell>
          <cell r="E221">
            <v>100000</v>
          </cell>
          <cell r="F221">
            <v>0</v>
          </cell>
          <cell r="H221">
            <v>0</v>
          </cell>
          <cell r="I221">
            <v>150000</v>
          </cell>
          <cell r="J221">
            <v>750000</v>
          </cell>
          <cell r="K221">
            <v>0.13333333333333333</v>
          </cell>
        </row>
        <row r="222">
          <cell r="A222">
            <v>3</v>
          </cell>
          <cell r="B222">
            <v>9</v>
          </cell>
          <cell r="C222" t="str">
            <v>44 kV Britannia Rd. Feeder Tie</v>
          </cell>
          <cell r="D222">
            <v>150000</v>
          </cell>
          <cell r="E222">
            <v>0</v>
          </cell>
          <cell r="F222">
            <v>150000</v>
          </cell>
          <cell r="G222">
            <v>5</v>
          </cell>
          <cell r="H222">
            <v>8000</v>
          </cell>
          <cell r="I222">
            <v>10000</v>
          </cell>
          <cell r="J222">
            <v>50000</v>
          </cell>
          <cell r="K222">
            <v>2.5862068965517242</v>
          </cell>
        </row>
        <row r="223">
          <cell r="B223" t="str">
            <v/>
          </cell>
          <cell r="C223" t="str">
            <v/>
          </cell>
          <cell r="D223">
            <v>0</v>
          </cell>
          <cell r="F223">
            <v>0</v>
          </cell>
          <cell r="J223">
            <v>0</v>
          </cell>
          <cell r="K223" t="e">
            <v>#DIV/0!</v>
          </cell>
        </row>
        <row r="224">
          <cell r="A224">
            <v>4</v>
          </cell>
          <cell r="B224">
            <v>11</v>
          </cell>
          <cell r="C224" t="str">
            <v>44 kV Aquitaine MS - C.P.R. Feeder Tie</v>
          </cell>
          <cell r="D224">
            <v>230000</v>
          </cell>
          <cell r="E224">
            <v>0</v>
          </cell>
          <cell r="F224">
            <v>230000</v>
          </cell>
          <cell r="G224">
            <v>10</v>
          </cell>
          <cell r="H224">
            <v>12000</v>
          </cell>
          <cell r="I224">
            <v>15000</v>
          </cell>
          <cell r="J224">
            <v>75000</v>
          </cell>
          <cell r="K224">
            <v>2.6436781609195403</v>
          </cell>
        </row>
        <row r="225">
          <cell r="A225">
            <v>5</v>
          </cell>
          <cell r="B225">
            <v>12</v>
          </cell>
          <cell r="C225" t="str">
            <v>44 kV Glengarry Rd. Feeder Tie</v>
          </cell>
          <cell r="D225">
            <v>105000</v>
          </cell>
          <cell r="E225">
            <v>105000</v>
          </cell>
          <cell r="F225">
            <v>0</v>
          </cell>
          <cell r="G225">
            <v>5</v>
          </cell>
          <cell r="H225">
            <v>7500</v>
          </cell>
          <cell r="I225">
            <v>20000</v>
          </cell>
          <cell r="J225">
            <v>100000</v>
          </cell>
          <cell r="K225">
            <v>0.97674418604651159</v>
          </cell>
        </row>
        <row r="226">
          <cell r="B226" t="str">
            <v/>
          </cell>
          <cell r="C226" t="str">
            <v/>
          </cell>
          <cell r="D226">
            <v>0</v>
          </cell>
          <cell r="F226">
            <v>0</v>
          </cell>
          <cell r="J226">
            <v>0</v>
          </cell>
          <cell r="K226" t="e">
            <v>#DIV/0!</v>
          </cell>
        </row>
        <row r="227">
          <cell r="B227" t="str">
            <v/>
          </cell>
          <cell r="C227" t="str">
            <v/>
          </cell>
          <cell r="D227">
            <v>0</v>
          </cell>
          <cell r="F227">
            <v>0</v>
          </cell>
          <cell r="J227">
            <v>0</v>
          </cell>
          <cell r="K227" t="e">
            <v>#DIV/0!</v>
          </cell>
        </row>
        <row r="228">
          <cell r="B228" t="str">
            <v/>
          </cell>
          <cell r="C228" t="str">
            <v/>
          </cell>
          <cell r="D228">
            <v>0</v>
          </cell>
          <cell r="F228">
            <v>0</v>
          </cell>
          <cell r="J228">
            <v>0</v>
          </cell>
          <cell r="K228" t="e">
            <v>#DIV/0!</v>
          </cell>
        </row>
        <row r="229">
          <cell r="B229" t="str">
            <v/>
          </cell>
          <cell r="C229" t="str">
            <v/>
          </cell>
          <cell r="D229">
            <v>0</v>
          </cell>
          <cell r="F229">
            <v>0</v>
          </cell>
          <cell r="J229">
            <v>0</v>
          </cell>
          <cell r="K229" t="e">
            <v>#DIV/0!</v>
          </cell>
        </row>
        <row r="230">
          <cell r="A230">
            <v>6</v>
          </cell>
          <cell r="B230">
            <v>17</v>
          </cell>
          <cell r="C230" t="str">
            <v>44 kV Mississauga Rd. Feeder Tie</v>
          </cell>
          <cell r="D230">
            <v>190000</v>
          </cell>
          <cell r="E230">
            <v>0</v>
          </cell>
          <cell r="F230">
            <v>190000</v>
          </cell>
          <cell r="G230">
            <v>5</v>
          </cell>
          <cell r="H230">
            <v>9000</v>
          </cell>
          <cell r="I230">
            <v>15000</v>
          </cell>
          <cell r="J230">
            <v>75000</v>
          </cell>
          <cell r="K230">
            <v>2.2619047619047619</v>
          </cell>
        </row>
        <row r="231">
          <cell r="B231" t="str">
            <v/>
          </cell>
          <cell r="C231" t="str">
            <v/>
          </cell>
          <cell r="D231">
            <v>0</v>
          </cell>
          <cell r="F231">
            <v>0</v>
          </cell>
          <cell r="J231">
            <v>0</v>
          </cell>
          <cell r="K231" t="e">
            <v>#DIV/0!</v>
          </cell>
        </row>
        <row r="232">
          <cell r="A232">
            <v>7</v>
          </cell>
          <cell r="B232">
            <v>19</v>
          </cell>
          <cell r="C232" t="str">
            <v>44 kV Drew Rd. Feeder Tie</v>
          </cell>
          <cell r="D232">
            <v>205000</v>
          </cell>
          <cell r="E232">
            <v>0</v>
          </cell>
          <cell r="F232">
            <v>205000</v>
          </cell>
          <cell r="G232">
            <v>5</v>
          </cell>
          <cell r="H232">
            <v>8000</v>
          </cell>
          <cell r="I232">
            <v>12000</v>
          </cell>
          <cell r="J232">
            <v>60000</v>
          </cell>
          <cell r="K232">
            <v>3.0147058823529411</v>
          </cell>
        </row>
        <row r="233">
          <cell r="B233" t="str">
            <v/>
          </cell>
          <cell r="C233" t="str">
            <v/>
          </cell>
          <cell r="D233">
            <v>0</v>
          </cell>
          <cell r="F233">
            <v>0</v>
          </cell>
          <cell r="J233">
            <v>0</v>
          </cell>
          <cell r="K233" t="e">
            <v>#DIV/0!</v>
          </cell>
        </row>
        <row r="234">
          <cell r="A234">
            <v>8</v>
          </cell>
          <cell r="B234">
            <v>21</v>
          </cell>
          <cell r="C234" t="str">
            <v>27.6 kV Stanfield Feeder Tie</v>
          </cell>
          <cell r="D234">
            <v>245000</v>
          </cell>
          <cell r="E234">
            <v>0</v>
          </cell>
          <cell r="F234">
            <v>245000</v>
          </cell>
          <cell r="H234">
            <v>0</v>
          </cell>
          <cell r="I234">
            <v>50000</v>
          </cell>
          <cell r="J234">
            <v>250000</v>
          </cell>
          <cell r="K234">
            <v>0.98</v>
          </cell>
        </row>
        <row r="235">
          <cell r="B235" t="str">
            <v/>
          </cell>
          <cell r="C235" t="str">
            <v/>
          </cell>
          <cell r="D235">
            <v>0</v>
          </cell>
          <cell r="F235">
            <v>0</v>
          </cell>
          <cell r="J235">
            <v>0</v>
          </cell>
          <cell r="K235" t="e">
            <v>#DIV/0!</v>
          </cell>
        </row>
        <row r="236">
          <cell r="A236">
            <v>9</v>
          </cell>
          <cell r="B236">
            <v>23</v>
          </cell>
          <cell r="C236" t="str">
            <v xml:space="preserve">27.6 kV Lakeshore Rd. Reconductoring </v>
          </cell>
          <cell r="D236">
            <v>140000</v>
          </cell>
          <cell r="E236">
            <v>140000</v>
          </cell>
          <cell r="F236">
            <v>0</v>
          </cell>
          <cell r="G236">
            <v>3</v>
          </cell>
          <cell r="H236">
            <v>10000</v>
          </cell>
          <cell r="I236">
            <v>8000</v>
          </cell>
          <cell r="J236">
            <v>40000</v>
          </cell>
          <cell r="K236">
            <v>2.8</v>
          </cell>
        </row>
        <row r="237">
          <cell r="B237" t="str">
            <v/>
          </cell>
          <cell r="C237" t="str">
            <v/>
          </cell>
          <cell r="D237">
            <v>0</v>
          </cell>
          <cell r="F237">
            <v>0</v>
          </cell>
          <cell r="J237">
            <v>0</v>
          </cell>
          <cell r="K237" t="e">
            <v>#DIV/0!</v>
          </cell>
        </row>
        <row r="238">
          <cell r="B238" t="str">
            <v/>
          </cell>
          <cell r="C238" t="str">
            <v/>
          </cell>
          <cell r="D238">
            <v>0</v>
          </cell>
          <cell r="F238">
            <v>0</v>
          </cell>
          <cell r="J238">
            <v>0</v>
          </cell>
          <cell r="K238" t="e">
            <v>#DIV/0!</v>
          </cell>
        </row>
        <row r="239">
          <cell r="B239" t="str">
            <v/>
          </cell>
          <cell r="C239" t="str">
            <v/>
          </cell>
          <cell r="D239">
            <v>0</v>
          </cell>
          <cell r="F239">
            <v>0</v>
          </cell>
          <cell r="J239">
            <v>0</v>
          </cell>
          <cell r="K239" t="e">
            <v>#DIV/0!</v>
          </cell>
        </row>
        <row r="240">
          <cell r="B240" t="str">
            <v/>
          </cell>
          <cell r="C240" t="str">
            <v/>
          </cell>
          <cell r="D240">
            <v>0</v>
          </cell>
          <cell r="F240">
            <v>0</v>
          </cell>
          <cell r="J240">
            <v>0</v>
          </cell>
          <cell r="K240" t="e">
            <v>#DIV/0!</v>
          </cell>
        </row>
        <row r="241">
          <cell r="B241" t="str">
            <v/>
          </cell>
          <cell r="C241" t="str">
            <v/>
          </cell>
          <cell r="D241">
            <v>0</v>
          </cell>
          <cell r="F241">
            <v>0</v>
          </cell>
          <cell r="J241">
            <v>0</v>
          </cell>
          <cell r="K241" t="e">
            <v>#DIV/0!</v>
          </cell>
        </row>
        <row r="242">
          <cell r="A242">
            <v>10</v>
          </cell>
          <cell r="B242">
            <v>30</v>
          </cell>
          <cell r="C242" t="str">
            <v xml:space="preserve">27.6 kV Britannia Road Feeder </v>
          </cell>
          <cell r="D242">
            <v>170000</v>
          </cell>
          <cell r="E242">
            <v>0</v>
          </cell>
          <cell r="F242">
            <v>170000</v>
          </cell>
          <cell r="G242">
            <v>3</v>
          </cell>
          <cell r="H242">
            <v>6000</v>
          </cell>
          <cell r="I242">
            <v>12000</v>
          </cell>
          <cell r="J242">
            <v>60000</v>
          </cell>
          <cell r="K242">
            <v>2.5757575757575757</v>
          </cell>
        </row>
        <row r="243">
          <cell r="A243">
            <v>11</v>
          </cell>
          <cell r="B243">
            <v>31</v>
          </cell>
          <cell r="C243" t="str">
            <v>27.6 kV Bramalea TS Feeder Ties</v>
          </cell>
          <cell r="D243">
            <v>300000</v>
          </cell>
          <cell r="E243">
            <v>0</v>
          </cell>
          <cell r="F243">
            <v>300000</v>
          </cell>
          <cell r="H243">
            <v>10000</v>
          </cell>
          <cell r="I243">
            <v>80000</v>
          </cell>
          <cell r="J243">
            <v>400000</v>
          </cell>
          <cell r="K243">
            <v>0.73170731707317072</v>
          </cell>
        </row>
        <row r="244">
          <cell r="A244">
            <v>12</v>
          </cell>
          <cell r="B244">
            <v>32</v>
          </cell>
          <cell r="C244" t="str">
            <v>27.6 kV Pacific Drive Feeder Tie</v>
          </cell>
          <cell r="D244">
            <v>230000</v>
          </cell>
          <cell r="E244">
            <v>0</v>
          </cell>
          <cell r="F244">
            <v>230000</v>
          </cell>
          <cell r="G244">
            <v>3</v>
          </cell>
          <cell r="H244">
            <v>6500</v>
          </cell>
          <cell r="I244">
            <v>8000</v>
          </cell>
          <cell r="J244">
            <v>40000</v>
          </cell>
          <cell r="K244">
            <v>4.946236559139785</v>
          </cell>
        </row>
        <row r="245">
          <cell r="A245">
            <v>13</v>
          </cell>
          <cell r="B245">
            <v>33</v>
          </cell>
          <cell r="C245" t="str">
            <v>27.6 kV Highway 10 Feeder Tie</v>
          </cell>
          <cell r="D245">
            <v>230000</v>
          </cell>
          <cell r="E245">
            <v>0</v>
          </cell>
          <cell r="F245">
            <v>230000</v>
          </cell>
          <cell r="G245">
            <v>3</v>
          </cell>
          <cell r="H245">
            <v>10000</v>
          </cell>
          <cell r="I245">
            <v>25000</v>
          </cell>
          <cell r="J245">
            <v>125000</v>
          </cell>
          <cell r="K245">
            <v>1.7037037037037037</v>
          </cell>
        </row>
        <row r="246">
          <cell r="A246">
            <v>14</v>
          </cell>
          <cell r="B246">
            <v>34</v>
          </cell>
          <cell r="C246" t="str">
            <v>27.6 kV Superior Feeder Tie</v>
          </cell>
          <cell r="D246">
            <v>50000</v>
          </cell>
          <cell r="E246">
            <v>50000</v>
          </cell>
          <cell r="F246">
            <v>0</v>
          </cell>
          <cell r="H246">
            <v>2000</v>
          </cell>
          <cell r="I246">
            <v>10000</v>
          </cell>
          <cell r="J246">
            <v>50000</v>
          </cell>
          <cell r="K246">
            <v>0.96153846153846156</v>
          </cell>
        </row>
        <row r="250">
          <cell r="C250" t="str">
            <v>TOTAL - TRANSMISSION</v>
          </cell>
          <cell r="D250">
            <v>2595000</v>
          </cell>
          <cell r="E250">
            <v>645000</v>
          </cell>
          <cell r="F250">
            <v>1950000</v>
          </cell>
          <cell r="G250">
            <v>47</v>
          </cell>
          <cell r="H250">
            <v>99000</v>
          </cell>
          <cell r="I250">
            <v>435000</v>
          </cell>
          <cell r="J250">
            <v>2175000</v>
          </cell>
          <cell r="K250">
            <v>1.1411609498680739</v>
          </cell>
        </row>
        <row r="253">
          <cell r="E253" t="str">
            <v>TABLE 1 (Cont'd)</v>
          </cell>
        </row>
        <row r="254">
          <cell r="E254" t="str">
            <v xml:space="preserve">SUMMARY OF </v>
          </cell>
        </row>
        <row r="255">
          <cell r="E255" t="str">
            <v>RECOMMENDED SYSTEM EXPANSION PROJECTS - 1996</v>
          </cell>
        </row>
        <row r="257">
          <cell r="D257" t="str">
            <v>Project</v>
          </cell>
          <cell r="E257">
            <v>1996</v>
          </cell>
          <cell r="F257" t="str">
            <v>Future</v>
          </cell>
          <cell r="H257" t="str">
            <v xml:space="preserve">        BENEFITS</v>
          </cell>
        </row>
        <row r="258">
          <cell r="A258" t="str">
            <v>Item</v>
          </cell>
          <cell r="B258" t="str">
            <v>Item</v>
          </cell>
          <cell r="C258" t="str">
            <v>Description</v>
          </cell>
          <cell r="D258" t="str">
            <v>Cost</v>
          </cell>
          <cell r="E258" t="str">
            <v>Budget</v>
          </cell>
          <cell r="F258" t="str">
            <v>Budget</v>
          </cell>
          <cell r="G258" t="str">
            <v>Add.</v>
          </cell>
          <cell r="I258" t="str">
            <v>SAVINGS (p.a)</v>
          </cell>
          <cell r="K258" t="str">
            <v>Payback</v>
          </cell>
        </row>
        <row r="259">
          <cell r="D259" t="str">
            <v>Estimate</v>
          </cell>
          <cell r="E259" t="str">
            <v>Amount</v>
          </cell>
          <cell r="F259" t="str">
            <v>Amount</v>
          </cell>
          <cell r="G259" t="str">
            <v>Capacity(MW)</v>
          </cell>
          <cell r="H259" t="str">
            <v>Losses</v>
          </cell>
          <cell r="I259" t="str">
            <v>Cust-min.</v>
          </cell>
          <cell r="J259" t="str">
            <v>Out. Costs*</v>
          </cell>
          <cell r="K259" t="str">
            <v>Yrs</v>
          </cell>
        </row>
        <row r="262">
          <cell r="C262" t="str">
            <v>DISTRIBUTION</v>
          </cell>
        </row>
        <row r="264">
          <cell r="A264">
            <v>1</v>
          </cell>
          <cell r="B264">
            <v>1</v>
          </cell>
          <cell r="C264" t="str">
            <v xml:space="preserve">Streetsville Conversion </v>
          </cell>
          <cell r="D264">
            <v>100000</v>
          </cell>
          <cell r="E264">
            <v>0</v>
          </cell>
          <cell r="F264">
            <v>100000</v>
          </cell>
          <cell r="G264">
            <v>1</v>
          </cell>
          <cell r="H264">
            <v>2000</v>
          </cell>
          <cell r="I264">
            <v>12000</v>
          </cell>
          <cell r="J264">
            <v>60000</v>
          </cell>
          <cell r="K264">
            <v>1.6129032258064515</v>
          </cell>
        </row>
        <row r="265">
          <cell r="B265" t="str">
            <v/>
          </cell>
          <cell r="C265" t="str">
            <v/>
          </cell>
          <cell r="D265">
            <v>0</v>
          </cell>
          <cell r="F265">
            <v>0</v>
          </cell>
          <cell r="J265">
            <v>0</v>
          </cell>
          <cell r="K265" t="e">
            <v>#DIV/0!</v>
          </cell>
        </row>
        <row r="266">
          <cell r="B266" t="str">
            <v/>
          </cell>
          <cell r="C266" t="str">
            <v/>
          </cell>
          <cell r="D266">
            <v>0</v>
          </cell>
          <cell r="F266">
            <v>0</v>
          </cell>
          <cell r="J266">
            <v>0</v>
          </cell>
          <cell r="K266" t="e">
            <v>#DIV/0!</v>
          </cell>
        </row>
        <row r="267">
          <cell r="B267" t="str">
            <v/>
          </cell>
          <cell r="C267" t="str">
            <v/>
          </cell>
          <cell r="D267">
            <v>0</v>
          </cell>
          <cell r="F267">
            <v>0</v>
          </cell>
          <cell r="J267">
            <v>0</v>
          </cell>
          <cell r="K267" t="e">
            <v>#DIV/0!</v>
          </cell>
        </row>
        <row r="268">
          <cell r="A268">
            <v>2</v>
          </cell>
          <cell r="B268">
            <v>5</v>
          </cell>
          <cell r="C268" t="str">
            <v>13.8 kV Canadian Tire Tie</v>
          </cell>
          <cell r="D268">
            <v>200000</v>
          </cell>
          <cell r="E268">
            <v>0</v>
          </cell>
          <cell r="F268">
            <v>200000</v>
          </cell>
          <cell r="G268">
            <v>3</v>
          </cell>
          <cell r="H268">
            <v>5000</v>
          </cell>
          <cell r="I268">
            <v>20000</v>
          </cell>
          <cell r="J268">
            <v>100000</v>
          </cell>
          <cell r="K268">
            <v>1.9047619047619047</v>
          </cell>
        </row>
        <row r="269">
          <cell r="A269">
            <v>3</v>
          </cell>
          <cell r="B269">
            <v>6</v>
          </cell>
          <cell r="C269" t="str">
            <v>13.8 kV Mavis Road Feeder Tie</v>
          </cell>
          <cell r="D269">
            <v>120000</v>
          </cell>
          <cell r="E269">
            <v>120000</v>
          </cell>
          <cell r="F269">
            <v>0</v>
          </cell>
          <cell r="G269">
            <v>3</v>
          </cell>
          <cell r="H269">
            <v>5000</v>
          </cell>
          <cell r="I269">
            <v>12000</v>
          </cell>
          <cell r="J269">
            <v>60000</v>
          </cell>
          <cell r="K269">
            <v>1.8461538461538463</v>
          </cell>
        </row>
        <row r="270">
          <cell r="B270" t="str">
            <v/>
          </cell>
          <cell r="C270" t="str">
            <v/>
          </cell>
          <cell r="D270">
            <v>0</v>
          </cell>
          <cell r="F270">
            <v>0</v>
          </cell>
          <cell r="J270">
            <v>0</v>
          </cell>
          <cell r="K270" t="e">
            <v>#DIV/0!</v>
          </cell>
        </row>
        <row r="271">
          <cell r="A271">
            <v>4</v>
          </cell>
          <cell r="B271">
            <v>8</v>
          </cell>
          <cell r="C271" t="str">
            <v>13.8 kV Tomken Road Feeder Tie</v>
          </cell>
          <cell r="D271">
            <v>105000</v>
          </cell>
          <cell r="E271">
            <v>0</v>
          </cell>
          <cell r="F271">
            <v>105000</v>
          </cell>
          <cell r="G271">
            <v>2</v>
          </cell>
          <cell r="H271">
            <v>2000</v>
          </cell>
          <cell r="I271">
            <v>16000</v>
          </cell>
          <cell r="J271">
            <v>80000</v>
          </cell>
          <cell r="K271">
            <v>1.2804878048780488</v>
          </cell>
        </row>
        <row r="272">
          <cell r="A272">
            <v>5</v>
          </cell>
          <cell r="B272">
            <v>9</v>
          </cell>
          <cell r="C272" t="str">
            <v>13.8 kV Mississauga Road Feeder Tie</v>
          </cell>
          <cell r="D272">
            <v>105000</v>
          </cell>
          <cell r="E272">
            <v>0</v>
          </cell>
          <cell r="F272">
            <v>105000</v>
          </cell>
          <cell r="G272">
            <v>2</v>
          </cell>
          <cell r="H272">
            <v>3000</v>
          </cell>
          <cell r="I272">
            <v>10000</v>
          </cell>
          <cell r="J272">
            <v>50000</v>
          </cell>
          <cell r="K272">
            <v>1.9811320754716981</v>
          </cell>
        </row>
        <row r="273">
          <cell r="B273" t="str">
            <v/>
          </cell>
          <cell r="C273" t="str">
            <v/>
          </cell>
          <cell r="D273">
            <v>0</v>
          </cell>
          <cell r="F273">
            <v>0</v>
          </cell>
          <cell r="J273">
            <v>0</v>
          </cell>
          <cell r="K273" t="e">
            <v>#DIV/0!</v>
          </cell>
        </row>
        <row r="274">
          <cell r="B274" t="str">
            <v/>
          </cell>
          <cell r="C274" t="str">
            <v/>
          </cell>
          <cell r="D274">
            <v>0</v>
          </cell>
          <cell r="F274">
            <v>0</v>
          </cell>
          <cell r="J274">
            <v>0</v>
          </cell>
          <cell r="K274" t="e">
            <v>#DIV/0!</v>
          </cell>
        </row>
        <row r="275">
          <cell r="A275">
            <v>6</v>
          </cell>
          <cell r="B275">
            <v>12</v>
          </cell>
          <cell r="C275" t="str">
            <v>13.8 kV Sheridan Park Feeder Tie</v>
          </cell>
          <cell r="D275">
            <v>100000</v>
          </cell>
          <cell r="E275">
            <v>100000</v>
          </cell>
          <cell r="F275">
            <v>0</v>
          </cell>
          <cell r="G275">
            <v>2</v>
          </cell>
          <cell r="H275">
            <v>3000</v>
          </cell>
          <cell r="I275">
            <v>25000</v>
          </cell>
          <cell r="J275">
            <v>125000</v>
          </cell>
          <cell r="K275">
            <v>0.78125</v>
          </cell>
        </row>
        <row r="276">
          <cell r="B276" t="str">
            <v/>
          </cell>
          <cell r="C276" t="str">
            <v/>
          </cell>
          <cell r="D276">
            <v>0</v>
          </cell>
          <cell r="F276">
            <v>0</v>
          </cell>
          <cell r="J276">
            <v>0</v>
          </cell>
          <cell r="K276" t="e">
            <v>#DIV/0!</v>
          </cell>
        </row>
        <row r="277">
          <cell r="B277" t="str">
            <v/>
          </cell>
          <cell r="C277" t="str">
            <v/>
          </cell>
          <cell r="D277">
            <v>0</v>
          </cell>
          <cell r="F277">
            <v>0</v>
          </cell>
          <cell r="J277">
            <v>0</v>
          </cell>
          <cell r="K277" t="e">
            <v>#DIV/0!</v>
          </cell>
        </row>
        <row r="278">
          <cell r="A278">
            <v>7</v>
          </cell>
          <cell r="B278">
            <v>15</v>
          </cell>
          <cell r="C278" t="str">
            <v>13.8 kV Eglinton Avenue Feeder Tie</v>
          </cell>
          <cell r="D278">
            <v>200000</v>
          </cell>
          <cell r="E278">
            <v>200000</v>
          </cell>
          <cell r="F278">
            <v>0</v>
          </cell>
          <cell r="G278">
            <v>3</v>
          </cell>
          <cell r="H278">
            <v>4000</v>
          </cell>
          <cell r="I278">
            <v>15000</v>
          </cell>
          <cell r="J278">
            <v>75000</v>
          </cell>
          <cell r="K278">
            <v>2.5316455696202533</v>
          </cell>
        </row>
        <row r="279">
          <cell r="A279">
            <v>8</v>
          </cell>
          <cell r="B279">
            <v>16</v>
          </cell>
          <cell r="C279" t="str">
            <v>13.8 kV Elmbank Drive Feeder Tie</v>
          </cell>
          <cell r="D279">
            <v>129000</v>
          </cell>
          <cell r="E279">
            <v>0</v>
          </cell>
          <cell r="F279">
            <v>129000</v>
          </cell>
          <cell r="G279">
            <v>2</v>
          </cell>
          <cell r="H279">
            <v>2500</v>
          </cell>
          <cell r="I279">
            <v>5000</v>
          </cell>
          <cell r="J279">
            <v>25000</v>
          </cell>
          <cell r="K279">
            <v>4.6909090909090905</v>
          </cell>
        </row>
        <row r="280">
          <cell r="B280" t="str">
            <v/>
          </cell>
          <cell r="C280" t="str">
            <v/>
          </cell>
          <cell r="D280">
            <v>0</v>
          </cell>
          <cell r="F280">
            <v>0</v>
          </cell>
          <cell r="J280">
            <v>0</v>
          </cell>
          <cell r="K280" t="e">
            <v>#DIV/0!</v>
          </cell>
        </row>
        <row r="281">
          <cell r="A281">
            <v>9</v>
          </cell>
          <cell r="B281">
            <v>18</v>
          </cell>
          <cell r="C281" t="str">
            <v>13.8 kV Derry Rd. &amp; Ninth Line Feeder Tie</v>
          </cell>
          <cell r="D281">
            <v>100000</v>
          </cell>
          <cell r="E281">
            <v>0</v>
          </cell>
          <cell r="F281">
            <v>100000</v>
          </cell>
          <cell r="G281">
            <v>3</v>
          </cell>
          <cell r="H281">
            <v>4500</v>
          </cell>
          <cell r="I281">
            <v>12000</v>
          </cell>
          <cell r="J281">
            <v>60000</v>
          </cell>
          <cell r="K281">
            <v>1.5503875968992249</v>
          </cell>
        </row>
        <row r="282">
          <cell r="B282" t="str">
            <v/>
          </cell>
          <cell r="C282" t="str">
            <v/>
          </cell>
          <cell r="D282">
            <v>0</v>
          </cell>
          <cell r="F282">
            <v>0</v>
          </cell>
          <cell r="J282">
            <v>0</v>
          </cell>
          <cell r="K282" t="e">
            <v>#DIV/0!</v>
          </cell>
        </row>
        <row r="283">
          <cell r="A283">
            <v>10</v>
          </cell>
          <cell r="B283">
            <v>20</v>
          </cell>
          <cell r="C283" t="str">
            <v>4.16 kV Atwater Feeder Tie</v>
          </cell>
          <cell r="D283">
            <v>104000</v>
          </cell>
          <cell r="E283">
            <v>0</v>
          </cell>
          <cell r="F283">
            <v>104000</v>
          </cell>
          <cell r="G283">
            <v>1</v>
          </cell>
          <cell r="H283">
            <v>1500</v>
          </cell>
          <cell r="I283">
            <v>3000</v>
          </cell>
          <cell r="J283">
            <v>15000</v>
          </cell>
          <cell r="K283">
            <v>6.3030303030303028</v>
          </cell>
        </row>
        <row r="284">
          <cell r="B284" t="str">
            <v/>
          </cell>
          <cell r="C284" t="str">
            <v/>
          </cell>
          <cell r="D284">
            <v>0</v>
          </cell>
          <cell r="F284">
            <v>0</v>
          </cell>
          <cell r="J284">
            <v>0</v>
          </cell>
          <cell r="K284" t="e">
            <v>#DIV/0!</v>
          </cell>
        </row>
        <row r="285">
          <cell r="A285">
            <v>11</v>
          </cell>
          <cell r="B285">
            <v>22</v>
          </cell>
          <cell r="C285" t="str">
            <v>4.16 kV Pinetree MS/Melton MS Tie</v>
          </cell>
          <cell r="D285">
            <v>66500</v>
          </cell>
          <cell r="E285">
            <v>0</v>
          </cell>
          <cell r="F285">
            <v>66500</v>
          </cell>
          <cell r="G285">
            <v>1</v>
          </cell>
          <cell r="H285">
            <v>1500</v>
          </cell>
          <cell r="I285">
            <v>2500</v>
          </cell>
          <cell r="J285">
            <v>12500</v>
          </cell>
          <cell r="K285">
            <v>4.75</v>
          </cell>
        </row>
        <row r="286">
          <cell r="A286">
            <v>12</v>
          </cell>
          <cell r="B286">
            <v>23</v>
          </cell>
          <cell r="C286" t="str">
            <v>4.16 kV Bromsgrove MS/Park West MS Tie</v>
          </cell>
          <cell r="D286">
            <v>44000</v>
          </cell>
          <cell r="E286">
            <v>0</v>
          </cell>
          <cell r="F286">
            <v>44000</v>
          </cell>
          <cell r="G286">
            <v>1</v>
          </cell>
          <cell r="H286">
            <v>1000</v>
          </cell>
          <cell r="I286">
            <v>2500</v>
          </cell>
          <cell r="J286">
            <v>12500</v>
          </cell>
          <cell r="K286">
            <v>3.2592592592592591</v>
          </cell>
        </row>
        <row r="287">
          <cell r="A287">
            <v>13</v>
          </cell>
          <cell r="B287">
            <v>24</v>
          </cell>
          <cell r="C287" t="str">
            <v>4.16 kV Bromsgrove MS/Robin MS Tie</v>
          </cell>
          <cell r="D287">
            <v>74000</v>
          </cell>
          <cell r="E287">
            <v>0</v>
          </cell>
          <cell r="F287">
            <v>74000</v>
          </cell>
          <cell r="G287">
            <v>1</v>
          </cell>
          <cell r="H287">
            <v>1000</v>
          </cell>
          <cell r="I287">
            <v>3000</v>
          </cell>
          <cell r="J287">
            <v>15000</v>
          </cell>
          <cell r="K287">
            <v>4.625</v>
          </cell>
        </row>
        <row r="288">
          <cell r="A288">
            <v>14</v>
          </cell>
          <cell r="B288">
            <v>25</v>
          </cell>
          <cell r="C288" t="str">
            <v>4.16 kV Lakeshore Road Feeder Tie</v>
          </cell>
          <cell r="D288">
            <v>80000</v>
          </cell>
          <cell r="E288">
            <v>0</v>
          </cell>
          <cell r="F288">
            <v>80000</v>
          </cell>
          <cell r="G288">
            <v>1</v>
          </cell>
          <cell r="H288">
            <v>1500</v>
          </cell>
          <cell r="I288">
            <v>3000</v>
          </cell>
          <cell r="J288">
            <v>15000</v>
          </cell>
          <cell r="K288">
            <v>4.8484848484848486</v>
          </cell>
        </row>
        <row r="289">
          <cell r="A289">
            <v>15</v>
          </cell>
          <cell r="B289">
            <v>26</v>
          </cell>
          <cell r="C289" t="str">
            <v>4.16 kV Park Royal MS/Park West MS Tie</v>
          </cell>
          <cell r="D289">
            <v>130000</v>
          </cell>
          <cell r="E289">
            <v>130000</v>
          </cell>
          <cell r="F289">
            <v>0</v>
          </cell>
          <cell r="G289">
            <v>1</v>
          </cell>
          <cell r="H289">
            <v>1000</v>
          </cell>
          <cell r="I289">
            <v>4000</v>
          </cell>
          <cell r="J289">
            <v>20000</v>
          </cell>
          <cell r="K289">
            <v>6.1904761904761907</v>
          </cell>
        </row>
        <row r="290">
          <cell r="A290">
            <v>16</v>
          </cell>
          <cell r="B290">
            <v>27</v>
          </cell>
          <cell r="C290" t="str">
            <v xml:space="preserve">4.16 kV Stanfield Road Feeder Tie </v>
          </cell>
          <cell r="D290">
            <v>154000</v>
          </cell>
          <cell r="E290">
            <v>0</v>
          </cell>
          <cell r="F290">
            <v>154000</v>
          </cell>
          <cell r="G290">
            <v>1</v>
          </cell>
          <cell r="H290">
            <v>1000</v>
          </cell>
          <cell r="I290">
            <v>3500</v>
          </cell>
          <cell r="J290">
            <v>17500</v>
          </cell>
          <cell r="K290">
            <v>8.3243243243243246</v>
          </cell>
        </row>
        <row r="291">
          <cell r="A291">
            <v>17</v>
          </cell>
          <cell r="B291">
            <v>28</v>
          </cell>
          <cell r="C291" t="str">
            <v>4.16 kV Clarkson M.S. Term. Poles Rebuild</v>
          </cell>
          <cell r="D291">
            <v>25000</v>
          </cell>
          <cell r="E291">
            <v>25000</v>
          </cell>
          <cell r="F291">
            <v>0</v>
          </cell>
          <cell r="G291">
            <v>1</v>
          </cell>
          <cell r="H291">
            <v>0</v>
          </cell>
          <cell r="I291">
            <v>8000</v>
          </cell>
          <cell r="J291">
            <v>40000</v>
          </cell>
          <cell r="K291">
            <v>0.625</v>
          </cell>
        </row>
        <row r="292">
          <cell r="A292">
            <v>18</v>
          </cell>
          <cell r="B292">
            <v>29</v>
          </cell>
          <cell r="C292" t="str">
            <v xml:space="preserve">4.16 kV Clarkson/Lorne Park Feeder Tie </v>
          </cell>
          <cell r="D292">
            <v>104000</v>
          </cell>
          <cell r="E292">
            <v>0</v>
          </cell>
          <cell r="F292">
            <v>104000</v>
          </cell>
          <cell r="G292">
            <v>1</v>
          </cell>
          <cell r="H292">
            <v>1000</v>
          </cell>
          <cell r="I292">
            <v>2500</v>
          </cell>
          <cell r="J292">
            <v>12500</v>
          </cell>
          <cell r="K292">
            <v>7.7037037037037033</v>
          </cell>
        </row>
        <row r="295">
          <cell r="C295" t="str">
            <v>TOTAL - DISTRIBUTION</v>
          </cell>
          <cell r="D295">
            <v>1940500</v>
          </cell>
          <cell r="E295">
            <v>575000</v>
          </cell>
          <cell r="F295">
            <v>1365500</v>
          </cell>
          <cell r="G295">
            <v>30</v>
          </cell>
          <cell r="H295">
            <v>40500</v>
          </cell>
          <cell r="I295">
            <v>159000</v>
          </cell>
          <cell r="J295">
            <v>795000</v>
          </cell>
          <cell r="K295">
            <v>2.3225613405146617</v>
          </cell>
        </row>
        <row r="299">
          <cell r="A299" t="str">
            <v>*</v>
          </cell>
          <cell r="B299" t="str">
            <v>*</v>
          </cell>
          <cell r="C299" t="str">
            <v>Savings p.a. to the community</v>
          </cell>
        </row>
        <row r="300">
          <cell r="E300" t="str">
            <v>TABLE 1 (Cont'd)</v>
          </cell>
        </row>
        <row r="301">
          <cell r="E301" t="str">
            <v xml:space="preserve">SUMMARY OF </v>
          </cell>
        </row>
        <row r="302">
          <cell r="E302" t="str">
            <v>RECOMMENDED SYSTEM EXPANSION PROJECTS - 1996</v>
          </cell>
        </row>
        <row r="304">
          <cell r="D304" t="str">
            <v>Project</v>
          </cell>
          <cell r="E304">
            <v>1996</v>
          </cell>
          <cell r="F304" t="str">
            <v>Future</v>
          </cell>
          <cell r="H304" t="str">
            <v xml:space="preserve">        BENEFITS</v>
          </cell>
        </row>
        <row r="305">
          <cell r="A305" t="str">
            <v>Item</v>
          </cell>
          <cell r="B305" t="str">
            <v>Item</v>
          </cell>
          <cell r="C305" t="str">
            <v>Description</v>
          </cell>
          <cell r="D305" t="str">
            <v>Cost</v>
          </cell>
          <cell r="E305" t="str">
            <v>Budget</v>
          </cell>
          <cell r="F305" t="str">
            <v>Budget</v>
          </cell>
          <cell r="G305" t="str">
            <v>Add.</v>
          </cell>
          <cell r="I305" t="str">
            <v>SAVINGS (p.a)</v>
          </cell>
          <cell r="K305" t="str">
            <v>Payback</v>
          </cell>
        </row>
        <row r="306">
          <cell r="D306" t="str">
            <v>Estimate</v>
          </cell>
          <cell r="E306" t="str">
            <v>Amount</v>
          </cell>
          <cell r="F306" t="str">
            <v>Amount</v>
          </cell>
          <cell r="G306" t="str">
            <v>Capacity(MW)</v>
          </cell>
          <cell r="H306" t="str">
            <v>Losses</v>
          </cell>
          <cell r="I306" t="str">
            <v>Cust-min.</v>
          </cell>
          <cell r="J306" t="str">
            <v>Out. Costs*</v>
          </cell>
          <cell r="K306" t="str">
            <v>Yrs</v>
          </cell>
        </row>
        <row r="309">
          <cell r="C309" t="str">
            <v>MUNICIPAL SUBSTATIONS</v>
          </cell>
        </row>
        <row r="311">
          <cell r="A311">
            <v>1</v>
          </cell>
          <cell r="B311">
            <v>1</v>
          </cell>
          <cell r="C311" t="str">
            <v>Replacement M.S. feeder egress cables.</v>
          </cell>
          <cell r="D311">
            <v>200000</v>
          </cell>
          <cell r="E311">
            <v>200000</v>
          </cell>
          <cell r="F311">
            <v>0</v>
          </cell>
          <cell r="H311">
            <v>0</v>
          </cell>
          <cell r="I311">
            <v>40000</v>
          </cell>
          <cell r="J311">
            <v>200000</v>
          </cell>
          <cell r="K311">
            <v>1</v>
          </cell>
        </row>
        <row r="312">
          <cell r="A312">
            <v>2</v>
          </cell>
          <cell r="B312">
            <v>2</v>
          </cell>
          <cell r="C312" t="str">
            <v>Lisgar M.S.</v>
          </cell>
          <cell r="D312">
            <v>1800000</v>
          </cell>
          <cell r="E312">
            <v>0</v>
          </cell>
          <cell r="F312">
            <v>1800000</v>
          </cell>
          <cell r="G312">
            <v>5</v>
          </cell>
          <cell r="H312">
            <v>4000</v>
          </cell>
          <cell r="I312">
            <v>50000</v>
          </cell>
          <cell r="J312">
            <v>250000</v>
          </cell>
          <cell r="K312">
            <v>7.0866141732283463</v>
          </cell>
        </row>
        <row r="313">
          <cell r="B313" t="str">
            <v/>
          </cell>
          <cell r="C313" t="str">
            <v/>
          </cell>
          <cell r="D313">
            <v>0</v>
          </cell>
          <cell r="F313">
            <v>0</v>
          </cell>
          <cell r="J313">
            <v>0</v>
          </cell>
          <cell r="K313" t="e">
            <v>#DIV/0!</v>
          </cell>
        </row>
        <row r="314">
          <cell r="A314">
            <v>3</v>
          </cell>
          <cell r="B314">
            <v>4</v>
          </cell>
          <cell r="C314" t="str">
            <v xml:space="preserve">Sheridan Park System Rebuild  </v>
          </cell>
          <cell r="D314">
            <v>650000</v>
          </cell>
          <cell r="E314">
            <v>100000</v>
          </cell>
          <cell r="F314">
            <v>550000</v>
          </cell>
          <cell r="G314">
            <v>10</v>
          </cell>
          <cell r="H314">
            <v>5000</v>
          </cell>
          <cell r="I314">
            <v>25000</v>
          </cell>
          <cell r="J314">
            <v>125000</v>
          </cell>
          <cell r="K314">
            <v>5</v>
          </cell>
        </row>
        <row r="315">
          <cell r="A315">
            <v>4</v>
          </cell>
          <cell r="B315">
            <v>5</v>
          </cell>
          <cell r="C315" t="str">
            <v>Orlando M.S.</v>
          </cell>
          <cell r="D315">
            <v>1400000</v>
          </cell>
          <cell r="E315">
            <v>450000</v>
          </cell>
          <cell r="F315">
            <v>950000</v>
          </cell>
          <cell r="G315">
            <v>20</v>
          </cell>
          <cell r="H315">
            <v>10000</v>
          </cell>
          <cell r="I315">
            <v>40000</v>
          </cell>
          <cell r="J315">
            <v>200000</v>
          </cell>
          <cell r="K315">
            <v>6.666666666666667</v>
          </cell>
        </row>
        <row r="316">
          <cell r="A316">
            <v>5</v>
          </cell>
          <cell r="B316">
            <v>6</v>
          </cell>
          <cell r="C316" t="str">
            <v>Argentia M.S.</v>
          </cell>
          <cell r="D316">
            <v>50000</v>
          </cell>
          <cell r="E316">
            <v>50000</v>
          </cell>
          <cell r="F316">
            <v>0</v>
          </cell>
          <cell r="G316">
            <v>10</v>
          </cell>
          <cell r="H316">
            <v>5000</v>
          </cell>
          <cell r="I316">
            <v>12000</v>
          </cell>
          <cell r="J316">
            <v>60000</v>
          </cell>
          <cell r="K316">
            <v>0.76923076923076927</v>
          </cell>
        </row>
        <row r="317">
          <cell r="B317" t="str">
            <v/>
          </cell>
          <cell r="C317" t="str">
            <v/>
          </cell>
          <cell r="D317">
            <v>0</v>
          </cell>
          <cell r="F317">
            <v>0</v>
          </cell>
          <cell r="J317">
            <v>0</v>
          </cell>
          <cell r="K317" t="e">
            <v>#DIV/0!</v>
          </cell>
        </row>
        <row r="318">
          <cell r="A318">
            <v>6</v>
          </cell>
          <cell r="B318">
            <v>8</v>
          </cell>
          <cell r="C318" t="str">
            <v>Chalkdene M.S.</v>
          </cell>
          <cell r="D318">
            <v>350000</v>
          </cell>
          <cell r="E318">
            <v>0</v>
          </cell>
          <cell r="F318">
            <v>350000</v>
          </cell>
          <cell r="G318">
            <v>3</v>
          </cell>
          <cell r="H318">
            <v>2500</v>
          </cell>
          <cell r="I318">
            <v>10000</v>
          </cell>
          <cell r="J318">
            <v>50000</v>
          </cell>
          <cell r="K318">
            <v>6.666666666666667</v>
          </cell>
        </row>
        <row r="319">
          <cell r="A319">
            <v>7</v>
          </cell>
          <cell r="B319">
            <v>9</v>
          </cell>
          <cell r="C319" t="str">
            <v>Rockwood M.S.</v>
          </cell>
          <cell r="D319">
            <v>1600000</v>
          </cell>
          <cell r="E319">
            <v>100000</v>
          </cell>
          <cell r="F319">
            <v>1500000</v>
          </cell>
          <cell r="G319">
            <v>20</v>
          </cell>
          <cell r="H319">
            <v>10000</v>
          </cell>
          <cell r="I319">
            <v>35000</v>
          </cell>
          <cell r="J319">
            <v>175000</v>
          </cell>
          <cell r="K319">
            <v>8.6486486486486491</v>
          </cell>
        </row>
        <row r="320">
          <cell r="B320" t="str">
            <v/>
          </cell>
          <cell r="C320" t="str">
            <v/>
          </cell>
          <cell r="D320">
            <v>0</v>
          </cell>
          <cell r="F320">
            <v>0</v>
          </cell>
        </row>
        <row r="321">
          <cell r="B321" t="str">
            <v/>
          </cell>
          <cell r="C321" t="str">
            <v/>
          </cell>
          <cell r="D321">
            <v>0</v>
          </cell>
          <cell r="F321">
            <v>0</v>
          </cell>
        </row>
        <row r="322">
          <cell r="B322" t="str">
            <v/>
          </cell>
          <cell r="C322" t="str">
            <v/>
          </cell>
          <cell r="D322">
            <v>0</v>
          </cell>
          <cell r="F322">
            <v>0</v>
          </cell>
        </row>
        <row r="325">
          <cell r="C325" t="str">
            <v>TOTAL - SUBSTATION</v>
          </cell>
          <cell r="D325">
            <v>6050000</v>
          </cell>
          <cell r="E325">
            <v>900000</v>
          </cell>
          <cell r="F325">
            <v>5150000</v>
          </cell>
          <cell r="G325">
            <v>68</v>
          </cell>
          <cell r="H325">
            <v>36500</v>
          </cell>
          <cell r="I325">
            <v>212000</v>
          </cell>
          <cell r="J325">
            <v>1060000</v>
          </cell>
          <cell r="K325">
            <v>5.5175558595531236</v>
          </cell>
        </row>
        <row r="328">
          <cell r="C328" t="str">
            <v>SUBDIVISION REBUILDS</v>
          </cell>
        </row>
        <row r="330">
          <cell r="A330">
            <v>1</v>
          </cell>
          <cell r="B330">
            <v>1</v>
          </cell>
          <cell r="C330" t="str">
            <v>Sheridan Homelands - Phase V</v>
          </cell>
          <cell r="D330">
            <v>1500000</v>
          </cell>
          <cell r="E330">
            <v>1500000</v>
          </cell>
          <cell r="F330">
            <v>0</v>
          </cell>
          <cell r="G330">
            <v>2</v>
          </cell>
          <cell r="H330">
            <v>1000</v>
          </cell>
          <cell r="I330">
            <v>45000</v>
          </cell>
          <cell r="J330">
            <v>225000</v>
          </cell>
          <cell r="K330">
            <v>6.6371681415929205</v>
          </cell>
        </row>
        <row r="331">
          <cell r="A331">
            <v>2</v>
          </cell>
          <cell r="B331">
            <v>2</v>
          </cell>
          <cell r="C331" t="str">
            <v>Malton - Phase V</v>
          </cell>
          <cell r="D331">
            <v>1000000</v>
          </cell>
          <cell r="E331">
            <v>1000000</v>
          </cell>
          <cell r="F331">
            <v>0</v>
          </cell>
          <cell r="G331">
            <v>2</v>
          </cell>
          <cell r="H331">
            <v>2000</v>
          </cell>
          <cell r="I331">
            <v>40000</v>
          </cell>
          <cell r="J331">
            <v>200000</v>
          </cell>
          <cell r="K331">
            <v>4.9504950495049505</v>
          </cell>
        </row>
        <row r="332">
          <cell r="A332">
            <v>3</v>
          </cell>
          <cell r="B332">
            <v>3</v>
          </cell>
          <cell r="C332" t="str">
            <v xml:space="preserve"> Forest Glen Area east and west of Dixie Rd.</v>
          </cell>
          <cell r="D332">
            <v>1500000</v>
          </cell>
          <cell r="E332">
            <v>1500000</v>
          </cell>
          <cell r="F332">
            <v>0</v>
          </cell>
          <cell r="G332">
            <v>2</v>
          </cell>
          <cell r="H332">
            <v>2000</v>
          </cell>
          <cell r="I332">
            <v>75000</v>
          </cell>
          <cell r="J332">
            <v>375000</v>
          </cell>
          <cell r="K332">
            <v>3.9787798408488064</v>
          </cell>
        </row>
        <row r="333">
          <cell r="A333">
            <v>4</v>
          </cell>
          <cell r="B333">
            <v>4</v>
          </cell>
          <cell r="C333" t="str">
            <v>Meadowvale T.C. Mainfeeders - Phase II</v>
          </cell>
          <cell r="D333">
            <v>1400000</v>
          </cell>
          <cell r="E333">
            <v>1400000</v>
          </cell>
          <cell r="F333">
            <v>0</v>
          </cell>
          <cell r="H333">
            <v>1500</v>
          </cell>
          <cell r="I333">
            <v>85000</v>
          </cell>
          <cell r="J333">
            <v>425000</v>
          </cell>
          <cell r="K333">
            <v>3.2825322391559202</v>
          </cell>
        </row>
        <row r="334">
          <cell r="A334">
            <v>5</v>
          </cell>
          <cell r="B334">
            <v>5</v>
          </cell>
          <cell r="C334" t="str">
            <v>Woodlands Area</v>
          </cell>
          <cell r="D334">
            <v>1000000</v>
          </cell>
          <cell r="E334">
            <v>1000000</v>
          </cell>
          <cell r="F334">
            <v>0</v>
          </cell>
          <cell r="G334">
            <v>1</v>
          </cell>
          <cell r="H334">
            <v>1000</v>
          </cell>
          <cell r="I334">
            <v>35000</v>
          </cell>
          <cell r="J334">
            <v>175000</v>
          </cell>
          <cell r="K334">
            <v>5.6818181818181817</v>
          </cell>
        </row>
        <row r="335">
          <cell r="A335">
            <v>6</v>
          </cell>
          <cell r="B335">
            <v>6</v>
          </cell>
          <cell r="C335" t="str">
            <v>4.16 kV  U/G Circuit Rebuild</v>
          </cell>
          <cell r="D335">
            <v>100000</v>
          </cell>
          <cell r="E335">
            <v>100000</v>
          </cell>
          <cell r="F335">
            <v>0</v>
          </cell>
          <cell r="H335">
            <v>1000</v>
          </cell>
          <cell r="I335">
            <v>10000</v>
          </cell>
          <cell r="J335">
            <v>50000</v>
          </cell>
          <cell r="K335">
            <v>1.9607843137254901</v>
          </cell>
        </row>
        <row r="338">
          <cell r="C338" t="str">
            <v>TOTAL - SUBDIVISION REBUILDS</v>
          </cell>
          <cell r="D338">
            <v>6500000</v>
          </cell>
          <cell r="E338">
            <v>6500000</v>
          </cell>
          <cell r="F338">
            <v>0</v>
          </cell>
          <cell r="G338">
            <v>7</v>
          </cell>
          <cell r="H338">
            <v>8500</v>
          </cell>
          <cell r="I338">
            <v>290000</v>
          </cell>
          <cell r="J338">
            <v>1450000</v>
          </cell>
          <cell r="K338">
            <v>4.4566335275968463</v>
          </cell>
        </row>
        <row r="342">
          <cell r="A342" t="str">
            <v>*</v>
          </cell>
          <cell r="B342" t="str">
            <v>*</v>
          </cell>
          <cell r="C342" t="str">
            <v>Savings p.a. to the community</v>
          </cell>
        </row>
        <row r="343">
          <cell r="E343" t="str">
            <v>TABLE 1 (Cont'd)</v>
          </cell>
        </row>
        <row r="344">
          <cell r="E344" t="str">
            <v xml:space="preserve">SUMMARY OF </v>
          </cell>
        </row>
        <row r="345">
          <cell r="E345" t="str">
            <v>RECOMMENDED SYSTEM EXPANSION PROJECTS - 1996</v>
          </cell>
        </row>
        <row r="347">
          <cell r="D347" t="str">
            <v>Project</v>
          </cell>
          <cell r="E347">
            <v>1996</v>
          </cell>
          <cell r="F347" t="str">
            <v>Future</v>
          </cell>
          <cell r="H347" t="str">
            <v xml:space="preserve">        BENEFITS</v>
          </cell>
        </row>
        <row r="348">
          <cell r="A348" t="str">
            <v>Item</v>
          </cell>
          <cell r="B348" t="str">
            <v>Item</v>
          </cell>
          <cell r="C348" t="str">
            <v>Description</v>
          </cell>
          <cell r="D348" t="str">
            <v>Cost</v>
          </cell>
          <cell r="E348" t="str">
            <v>Budget</v>
          </cell>
          <cell r="F348" t="str">
            <v>Budget</v>
          </cell>
          <cell r="G348" t="str">
            <v>Add.</v>
          </cell>
          <cell r="I348" t="str">
            <v>SAVINGS (p.a)</v>
          </cell>
          <cell r="K348" t="str">
            <v>Payback</v>
          </cell>
        </row>
        <row r="349">
          <cell r="D349" t="str">
            <v>Estimate</v>
          </cell>
          <cell r="E349" t="str">
            <v>Amount</v>
          </cell>
          <cell r="F349" t="str">
            <v>Amount</v>
          </cell>
          <cell r="G349" t="str">
            <v>Capacity(MW)</v>
          </cell>
          <cell r="H349" t="str">
            <v>Losses</v>
          </cell>
          <cell r="I349" t="str">
            <v>Cust-min.</v>
          </cell>
          <cell r="J349" t="str">
            <v>Out. Costs*</v>
          </cell>
          <cell r="K349" t="str">
            <v>Yrs</v>
          </cell>
        </row>
        <row r="352">
          <cell r="C352" t="str">
            <v>SYSTEM MAINTENANCE PROJECTS</v>
          </cell>
        </row>
        <row r="354">
          <cell r="A354">
            <v>1</v>
          </cell>
          <cell r="C354" t="str">
            <v>Overhead Switch Replacement</v>
          </cell>
          <cell r="D354">
            <v>300000</v>
          </cell>
          <cell r="E354">
            <v>300000</v>
          </cell>
          <cell r="F354">
            <v>0</v>
          </cell>
          <cell r="H354">
            <v>0</v>
          </cell>
          <cell r="I354">
            <v>20000</v>
          </cell>
          <cell r="J354">
            <v>100000</v>
          </cell>
          <cell r="K354">
            <v>3</v>
          </cell>
        </row>
        <row r="355">
          <cell r="A355">
            <v>2</v>
          </cell>
          <cell r="C355" t="str">
            <v>Secondary Cable Replacement</v>
          </cell>
          <cell r="D355">
            <v>75000</v>
          </cell>
          <cell r="E355">
            <v>75000</v>
          </cell>
          <cell r="F355">
            <v>0</v>
          </cell>
          <cell r="H355">
            <v>0</v>
          </cell>
          <cell r="I355">
            <v>5000</v>
          </cell>
          <cell r="J355">
            <v>25000</v>
          </cell>
          <cell r="K355">
            <v>3</v>
          </cell>
        </row>
        <row r="356">
          <cell r="A356">
            <v>3</v>
          </cell>
          <cell r="C356" t="str">
            <v>Meter Base Replacement</v>
          </cell>
          <cell r="D356">
            <v>40000</v>
          </cell>
          <cell r="E356">
            <v>40000</v>
          </cell>
          <cell r="F356">
            <v>0</v>
          </cell>
          <cell r="H356">
            <v>0</v>
          </cell>
          <cell r="I356">
            <v>4000</v>
          </cell>
          <cell r="J356">
            <v>20000</v>
          </cell>
          <cell r="K356">
            <v>2</v>
          </cell>
        </row>
        <row r="357">
          <cell r="A357">
            <v>4</v>
          </cell>
          <cell r="C357" t="str">
            <v>Overhead Transformer Replacement</v>
          </cell>
          <cell r="D357">
            <v>150000</v>
          </cell>
          <cell r="E357">
            <v>150000</v>
          </cell>
          <cell r="F357">
            <v>0</v>
          </cell>
          <cell r="H357">
            <v>2000</v>
          </cell>
          <cell r="I357">
            <v>10000</v>
          </cell>
          <cell r="J357">
            <v>50000</v>
          </cell>
          <cell r="K357">
            <v>2.8846153846153846</v>
          </cell>
        </row>
        <row r="358">
          <cell r="A358">
            <v>5</v>
          </cell>
          <cell r="C358" t="str">
            <v>U/ground Cable and Splice Replacement</v>
          </cell>
          <cell r="D358">
            <v>1200000</v>
          </cell>
          <cell r="E358">
            <v>1200000</v>
          </cell>
          <cell r="F358">
            <v>0</v>
          </cell>
          <cell r="H358">
            <v>5000</v>
          </cell>
          <cell r="I358">
            <v>55000</v>
          </cell>
          <cell r="J358">
            <v>275000</v>
          </cell>
          <cell r="K358">
            <v>4.2857142857142856</v>
          </cell>
        </row>
        <row r="359">
          <cell r="A359">
            <v>6</v>
          </cell>
          <cell r="C359" t="str">
            <v>Feeder Overhauls</v>
          </cell>
          <cell r="D359">
            <v>600000</v>
          </cell>
          <cell r="E359">
            <v>600000</v>
          </cell>
          <cell r="F359">
            <v>0</v>
          </cell>
          <cell r="H359">
            <v>5000</v>
          </cell>
          <cell r="I359">
            <v>40000</v>
          </cell>
          <cell r="J359">
            <v>200000</v>
          </cell>
          <cell r="K359">
            <v>2.9268292682926829</v>
          </cell>
        </row>
        <row r="360">
          <cell r="A360">
            <v>7</v>
          </cell>
          <cell r="C360" t="str">
            <v>U/ground Transformer Replacement</v>
          </cell>
          <cell r="D360">
            <v>200000</v>
          </cell>
          <cell r="E360">
            <v>200000</v>
          </cell>
          <cell r="F360">
            <v>0</v>
          </cell>
          <cell r="H360">
            <v>2000</v>
          </cell>
          <cell r="I360">
            <v>10000</v>
          </cell>
          <cell r="J360">
            <v>50000</v>
          </cell>
          <cell r="K360">
            <v>3.8461538461538463</v>
          </cell>
        </row>
        <row r="361">
          <cell r="A361">
            <v>8</v>
          </cell>
          <cell r="C361" t="str">
            <v>Load Centre Replacement</v>
          </cell>
          <cell r="D361">
            <v>100000</v>
          </cell>
          <cell r="E361">
            <v>100000</v>
          </cell>
          <cell r="F361">
            <v>0</v>
          </cell>
          <cell r="H361">
            <v>0</v>
          </cell>
          <cell r="I361">
            <v>8000</v>
          </cell>
          <cell r="J361">
            <v>40000</v>
          </cell>
          <cell r="K361">
            <v>2.5</v>
          </cell>
        </row>
        <row r="362">
          <cell r="A362">
            <v>9</v>
          </cell>
          <cell r="C362" t="str">
            <v>Overhead Rebuilds</v>
          </cell>
          <cell r="D362">
            <v>800000</v>
          </cell>
          <cell r="E362">
            <v>800000</v>
          </cell>
          <cell r="F362">
            <v>0</v>
          </cell>
          <cell r="H362">
            <v>2000</v>
          </cell>
          <cell r="I362">
            <v>70000</v>
          </cell>
          <cell r="J362">
            <v>350000</v>
          </cell>
          <cell r="K362">
            <v>2.2727272727272729</v>
          </cell>
        </row>
        <row r="363">
          <cell r="A363">
            <v>10</v>
          </cell>
          <cell r="C363" t="str">
            <v>Wood &amp; Concrete Pole Replacements</v>
          </cell>
          <cell r="D363">
            <v>250000</v>
          </cell>
          <cell r="E363">
            <v>250000</v>
          </cell>
          <cell r="F363">
            <v>0</v>
          </cell>
          <cell r="H363">
            <v>0</v>
          </cell>
          <cell r="I363">
            <v>30000</v>
          </cell>
          <cell r="J363">
            <v>150000</v>
          </cell>
          <cell r="K363">
            <v>1.6666666666666667</v>
          </cell>
        </row>
        <row r="364">
          <cell r="A364">
            <v>11</v>
          </cell>
          <cell r="C364" t="str">
            <v>Auto-Switches/SCADA</v>
          </cell>
          <cell r="D364">
            <v>1200000</v>
          </cell>
          <cell r="E364">
            <v>1200000</v>
          </cell>
          <cell r="F364">
            <v>0</v>
          </cell>
          <cell r="H364">
            <v>5000</v>
          </cell>
          <cell r="I364">
            <v>300000</v>
          </cell>
          <cell r="J364">
            <v>1500000</v>
          </cell>
          <cell r="K364">
            <v>0.79734219269102991</v>
          </cell>
        </row>
        <row r="365">
          <cell r="A365">
            <v>12</v>
          </cell>
          <cell r="C365" t="str">
            <v>Power T/former O/H &amp;  StationUpgrade</v>
          </cell>
          <cell r="D365">
            <v>100000</v>
          </cell>
          <cell r="E365">
            <v>100000</v>
          </cell>
          <cell r="F365">
            <v>0</v>
          </cell>
          <cell r="H365">
            <v>0</v>
          </cell>
          <cell r="I365">
            <v>10000</v>
          </cell>
          <cell r="J365">
            <v>50000</v>
          </cell>
          <cell r="K365">
            <v>2</v>
          </cell>
        </row>
        <row r="368">
          <cell r="C368" t="str">
            <v>TOTAL - SYSTEM MAINTENANCE</v>
          </cell>
          <cell r="D368">
            <v>5015000</v>
          </cell>
          <cell r="E368">
            <v>5015000</v>
          </cell>
          <cell r="F368">
            <v>0</v>
          </cell>
          <cell r="G368">
            <v>0</v>
          </cell>
          <cell r="H368">
            <v>14000</v>
          </cell>
          <cell r="I368">
            <v>468000</v>
          </cell>
          <cell r="J368">
            <v>2340000</v>
          </cell>
          <cell r="K368">
            <v>2.1304163126593032</v>
          </cell>
        </row>
        <row r="371">
          <cell r="E371" t="str">
            <v>TABLE 1 (Cont'd)</v>
          </cell>
        </row>
        <row r="372">
          <cell r="E372" t="str">
            <v xml:space="preserve">SUMMARY OF </v>
          </cell>
        </row>
        <row r="373">
          <cell r="E373" t="str">
            <v>RECOMMENDED SYSTEM EXPANSION PROJECTS - 1996</v>
          </cell>
        </row>
        <row r="375">
          <cell r="D375" t="str">
            <v>Project</v>
          </cell>
          <cell r="E375">
            <v>1996</v>
          </cell>
          <cell r="F375" t="str">
            <v>Future</v>
          </cell>
          <cell r="H375" t="str">
            <v xml:space="preserve">        BENEFITS</v>
          </cell>
        </row>
        <row r="376">
          <cell r="A376" t="str">
            <v>Item</v>
          </cell>
          <cell r="B376" t="str">
            <v>Item</v>
          </cell>
          <cell r="C376" t="str">
            <v>Description</v>
          </cell>
          <cell r="D376" t="str">
            <v>Cost</v>
          </cell>
          <cell r="E376" t="str">
            <v>Budget</v>
          </cell>
          <cell r="F376" t="str">
            <v>Budget</v>
          </cell>
          <cell r="G376" t="str">
            <v>Add.</v>
          </cell>
          <cell r="I376" t="str">
            <v>SAVINGS (p.a)</v>
          </cell>
          <cell r="K376" t="str">
            <v>Payback</v>
          </cell>
        </row>
        <row r="377">
          <cell r="D377" t="str">
            <v>Estimate</v>
          </cell>
          <cell r="E377" t="str">
            <v>Amount</v>
          </cell>
          <cell r="F377" t="str">
            <v>Amount</v>
          </cell>
          <cell r="G377" t="str">
            <v>Capacity(MW)</v>
          </cell>
          <cell r="H377" t="str">
            <v>Losses</v>
          </cell>
          <cell r="I377" t="str">
            <v>Cust-min.</v>
          </cell>
          <cell r="J377" t="str">
            <v>Out. Costs*</v>
          </cell>
          <cell r="K377" t="str">
            <v>Yrs</v>
          </cell>
        </row>
        <row r="380">
          <cell r="C380" t="str">
            <v xml:space="preserve">       Total - Subtransmission</v>
          </cell>
          <cell r="D380">
            <v>2595000</v>
          </cell>
          <cell r="E380">
            <v>645000</v>
          </cell>
          <cell r="F380">
            <v>1950000</v>
          </cell>
          <cell r="G380">
            <v>47</v>
          </cell>
          <cell r="H380">
            <v>99000</v>
          </cell>
          <cell r="I380">
            <v>435000</v>
          </cell>
          <cell r="J380">
            <v>2175000</v>
          </cell>
          <cell r="K380">
            <v>1.1411609498680739</v>
          </cell>
          <cell r="L380">
            <v>14</v>
          </cell>
        </row>
        <row r="381">
          <cell r="C381" t="str">
            <v xml:space="preserve">       Total - Distribution</v>
          </cell>
          <cell r="D381">
            <v>1940500</v>
          </cell>
          <cell r="E381">
            <v>575000</v>
          </cell>
          <cell r="F381">
            <v>1365500</v>
          </cell>
          <cell r="G381">
            <v>30</v>
          </cell>
          <cell r="H381">
            <v>40500</v>
          </cell>
          <cell r="I381">
            <v>159000</v>
          </cell>
          <cell r="J381">
            <v>795000</v>
          </cell>
          <cell r="K381">
            <v>2.3225613405146617</v>
          </cell>
          <cell r="L381">
            <v>18</v>
          </cell>
        </row>
        <row r="382">
          <cell r="C382" t="str">
            <v xml:space="preserve">       Total - Substations</v>
          </cell>
          <cell r="D382">
            <v>6050000</v>
          </cell>
          <cell r="E382">
            <v>900000</v>
          </cell>
          <cell r="F382">
            <v>5150000</v>
          </cell>
          <cell r="G382">
            <v>68</v>
          </cell>
          <cell r="H382">
            <v>36500</v>
          </cell>
          <cell r="I382">
            <v>212000</v>
          </cell>
          <cell r="J382">
            <v>1060000</v>
          </cell>
          <cell r="K382">
            <v>5.5175558595531236</v>
          </cell>
          <cell r="L382">
            <v>7</v>
          </cell>
        </row>
        <row r="383">
          <cell r="C383" t="str">
            <v xml:space="preserve">       Total - Subdivision Rebuilds</v>
          </cell>
          <cell r="D383">
            <v>6500000</v>
          </cell>
          <cell r="E383">
            <v>6500000</v>
          </cell>
          <cell r="F383">
            <v>0</v>
          </cell>
          <cell r="G383">
            <v>7</v>
          </cell>
          <cell r="H383">
            <v>8500</v>
          </cell>
          <cell r="I383">
            <v>290000</v>
          </cell>
          <cell r="J383">
            <v>1450000</v>
          </cell>
          <cell r="K383">
            <v>4.4566335275968463</v>
          </cell>
          <cell r="L383">
            <v>6</v>
          </cell>
        </row>
        <row r="384">
          <cell r="C384" t="str">
            <v xml:space="preserve">       Total - System Maintenance</v>
          </cell>
          <cell r="D384">
            <v>5015000</v>
          </cell>
          <cell r="E384">
            <v>5015000</v>
          </cell>
          <cell r="F384">
            <v>0</v>
          </cell>
          <cell r="G384">
            <v>0</v>
          </cell>
          <cell r="H384">
            <v>14000</v>
          </cell>
          <cell r="I384">
            <v>468000</v>
          </cell>
          <cell r="J384">
            <v>2340000</v>
          </cell>
          <cell r="K384">
            <v>2.1304163126593032</v>
          </cell>
        </row>
        <row r="387">
          <cell r="C387" t="str">
            <v xml:space="preserve">       GRAND TOTAL</v>
          </cell>
          <cell r="D387">
            <v>22100500</v>
          </cell>
          <cell r="E387">
            <v>13635000</v>
          </cell>
          <cell r="F387">
            <v>8465500</v>
          </cell>
          <cell r="G387">
            <v>152</v>
          </cell>
          <cell r="H387">
            <v>198500</v>
          </cell>
          <cell r="I387">
            <v>1564000</v>
          </cell>
          <cell r="J387">
            <v>7820000</v>
          </cell>
          <cell r="K387">
            <v>2.7561888133690839</v>
          </cell>
          <cell r="L387">
            <v>45</v>
          </cell>
        </row>
        <row r="390">
          <cell r="A390" t="str">
            <v>*</v>
          </cell>
          <cell r="B390" t="str">
            <v>*</v>
          </cell>
          <cell r="C390" t="str">
            <v>Savings p.a. to the community</v>
          </cell>
        </row>
      </sheetData>
      <sheetData sheetId="4"/>
      <sheetData sheetId="5" refreshError="1">
        <row r="3">
          <cell r="B3" t="str">
            <v>CATEGORY</v>
          </cell>
          <cell r="E3">
            <v>1995</v>
          </cell>
          <cell r="G3">
            <v>1995</v>
          </cell>
          <cell r="I3">
            <v>1994</v>
          </cell>
          <cell r="J3">
            <v>1996</v>
          </cell>
          <cell r="L3">
            <v>1995</v>
          </cell>
          <cell r="M3">
            <v>1996</v>
          </cell>
          <cell r="O3">
            <v>1995</v>
          </cell>
          <cell r="P3" t="str">
            <v>Variance</v>
          </cell>
        </row>
        <row r="4">
          <cell r="E4" t="str">
            <v>Budget</v>
          </cell>
          <cell r="G4" t="str">
            <v>Carryover Projects</v>
          </cell>
          <cell r="I4" t="str">
            <v>Carryover Projects</v>
          </cell>
          <cell r="J4" t="str">
            <v>New Projects</v>
          </cell>
          <cell r="L4" t="str">
            <v>New Projects</v>
          </cell>
          <cell r="M4" t="str">
            <v>Total Projects</v>
          </cell>
          <cell r="O4" t="str">
            <v>Total Projects</v>
          </cell>
          <cell r="P4" t="str">
            <v>%</v>
          </cell>
        </row>
        <row r="5">
          <cell r="G5" t="str">
            <v>Budget</v>
          </cell>
          <cell r="I5" t="str">
            <v>HM Labour</v>
          </cell>
          <cell r="J5" t="str">
            <v>Budget</v>
          </cell>
          <cell r="L5" t="str">
            <v>HM Labour</v>
          </cell>
          <cell r="M5" t="str">
            <v>Budget</v>
          </cell>
          <cell r="O5" t="str">
            <v>HM Labour</v>
          </cell>
          <cell r="P5" t="str">
            <v>Increase</v>
          </cell>
        </row>
        <row r="6">
          <cell r="E6" t="str">
            <v>('000)</v>
          </cell>
          <cell r="G6" t="str">
            <v>('000)</v>
          </cell>
          <cell r="I6" t="str">
            <v>('000)</v>
          </cell>
          <cell r="J6" t="str">
            <v>('000)</v>
          </cell>
          <cell r="L6" t="str">
            <v>('000)</v>
          </cell>
          <cell r="M6" t="str">
            <v>('000)</v>
          </cell>
          <cell r="O6" t="str">
            <v>('000)</v>
          </cell>
        </row>
        <row r="7">
          <cell r="B7" t="str">
            <v>Subtransmission</v>
          </cell>
          <cell r="E7">
            <v>2930</v>
          </cell>
          <cell r="G7">
            <v>2550</v>
          </cell>
          <cell r="I7">
            <v>800.8</v>
          </cell>
          <cell r="J7">
            <v>645</v>
          </cell>
          <cell r="L7">
            <v>475</v>
          </cell>
          <cell r="M7">
            <v>3195</v>
          </cell>
          <cell r="O7">
            <v>1275.8</v>
          </cell>
          <cell r="P7">
            <v>9.0443686006825938E-2</v>
          </cell>
        </row>
        <row r="9">
          <cell r="B9" t="str">
            <v>Distribution</v>
          </cell>
          <cell r="E9">
            <v>1270</v>
          </cell>
          <cell r="G9">
            <v>705</v>
          </cell>
          <cell r="I9">
            <v>357.5</v>
          </cell>
          <cell r="J9">
            <v>575</v>
          </cell>
          <cell r="L9">
            <v>290</v>
          </cell>
          <cell r="M9">
            <v>1280</v>
          </cell>
          <cell r="O9">
            <v>647.5</v>
          </cell>
          <cell r="P9">
            <v>7.874015748031496E-3</v>
          </cell>
        </row>
        <row r="11">
          <cell r="B11" t="str">
            <v>Substations</v>
          </cell>
          <cell r="E11">
            <v>2510</v>
          </cell>
          <cell r="G11">
            <v>1770</v>
          </cell>
          <cell r="I11">
            <v>735</v>
          </cell>
          <cell r="J11">
            <v>900</v>
          </cell>
          <cell r="L11">
            <v>100</v>
          </cell>
          <cell r="M11">
            <v>2670</v>
          </cell>
          <cell r="O11">
            <v>835</v>
          </cell>
          <cell r="P11">
            <v>6.3745019920318724E-2</v>
          </cell>
        </row>
        <row r="13">
          <cell r="B13" t="str">
            <v>Subdivision Rebuilds</v>
          </cell>
          <cell r="E13">
            <v>6430</v>
          </cell>
          <cell r="G13">
            <v>0</v>
          </cell>
          <cell r="I13">
            <v>190</v>
          </cell>
          <cell r="J13">
            <v>6500</v>
          </cell>
          <cell r="L13">
            <v>250</v>
          </cell>
          <cell r="M13">
            <v>6500</v>
          </cell>
          <cell r="O13">
            <v>440</v>
          </cell>
          <cell r="P13">
            <v>1.088646967340591E-2</v>
          </cell>
        </row>
        <row r="15">
          <cell r="B15" t="str">
            <v>Road Relocations</v>
          </cell>
          <cell r="E15">
            <v>1300</v>
          </cell>
          <cell r="G15">
            <v>0</v>
          </cell>
          <cell r="I15">
            <v>100</v>
          </cell>
          <cell r="J15">
            <v>1200</v>
          </cell>
          <cell r="L15">
            <v>650</v>
          </cell>
          <cell r="M15">
            <v>1200</v>
          </cell>
          <cell r="O15">
            <v>750</v>
          </cell>
          <cell r="P15">
            <v>-7.6923076923076927E-2</v>
          </cell>
        </row>
        <row r="17">
          <cell r="B17" t="str">
            <v>Industrial &amp; Commercial Services</v>
          </cell>
          <cell r="E17">
            <v>1930</v>
          </cell>
          <cell r="G17">
            <v>0</v>
          </cell>
          <cell r="I17">
            <v>0</v>
          </cell>
          <cell r="J17">
            <v>1950</v>
          </cell>
          <cell r="L17">
            <v>825</v>
          </cell>
          <cell r="M17">
            <v>1950</v>
          </cell>
          <cell r="O17">
            <v>825</v>
          </cell>
          <cell r="P17">
            <v>1.0362694300518135E-2</v>
          </cell>
        </row>
        <row r="19">
          <cell r="B19" t="str">
            <v>O/H Distribution Maintenance</v>
          </cell>
          <cell r="E19">
            <v>2200</v>
          </cell>
          <cell r="G19">
            <v>0</v>
          </cell>
          <cell r="J19">
            <v>1950</v>
          </cell>
          <cell r="M19">
            <v>1950</v>
          </cell>
          <cell r="P19">
            <v>-0.11363636363636363</v>
          </cell>
        </row>
        <row r="21">
          <cell r="B21" t="str">
            <v>U/G Distribution Maintenance</v>
          </cell>
          <cell r="E21">
            <v>1369</v>
          </cell>
          <cell r="G21">
            <v>0</v>
          </cell>
          <cell r="J21">
            <v>1415</v>
          </cell>
          <cell r="M21">
            <v>1415</v>
          </cell>
          <cell r="P21">
            <v>3.3601168736303873E-2</v>
          </cell>
        </row>
        <row r="23">
          <cell r="B23" t="str">
            <v>Transformer Overhauls</v>
          </cell>
          <cell r="E23">
            <v>450</v>
          </cell>
          <cell r="G23">
            <v>0</v>
          </cell>
          <cell r="J23">
            <v>450</v>
          </cell>
          <cell r="M23">
            <v>450</v>
          </cell>
          <cell r="P23">
            <v>0</v>
          </cell>
        </row>
        <row r="25">
          <cell r="B25" t="str">
            <v>Auto Switches/SCADA</v>
          </cell>
          <cell r="E25">
            <v>1260</v>
          </cell>
          <cell r="G25">
            <v>0</v>
          </cell>
          <cell r="J25">
            <v>1200</v>
          </cell>
          <cell r="M25">
            <v>1200</v>
          </cell>
          <cell r="P25">
            <v>-4.7619047619047616E-2</v>
          </cell>
        </row>
        <row r="27">
          <cell r="B27" t="str">
            <v>Land and Easements</v>
          </cell>
          <cell r="E27">
            <v>400</v>
          </cell>
          <cell r="G27">
            <v>0</v>
          </cell>
          <cell r="I27">
            <v>0</v>
          </cell>
          <cell r="J27">
            <v>150</v>
          </cell>
          <cell r="L27">
            <v>0</v>
          </cell>
          <cell r="M27">
            <v>150</v>
          </cell>
          <cell r="O27">
            <v>0</v>
          </cell>
          <cell r="P27">
            <v>-0.625</v>
          </cell>
        </row>
        <row r="29">
          <cell r="B29" t="str">
            <v>Major Tools</v>
          </cell>
          <cell r="E29">
            <v>242</v>
          </cell>
          <cell r="G29">
            <v>0</v>
          </cell>
          <cell r="I29">
            <v>0</v>
          </cell>
          <cell r="J29">
            <v>145</v>
          </cell>
          <cell r="L29">
            <v>0</v>
          </cell>
          <cell r="M29">
            <v>145</v>
          </cell>
          <cell r="O29">
            <v>0</v>
          </cell>
          <cell r="P29">
            <v>-0.40082644628099173</v>
          </cell>
        </row>
        <row r="32">
          <cell r="C32" t="str">
            <v>TOTAL</v>
          </cell>
          <cell r="E32">
            <v>22291</v>
          </cell>
          <cell r="G32">
            <v>5025</v>
          </cell>
          <cell r="I32">
            <v>2183.3000000000002</v>
          </cell>
          <cell r="J32">
            <v>17080</v>
          </cell>
          <cell r="L32">
            <v>2590</v>
          </cell>
          <cell r="M32">
            <v>22105</v>
          </cell>
          <cell r="O32">
            <v>4773.3</v>
          </cell>
          <cell r="P32">
            <v>-8.3441747790588133E-3</v>
          </cell>
        </row>
        <row r="33">
          <cell r="B33">
            <v>35276.598025462961</v>
          </cell>
        </row>
        <row r="37">
          <cell r="J37" t="str">
            <v>Project</v>
          </cell>
          <cell r="M37">
            <v>1955</v>
          </cell>
        </row>
        <row r="38">
          <cell r="B38" t="str">
            <v>MULTIYEAR CAPITAL PROJECTS</v>
          </cell>
          <cell r="J38" t="str">
            <v>Life</v>
          </cell>
          <cell r="M38" t="str">
            <v>Carryover Projects</v>
          </cell>
        </row>
        <row r="39">
          <cell r="J39" t="str">
            <v>Cost</v>
          </cell>
          <cell r="M39" t="str">
            <v>Budget</v>
          </cell>
        </row>
        <row r="40">
          <cell r="J40" t="str">
            <v>('000)</v>
          </cell>
          <cell r="M40" t="str">
            <v>('000)</v>
          </cell>
        </row>
        <row r="41">
          <cell r="B41" t="str">
            <v>SUBTRANSMISSION</v>
          </cell>
        </row>
        <row r="43">
          <cell r="B43">
            <v>9501</v>
          </cell>
          <cell r="D43" t="str">
            <v>44 kV Meadowvale TS Egress</v>
          </cell>
          <cell r="J43">
            <v>650</v>
          </cell>
          <cell r="M43">
            <v>650</v>
          </cell>
        </row>
        <row r="44">
          <cell r="D44" t="str">
            <v>44 kV Winston Churchill Blvd.</v>
          </cell>
          <cell r="J44">
            <v>200</v>
          </cell>
          <cell r="M44">
            <v>200</v>
          </cell>
        </row>
        <row r="45">
          <cell r="D45" t="str">
            <v>44 kV Tomken/Bloor</v>
          </cell>
          <cell r="J45">
            <v>325</v>
          </cell>
          <cell r="M45">
            <v>325</v>
          </cell>
        </row>
        <row r="46">
          <cell r="D46" t="str">
            <v xml:space="preserve">44 kV Summerville M.S. </v>
          </cell>
          <cell r="J46">
            <v>200</v>
          </cell>
          <cell r="M46">
            <v>200</v>
          </cell>
        </row>
        <row r="47">
          <cell r="D47" t="str">
            <v>27.6 kV Second Line Express Feeder</v>
          </cell>
          <cell r="J47">
            <v>950</v>
          </cell>
          <cell r="M47">
            <v>950</v>
          </cell>
        </row>
        <row r="48">
          <cell r="D48" t="str">
            <v>27.6 kV Midway</v>
          </cell>
          <cell r="J48">
            <v>225</v>
          </cell>
          <cell r="M48">
            <v>225</v>
          </cell>
        </row>
        <row r="51">
          <cell r="C51" t="str">
            <v>TOTAL-SUBTRANSMISSION</v>
          </cell>
          <cell r="J51">
            <v>2550</v>
          </cell>
          <cell r="M51">
            <v>2550</v>
          </cell>
        </row>
        <row r="54">
          <cell r="B54" t="str">
            <v>DISTRIBUTION</v>
          </cell>
        </row>
        <row r="56">
          <cell r="B56">
            <v>9502</v>
          </cell>
          <cell r="D56" t="str">
            <v>13.8 kV Winston Churchill Blvd.</v>
          </cell>
          <cell r="J56">
            <v>80</v>
          </cell>
          <cell r="M56">
            <v>80</v>
          </cell>
        </row>
        <row r="57">
          <cell r="D57" t="str">
            <v>13.8 kV Chalkdene/Rockwood</v>
          </cell>
          <cell r="J57">
            <v>200</v>
          </cell>
          <cell r="M57">
            <v>200</v>
          </cell>
        </row>
        <row r="58">
          <cell r="D58" t="str">
            <v>13.8 kV American Drive</v>
          </cell>
          <cell r="J58">
            <v>125</v>
          </cell>
          <cell r="M58">
            <v>125</v>
          </cell>
        </row>
        <row r="59">
          <cell r="D59" t="str">
            <v>13.8 kV Burnhamthorpe Road</v>
          </cell>
          <cell r="J59">
            <v>125</v>
          </cell>
          <cell r="M59">
            <v>125</v>
          </cell>
        </row>
        <row r="60">
          <cell r="D60" t="str">
            <v>4.16 kV Clarkson M.S.</v>
          </cell>
          <cell r="J60">
            <v>75</v>
          </cell>
          <cell r="M60">
            <v>75</v>
          </cell>
        </row>
        <row r="61">
          <cell r="D61" t="str">
            <v>4.16 kV Cawthra Road</v>
          </cell>
          <cell r="J61">
            <v>100</v>
          </cell>
          <cell r="M61">
            <v>100</v>
          </cell>
        </row>
        <row r="64">
          <cell r="C64" t="str">
            <v>TOTAL-DISTRIBUTION</v>
          </cell>
          <cell r="J64">
            <v>705</v>
          </cell>
          <cell r="M64">
            <v>705</v>
          </cell>
        </row>
        <row r="67">
          <cell r="B67" t="str">
            <v>SUBSTATION</v>
          </cell>
        </row>
        <row r="69">
          <cell r="B69">
            <v>9404</v>
          </cell>
          <cell r="D69" t="str">
            <v>Sheridan Park MS Rebuild</v>
          </cell>
          <cell r="J69">
            <v>870</v>
          </cell>
          <cell r="M69">
            <v>670</v>
          </cell>
        </row>
        <row r="70">
          <cell r="B70">
            <v>9405</v>
          </cell>
          <cell r="D70" t="str">
            <v>Orchard Heights MS Rebuild</v>
          </cell>
          <cell r="J70">
            <v>1545</v>
          </cell>
          <cell r="M70">
            <v>1100</v>
          </cell>
        </row>
        <row r="75">
          <cell r="C75" t="str">
            <v>TOTAL-SUBSTATION</v>
          </cell>
          <cell r="J75">
            <v>2415</v>
          </cell>
          <cell r="M75">
            <v>1770</v>
          </cell>
        </row>
        <row r="78">
          <cell r="B78" t="str">
            <v>SUBDIVISION REBUILDS</v>
          </cell>
        </row>
        <row r="80">
          <cell r="B80">
            <v>9503</v>
          </cell>
          <cell r="D80" t="str">
            <v>Forest Glen</v>
          </cell>
          <cell r="J80">
            <v>6950</v>
          </cell>
          <cell r="M80">
            <v>0</v>
          </cell>
        </row>
        <row r="81">
          <cell r="D81" t="str">
            <v>Sheridan Homelands Ph 4</v>
          </cell>
          <cell r="J81">
            <v>0</v>
          </cell>
          <cell r="M81">
            <v>0</v>
          </cell>
        </row>
        <row r="82">
          <cell r="D82" t="str">
            <v>Malton Ph4</v>
          </cell>
          <cell r="J82">
            <v>0</v>
          </cell>
          <cell r="M82">
            <v>0</v>
          </cell>
        </row>
        <row r="83">
          <cell r="D83" t="str">
            <v>Meadowvale Feeder Replacement</v>
          </cell>
          <cell r="J83">
            <v>0</v>
          </cell>
          <cell r="M83">
            <v>0</v>
          </cell>
        </row>
        <row r="85">
          <cell r="C85" t="str">
            <v>TOTAL-REBUILDS</v>
          </cell>
          <cell r="J85">
            <v>6950</v>
          </cell>
          <cell r="M85">
            <v>0</v>
          </cell>
        </row>
        <row r="143">
          <cell r="B143" t="str">
            <v>1995 SYSTEM PROJECTS</v>
          </cell>
          <cell r="J143">
            <v>1995</v>
          </cell>
        </row>
        <row r="144">
          <cell r="J144" t="str">
            <v>Budget</v>
          </cell>
        </row>
        <row r="145">
          <cell r="J145" t="str">
            <v>('000)</v>
          </cell>
        </row>
        <row r="146">
          <cell r="B146" t="str">
            <v>SUBTRANSMISSION</v>
          </cell>
        </row>
        <row r="148">
          <cell r="B148">
            <v>9401</v>
          </cell>
          <cell r="D148" t="str">
            <v>Subtransmission Cons.</v>
          </cell>
          <cell r="J148">
            <v>1980</v>
          </cell>
        </row>
        <row r="149">
          <cell r="B149">
            <v>9501</v>
          </cell>
          <cell r="D149" t="str">
            <v>Subtransmission</v>
          </cell>
          <cell r="J149">
            <v>950</v>
          </cell>
        </row>
        <row r="151">
          <cell r="C151" t="str">
            <v>TOTAL-SUBTRANSMISSION</v>
          </cell>
          <cell r="J151">
            <v>2930</v>
          </cell>
        </row>
        <row r="153">
          <cell r="B153" t="str">
            <v>DISTRIBUTION</v>
          </cell>
        </row>
        <row r="155">
          <cell r="B155">
            <v>9402</v>
          </cell>
          <cell r="D155" t="str">
            <v>Distribution Const.</v>
          </cell>
          <cell r="J155">
            <v>690</v>
          </cell>
        </row>
        <row r="156">
          <cell r="B156">
            <v>9402</v>
          </cell>
          <cell r="D156" t="str">
            <v>Distribution</v>
          </cell>
          <cell r="J156">
            <v>580</v>
          </cell>
        </row>
        <row r="158">
          <cell r="C158" t="str">
            <v>TOTAL-DISTRIBUTION</v>
          </cell>
          <cell r="J158">
            <v>1270</v>
          </cell>
        </row>
        <row r="160">
          <cell r="B160" t="str">
            <v>SUBSTATION</v>
          </cell>
        </row>
        <row r="162">
          <cell r="B162">
            <v>9209</v>
          </cell>
          <cell r="D162" t="str">
            <v>Confederation</v>
          </cell>
          <cell r="J162">
            <v>500</v>
          </cell>
        </row>
        <row r="163">
          <cell r="B163">
            <v>9309</v>
          </cell>
          <cell r="D163" t="str">
            <v>Matheson</v>
          </cell>
          <cell r="J163">
            <v>160</v>
          </cell>
        </row>
        <row r="164">
          <cell r="B164">
            <v>9403</v>
          </cell>
          <cell r="D164" t="str">
            <v>Thomas</v>
          </cell>
          <cell r="J164">
            <v>500</v>
          </cell>
        </row>
        <row r="165">
          <cell r="B165">
            <v>9404</v>
          </cell>
          <cell r="D165" t="str">
            <v>Sheridan Park MS Rebuild</v>
          </cell>
          <cell r="J165">
            <v>550</v>
          </cell>
        </row>
        <row r="166">
          <cell r="B166">
            <v>9405</v>
          </cell>
          <cell r="D166" t="str">
            <v>Orchard Heights MS Rebuild</v>
          </cell>
          <cell r="J166">
            <v>500</v>
          </cell>
        </row>
        <row r="167">
          <cell r="B167">
            <v>9506</v>
          </cell>
          <cell r="D167" t="str">
            <v>MS Egress Cable Replacement</v>
          </cell>
          <cell r="J167">
            <v>300</v>
          </cell>
        </row>
        <row r="169">
          <cell r="C169" t="str">
            <v>TOTAL-SUBSTATION</v>
          </cell>
          <cell r="J169">
            <v>2510</v>
          </cell>
        </row>
        <row r="171">
          <cell r="B171" t="str">
            <v>SUBDIVISION REBUILDS</v>
          </cell>
        </row>
        <row r="173">
          <cell r="B173">
            <v>9407</v>
          </cell>
          <cell r="D173" t="str">
            <v>Applewood Heights Ph1</v>
          </cell>
          <cell r="J173">
            <v>250</v>
          </cell>
        </row>
        <row r="174">
          <cell r="B174">
            <v>9408</v>
          </cell>
          <cell r="D174" t="str">
            <v>Comanche/Cochise</v>
          </cell>
          <cell r="J174">
            <v>50</v>
          </cell>
        </row>
        <row r="175">
          <cell r="B175">
            <v>9409</v>
          </cell>
          <cell r="D175" t="str">
            <v>Malton Ph3</v>
          </cell>
          <cell r="J175">
            <v>100</v>
          </cell>
        </row>
        <row r="176">
          <cell r="B176">
            <v>9410</v>
          </cell>
          <cell r="D176" t="str">
            <v>Sheridan Homelands Ph3</v>
          </cell>
          <cell r="J176">
            <v>80</v>
          </cell>
        </row>
        <row r="177">
          <cell r="B177">
            <v>9503</v>
          </cell>
          <cell r="D177" t="str">
            <v>Subdivision Rebuilds</v>
          </cell>
          <cell r="J177">
            <v>5950</v>
          </cell>
        </row>
        <row r="179">
          <cell r="C179" t="str">
            <v>TOTAL-REBUILDS</v>
          </cell>
          <cell r="J179">
            <v>6430</v>
          </cell>
        </row>
        <row r="181">
          <cell r="B181" t="str">
            <v>ROAD RELOCATIONS</v>
          </cell>
        </row>
        <row r="183">
          <cell r="B183">
            <v>9530</v>
          </cell>
          <cell r="D183" t="str">
            <v>Road Projects - 1995</v>
          </cell>
          <cell r="J183">
            <v>1300</v>
          </cell>
        </row>
        <row r="185">
          <cell r="C185" t="str">
            <v>TOTAL ROAD RELOCATIONS</v>
          </cell>
          <cell r="J185">
            <v>1300</v>
          </cell>
        </row>
        <row r="187">
          <cell r="B187" t="str">
            <v>INDUSTRIAL &amp; COMMERCIAL SERVICES</v>
          </cell>
        </row>
        <row r="189">
          <cell r="B189">
            <v>9541</v>
          </cell>
          <cell r="D189" t="str">
            <v>Overhead Services</v>
          </cell>
          <cell r="J189">
            <v>55</v>
          </cell>
        </row>
        <row r="190">
          <cell r="B190">
            <v>9542</v>
          </cell>
          <cell r="D190" t="str">
            <v>Industrial/Commercial Services</v>
          </cell>
          <cell r="J190">
            <v>1375</v>
          </cell>
        </row>
        <row r="191">
          <cell r="B191">
            <v>9543</v>
          </cell>
          <cell r="D191" t="str">
            <v>Apartments</v>
          </cell>
          <cell r="J191">
            <v>500</v>
          </cell>
        </row>
        <row r="193">
          <cell r="C193" t="str">
            <v>TOTAL-INDUSTRIAL &amp; COMMERCIAL SERVICES</v>
          </cell>
          <cell r="J193">
            <v>1930</v>
          </cell>
        </row>
        <row r="195">
          <cell r="C195" t="str">
            <v>TOTAL-SYSTEM PROJECTS</v>
          </cell>
          <cell r="J195">
            <v>16370</v>
          </cell>
        </row>
        <row r="199">
          <cell r="B199" t="str">
            <v>1995 SYSTEM MAINTENANCE PROJECTS</v>
          </cell>
          <cell r="J199">
            <v>1995</v>
          </cell>
        </row>
        <row r="200">
          <cell r="J200" t="str">
            <v>Budget</v>
          </cell>
        </row>
        <row r="201">
          <cell r="J201" t="str">
            <v>('000)</v>
          </cell>
        </row>
        <row r="202">
          <cell r="B202" t="str">
            <v>O/H DISTRIBUTION</v>
          </cell>
        </row>
        <row r="204">
          <cell r="B204">
            <v>9560</v>
          </cell>
          <cell r="D204" t="str">
            <v>Wood Pole Replacement</v>
          </cell>
          <cell r="J204">
            <v>400</v>
          </cell>
        </row>
        <row r="205">
          <cell r="B205">
            <v>9561</v>
          </cell>
          <cell r="D205" t="str">
            <v>Overhead Rebuilds</v>
          </cell>
          <cell r="J205">
            <v>900</v>
          </cell>
        </row>
        <row r="206">
          <cell r="B206">
            <v>9564</v>
          </cell>
          <cell r="D206" t="str">
            <v>Feeder Overhauls</v>
          </cell>
          <cell r="J206">
            <v>600</v>
          </cell>
        </row>
        <row r="207">
          <cell r="B207">
            <v>9569</v>
          </cell>
          <cell r="D207" t="str">
            <v>Overhead Switch Replacement</v>
          </cell>
          <cell r="J207">
            <v>300</v>
          </cell>
        </row>
        <row r="208">
          <cell r="B208">
            <v>9576</v>
          </cell>
          <cell r="D208" t="str">
            <v>Auto Switches/SCADA</v>
          </cell>
          <cell r="J208">
            <v>1260</v>
          </cell>
        </row>
        <row r="211">
          <cell r="C211" t="str">
            <v>TOTAL-O/H DISTRIBUTION</v>
          </cell>
          <cell r="J211">
            <v>3460</v>
          </cell>
        </row>
        <row r="214">
          <cell r="B214" t="str">
            <v xml:space="preserve"> U/G DISTRIBUTION</v>
          </cell>
        </row>
        <row r="216">
          <cell r="B216">
            <v>9562</v>
          </cell>
          <cell r="D216" t="str">
            <v>Load Centre Replacements</v>
          </cell>
          <cell r="J216">
            <v>60</v>
          </cell>
        </row>
        <row r="217">
          <cell r="B217">
            <v>9565</v>
          </cell>
          <cell r="D217" t="str">
            <v>Underground Cable Replacements</v>
          </cell>
          <cell r="J217">
            <v>1200</v>
          </cell>
        </row>
        <row r="218">
          <cell r="B218">
            <v>9567</v>
          </cell>
          <cell r="D218" t="str">
            <v>Meter Base Replacements</v>
          </cell>
          <cell r="J218">
            <v>34</v>
          </cell>
        </row>
        <row r="219">
          <cell r="B219">
            <v>9568</v>
          </cell>
          <cell r="D219" t="str">
            <v>Secondary Cable Replacements</v>
          </cell>
          <cell r="J219">
            <v>75</v>
          </cell>
        </row>
        <row r="222">
          <cell r="C222" t="str">
            <v>TOTAL- U/G DISTRIBUTION</v>
          </cell>
          <cell r="J222">
            <v>1369</v>
          </cell>
        </row>
        <row r="225">
          <cell r="B225" t="str">
            <v>TRANFORMER OVERHAULS</v>
          </cell>
        </row>
        <row r="227">
          <cell r="B227">
            <v>9563</v>
          </cell>
          <cell r="D227" t="str">
            <v>Underground Tx Replacements</v>
          </cell>
          <cell r="J227">
            <v>200</v>
          </cell>
        </row>
        <row r="228">
          <cell r="B228">
            <v>9566</v>
          </cell>
          <cell r="D228" t="str">
            <v>Overhead Tx Replacements</v>
          </cell>
          <cell r="J228">
            <v>150</v>
          </cell>
        </row>
        <row r="229">
          <cell r="B229">
            <v>9575</v>
          </cell>
          <cell r="D229" t="str">
            <v>MS Tx &amp; Station Overhauls</v>
          </cell>
          <cell r="J229">
            <v>100</v>
          </cell>
        </row>
        <row r="232">
          <cell r="C232" t="str">
            <v>TOTAL-TRANSFORMER OVERHAULS</v>
          </cell>
          <cell r="J232">
            <v>450</v>
          </cell>
        </row>
        <row r="234">
          <cell r="C234" t="str">
            <v>TOTAL - SYSTEM MAINTENANCE</v>
          </cell>
          <cell r="J234">
            <v>5279</v>
          </cell>
        </row>
        <row r="236">
          <cell r="C236" t="str">
            <v>TOTAL- ENG &amp; OPERATION</v>
          </cell>
          <cell r="J236">
            <v>21649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LDC Information"/>
      <sheetName val="2. 2006 Rate Classes"/>
      <sheetName val="3. 2006 Tariff Sheet"/>
      <sheetName val="4. 2006 Smart Meter Information"/>
      <sheetName val="5. Removal of SM"/>
      <sheetName val="6. CDM Adjustment"/>
      <sheetName val="7. LCT Adjustment"/>
      <sheetName val="8. Dx IRM Adjustment"/>
      <sheetName val="9. Addback of Smart Meter Amt"/>
      <sheetName val="10. 2007 Tariff Sheet"/>
      <sheetName val="11. Bill Impact - Summer"/>
      <sheetName val="12. Bill Impact - Winter"/>
      <sheetName val="13. Bill Impact - Annualiz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97 (3)"/>
      <sheetName val="Projects"/>
      <sheetName val="Global"/>
      <sheetName val="RPCAP97"/>
      <sheetName val="Budget98"/>
      <sheetName val="Work Units"/>
      <sheetName val="Items98"/>
      <sheetName val="Items98 (2)"/>
      <sheetName val="SUM98"/>
      <sheetName val="MW-min"/>
      <sheetName val="SUM98 - MW-min"/>
      <sheetName val="Res Plan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 refreshError="1">
        <row r="1">
          <cell r="B1" t="str">
            <v xml:space="preserve">POSSIBLE  SYSTEM   CAPITAL PROJECTS  -  1997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6">
          <cell r="A6" t="str">
            <v>ITEM</v>
          </cell>
          <cell r="B6" t="str">
            <v>DESCRIPTION</v>
          </cell>
          <cell r="C6" t="str">
            <v>TYPE</v>
          </cell>
          <cell r="D6" t="str">
            <v>ESTIMATE</v>
          </cell>
          <cell r="E6" t="str">
            <v>ZONE</v>
          </cell>
          <cell r="F6" t="str">
            <v>PRIORITY</v>
          </cell>
        </row>
        <row r="7">
          <cell r="C7" t="str">
            <v>(km)</v>
          </cell>
        </row>
        <row r="9">
          <cell r="B9" t="str">
            <v>44 kV - TOMKEN T.S.</v>
          </cell>
        </row>
        <row r="12">
          <cell r="A12">
            <v>1</v>
          </cell>
          <cell r="B12" t="str">
            <v>44 kV Dixie/Hwy 401- Feeder Tie</v>
          </cell>
          <cell r="C12" t="str">
            <v>U/G</v>
          </cell>
          <cell r="D12">
            <v>755000</v>
          </cell>
          <cell r="E12" t="str">
            <v>Erin/Tomk.</v>
          </cell>
          <cell r="F12">
            <v>0</v>
          </cell>
        </row>
        <row r="13">
          <cell r="B13" t="str">
            <v xml:space="preserve">          From Shawson M.S. south along Dixie on</v>
          </cell>
          <cell r="C13">
            <v>0.4</v>
          </cell>
        </row>
        <row r="14">
          <cell r="B14" t="str">
            <v xml:space="preserve">         existing poleline and U/G under Hwy 401  </v>
          </cell>
        </row>
        <row r="17">
          <cell r="A17">
            <v>2</v>
          </cell>
          <cell r="B17" t="str">
            <v>44 kV Dixie/Burnhamthorpe- Feeder Tie</v>
          </cell>
          <cell r="C17" t="str">
            <v>REBUILD</v>
          </cell>
          <cell r="D17">
            <v>420000</v>
          </cell>
          <cell r="E17" t="str">
            <v>Erin/Tomk.</v>
          </cell>
          <cell r="F17">
            <v>0</v>
          </cell>
        </row>
        <row r="18">
          <cell r="B18" t="str">
            <v xml:space="preserve">          On existing poleline  along  Dixie  Rd.  from</v>
          </cell>
          <cell r="C18">
            <v>1.7</v>
          </cell>
        </row>
        <row r="19">
          <cell r="B19" t="str">
            <v xml:space="preserve">          Burnhamthorpe  Rd.   to   New Dixie.</v>
          </cell>
        </row>
        <row r="22">
          <cell r="A22">
            <v>3</v>
          </cell>
          <cell r="B22" t="str">
            <v>44 kV Eglinton Feeders</v>
          </cell>
          <cell r="C22" t="str">
            <v>REBUILD</v>
          </cell>
          <cell r="D22">
            <v>420000</v>
          </cell>
          <cell r="E22" t="str">
            <v>Erin/Tomk.</v>
          </cell>
          <cell r="F22">
            <v>0</v>
          </cell>
        </row>
        <row r="23">
          <cell r="B23" t="str">
            <v xml:space="preserve">          Along Ontario Hyd.R.O.W. to Dixie Rd. and</v>
          </cell>
          <cell r="C23">
            <v>1.7</v>
          </cell>
        </row>
        <row r="24">
          <cell r="B24" t="str">
            <v xml:space="preserve">         north to Eglinton Av. (new Tomken TS feeders)</v>
          </cell>
        </row>
        <row r="27">
          <cell r="A27">
            <v>4</v>
          </cell>
          <cell r="B27" t="str">
            <v>44 kV Burnhamthorpe Feeders</v>
          </cell>
          <cell r="C27" t="str">
            <v>NEW</v>
          </cell>
          <cell r="D27">
            <v>530000</v>
          </cell>
          <cell r="E27" t="str">
            <v>Erin/Tomk.</v>
          </cell>
          <cell r="F27">
            <v>0</v>
          </cell>
        </row>
        <row r="28">
          <cell r="B28" t="str">
            <v xml:space="preserve">          Along Ontario Hyd.R.O.W. to Dixie Rd. and</v>
          </cell>
          <cell r="C28">
            <v>3</v>
          </cell>
        </row>
        <row r="29">
          <cell r="B29" t="str">
            <v xml:space="preserve">         south to Burnhamthorpe Rd. (new feeders)</v>
          </cell>
        </row>
        <row r="32">
          <cell r="B32" t="str">
            <v>44 kV - ERINDALE T.S.</v>
          </cell>
        </row>
        <row r="36">
          <cell r="A36" t="str">
            <v>5*</v>
          </cell>
          <cell r="B36" t="str">
            <v>44 kV Aquitaine MS - C.P.R. Feeder Tie</v>
          </cell>
          <cell r="C36" t="str">
            <v>ADD</v>
          </cell>
          <cell r="D36">
            <v>160000</v>
          </cell>
          <cell r="E36" t="str">
            <v>Meadow.</v>
          </cell>
          <cell r="F36">
            <v>1</v>
          </cell>
        </row>
        <row r="37">
          <cell r="B37" t="str">
            <v xml:space="preserve">          On existing poleline along C.P.R. Tracks </v>
          </cell>
          <cell r="C37">
            <v>3</v>
          </cell>
        </row>
        <row r="38">
          <cell r="B38" t="str">
            <v xml:space="preserve">          from Aquitaine M.S. to W. C. Blvd. and</v>
          </cell>
        </row>
        <row r="39">
          <cell r="B39" t="str">
            <v xml:space="preserve">          Derry Rd.</v>
          </cell>
        </row>
        <row r="42">
          <cell r="A42" t="str">
            <v>6*</v>
          </cell>
          <cell r="B42" t="str">
            <v>44 kV Meadowvale TS Feeder Egress</v>
          </cell>
          <cell r="C42" t="str">
            <v>BUILD</v>
          </cell>
          <cell r="D42">
            <v>350000</v>
          </cell>
          <cell r="E42" t="str">
            <v>Meadow.</v>
          </cell>
          <cell r="F42">
            <v>1</v>
          </cell>
        </row>
        <row r="43">
          <cell r="B43" t="str">
            <v xml:space="preserve">          Along CPR from Tenth Line to W.C.Blvd. </v>
          </cell>
          <cell r="C43">
            <v>3.1</v>
          </cell>
        </row>
        <row r="47">
          <cell r="A47" t="str">
            <v>7*</v>
          </cell>
          <cell r="B47" t="str">
            <v>44 kV Mississauga Rd. Feeder Tie</v>
          </cell>
          <cell r="C47" t="str">
            <v>ADD</v>
          </cell>
          <cell r="D47">
            <v>50000</v>
          </cell>
          <cell r="E47" t="str">
            <v>Erin/Tomk.</v>
          </cell>
          <cell r="F47">
            <v>1</v>
          </cell>
        </row>
        <row r="48">
          <cell r="B48" t="str">
            <v xml:space="preserve">          Along  Mississauga Rd. from Ontario Hydro</v>
          </cell>
          <cell r="C48">
            <v>2.2000000000000002</v>
          </cell>
        </row>
        <row r="49">
          <cell r="B49" t="str">
            <v xml:space="preserve">          ROW to Eglinton Av.</v>
          </cell>
        </row>
        <row r="52">
          <cell r="A52" t="str">
            <v>8*</v>
          </cell>
          <cell r="B52" t="str">
            <v>44 kV Britannia Rd. Feeder Tie</v>
          </cell>
          <cell r="C52" t="str">
            <v>ADD</v>
          </cell>
          <cell r="D52">
            <v>290000</v>
          </cell>
          <cell r="E52" t="str">
            <v>Meadow.</v>
          </cell>
          <cell r="F52">
            <v>1</v>
          </cell>
        </row>
        <row r="53">
          <cell r="B53" t="str">
            <v xml:space="preserve">         Along Britannia Rd. on existing poleline from</v>
          </cell>
          <cell r="C53">
            <v>1.5</v>
          </cell>
        </row>
        <row r="54">
          <cell r="B54" t="str">
            <v xml:space="preserve">         Erin Mills Pkwy to Mississauga Rd.</v>
          </cell>
        </row>
        <row r="55">
          <cell r="B55" t="str">
            <v xml:space="preserve">         (Under Road  Project)</v>
          </cell>
        </row>
        <row r="57">
          <cell r="B57" t="str">
            <v>SUB-TOTAL</v>
          </cell>
          <cell r="D57">
            <v>2685000</v>
          </cell>
        </row>
        <row r="59">
          <cell r="A59" t="str">
            <v>(x)  Included  in  1997  Capital  Budget.</v>
          </cell>
        </row>
        <row r="62">
          <cell r="A62" t="str">
            <v>SUBTRANSMISSION (Cont'd)</v>
          </cell>
        </row>
        <row r="65">
          <cell r="A65" t="str">
            <v>ITEM</v>
          </cell>
          <cell r="B65" t="str">
            <v>DESCRIPTION</v>
          </cell>
          <cell r="C65" t="str">
            <v>TYPE</v>
          </cell>
          <cell r="D65" t="str">
            <v>ESTIMATE</v>
          </cell>
          <cell r="E65" t="str">
            <v>ZONE</v>
          </cell>
          <cell r="F65" t="str">
            <v>PRIORITY</v>
          </cell>
        </row>
        <row r="66">
          <cell r="C66" t="str">
            <v>(km)</v>
          </cell>
        </row>
        <row r="68">
          <cell r="B68" t="str">
            <v>44 kV - ERINDALE T.S. (Cont'd)</v>
          </cell>
        </row>
        <row r="71">
          <cell r="A71">
            <v>9</v>
          </cell>
          <cell r="B71" t="str">
            <v>44 kV Gen Erin Rd. Feeder Tie</v>
          </cell>
          <cell r="C71" t="str">
            <v>ADD</v>
          </cell>
          <cell r="D71">
            <v>245000</v>
          </cell>
          <cell r="E71" t="str">
            <v>Erin/Tomk.</v>
          </cell>
          <cell r="F71">
            <v>0</v>
          </cell>
        </row>
        <row r="72">
          <cell r="B72" t="str">
            <v xml:space="preserve">          On existing poleline  along  Glen Erin Dr.</v>
          </cell>
          <cell r="C72">
            <v>3.3</v>
          </cell>
        </row>
        <row r="73">
          <cell r="B73" t="str">
            <v xml:space="preserve">          from Burnhamthorpe to  Eglinton  Ave.</v>
          </cell>
        </row>
        <row r="74">
          <cell r="B74" t="str">
            <v xml:space="preserve">          (Includes  13.8 kV Cct.)</v>
          </cell>
        </row>
        <row r="76">
          <cell r="A76">
            <v>10</v>
          </cell>
          <cell r="B76" t="str">
            <v>44 kV Highway 10 Feeder Tie</v>
          </cell>
          <cell r="C76" t="str">
            <v>U/G</v>
          </cell>
          <cell r="D76">
            <v>1075000</v>
          </cell>
          <cell r="E76" t="str">
            <v>Erin/Tomk.</v>
          </cell>
          <cell r="F76">
            <v>0</v>
          </cell>
        </row>
        <row r="77">
          <cell r="B77" t="str">
            <v xml:space="preserve">          Along Hwy 10  from  Burnhamthorpe </v>
          </cell>
          <cell r="C77">
            <v>0.6</v>
          </cell>
        </row>
        <row r="78">
          <cell r="B78" t="str">
            <v xml:space="preserve">          to John MS</v>
          </cell>
        </row>
        <row r="79">
          <cell r="B79" t="str">
            <v xml:space="preserve">       (Under Road Prokect)</v>
          </cell>
        </row>
        <row r="81">
          <cell r="A81">
            <v>11</v>
          </cell>
          <cell r="B81" t="str">
            <v>44 kV Mississauga/Dundas Rd. Feeder Tie</v>
          </cell>
          <cell r="C81" t="str">
            <v>BUILD</v>
          </cell>
          <cell r="D81">
            <v>782500</v>
          </cell>
          <cell r="E81" t="str">
            <v>Erin/Tomk.</v>
          </cell>
          <cell r="F81">
            <v>0</v>
          </cell>
        </row>
        <row r="82">
          <cell r="B82" t="str">
            <v xml:space="preserve">          Along  Mississauga Rd. from Burnhamthorpe</v>
          </cell>
          <cell r="C82">
            <v>3.1</v>
          </cell>
        </row>
        <row r="83">
          <cell r="B83" t="str">
            <v xml:space="preserve">          to Dundas St.</v>
          </cell>
        </row>
        <row r="84">
          <cell r="B84" t="str">
            <v xml:space="preserve">          (Includes  13.8 kV Cct.)</v>
          </cell>
        </row>
        <row r="87">
          <cell r="B87" t="str">
            <v>44 kV - MALTON AREA.</v>
          </cell>
        </row>
        <row r="90">
          <cell r="A90" t="str">
            <v>12*</v>
          </cell>
          <cell r="B90" t="str">
            <v>44 kV Drew Rd. Feeder Tie</v>
          </cell>
          <cell r="C90" t="str">
            <v>ADD</v>
          </cell>
          <cell r="D90">
            <v>205000</v>
          </cell>
          <cell r="E90" t="str">
            <v>Bram/Wood</v>
          </cell>
          <cell r="F90">
            <v>1</v>
          </cell>
        </row>
        <row r="91">
          <cell r="B91" t="str">
            <v xml:space="preserve">          Along Drew Rd. from Tbram Rd. to </v>
          </cell>
          <cell r="C91">
            <v>2.5</v>
          </cell>
        </row>
        <row r="92">
          <cell r="B92" t="str">
            <v xml:space="preserve">          Airport Rd.</v>
          </cell>
        </row>
        <row r="95">
          <cell r="A95">
            <v>13</v>
          </cell>
          <cell r="B95" t="str">
            <v>44 kV Goreway Drive Rebuild</v>
          </cell>
          <cell r="C95" t="str">
            <v>REBUILD</v>
          </cell>
          <cell r="D95">
            <v>580000</v>
          </cell>
          <cell r="E95" t="str">
            <v>Bram/Wood</v>
          </cell>
          <cell r="F95">
            <v>0</v>
          </cell>
        </row>
        <row r="96">
          <cell r="B96" t="str">
            <v xml:space="preserve">           Rebuild of poleline along Goreway Dr. </v>
          </cell>
          <cell r="C96">
            <v>2.5</v>
          </cell>
        </row>
        <row r="97">
          <cell r="B97" t="str">
            <v xml:space="preserve">           from City boundary to Derry Rd.</v>
          </cell>
        </row>
        <row r="109">
          <cell r="B109" t="str">
            <v>SUB-TOTAL</v>
          </cell>
          <cell r="D109">
            <v>2887500</v>
          </cell>
        </row>
        <row r="111">
          <cell r="A111" t="str">
            <v>(x)  Included  in  1997  Capital  Budget.</v>
          </cell>
        </row>
        <row r="114">
          <cell r="A114" t="str">
            <v>SUBTRANSMISSION (Cont'd)</v>
          </cell>
        </row>
        <row r="117">
          <cell r="A117" t="str">
            <v>ITEM</v>
          </cell>
          <cell r="B117" t="str">
            <v>DESCRIPTION</v>
          </cell>
          <cell r="C117" t="str">
            <v>TYPE</v>
          </cell>
          <cell r="D117" t="str">
            <v>ESTIMATE</v>
          </cell>
          <cell r="E117" t="str">
            <v>ZONE</v>
          </cell>
          <cell r="F117" t="str">
            <v>PRIORITY</v>
          </cell>
        </row>
        <row r="118">
          <cell r="C118" t="str">
            <v>(km)</v>
          </cell>
        </row>
        <row r="120">
          <cell r="B120" t="str">
            <v>27.6 kV - SOUTH SYSTEM</v>
          </cell>
        </row>
        <row r="123">
          <cell r="A123" t="str">
            <v>14*</v>
          </cell>
          <cell r="B123" t="str">
            <v>27.6 kV Stanfield Feeder Tie</v>
          </cell>
          <cell r="C123" t="str">
            <v>NEW</v>
          </cell>
          <cell r="D123">
            <v>700000</v>
          </cell>
          <cell r="F123">
            <v>1</v>
          </cell>
        </row>
        <row r="124">
          <cell r="B124" t="str">
            <v xml:space="preserve">           Circuit tie from Stanfield along O.H. ROW </v>
          </cell>
          <cell r="C124">
            <v>1.3</v>
          </cell>
        </row>
        <row r="125">
          <cell r="B125" t="str">
            <v xml:space="preserve">           to Dixie Rd. to Queensway.</v>
          </cell>
        </row>
        <row r="126">
          <cell r="B126" t="str">
            <v xml:space="preserve">        (See 4.16 kV System)</v>
          </cell>
        </row>
        <row r="129">
          <cell r="A129">
            <v>15</v>
          </cell>
          <cell r="B129" t="str">
            <v xml:space="preserve">27.6 kV Oakville TS Feeder </v>
          </cell>
          <cell r="C129" t="str">
            <v>ADD</v>
          </cell>
          <cell r="D129">
            <v>170000</v>
          </cell>
          <cell r="F129">
            <v>0</v>
          </cell>
        </row>
        <row r="130">
          <cell r="B130" t="str">
            <v xml:space="preserve">           New Feeder from Oakville T.S. along  O.H.</v>
          </cell>
          <cell r="C130">
            <v>3</v>
          </cell>
        </row>
        <row r="131">
          <cell r="B131" t="str">
            <v xml:space="preserve">           ROW from  Winston  Ch. Blvd.</v>
          </cell>
        </row>
        <row r="134">
          <cell r="A134">
            <v>16</v>
          </cell>
          <cell r="B134" t="str">
            <v>27.6 kV Dixie Feeder Rebuild</v>
          </cell>
          <cell r="C134" t="str">
            <v>REBUILD</v>
          </cell>
          <cell r="D134">
            <v>350000</v>
          </cell>
          <cell r="F134">
            <v>0</v>
          </cell>
        </row>
        <row r="135">
          <cell r="B135" t="str">
            <v xml:space="preserve">           Rebuild of poleline along Dixie Mall</v>
          </cell>
          <cell r="C135">
            <v>1.5</v>
          </cell>
        </row>
        <row r="136">
          <cell r="B136" t="str">
            <v xml:space="preserve">           and Cawthra area</v>
          </cell>
        </row>
        <row r="162">
          <cell r="B162" t="str">
            <v>SUB-TOTAL</v>
          </cell>
          <cell r="D162">
            <v>1220000</v>
          </cell>
        </row>
        <row r="164">
          <cell r="A164" t="str">
            <v>(x)  Included  in  1997  Capital  Budget.</v>
          </cell>
        </row>
        <row r="167">
          <cell r="A167" t="str">
            <v>SUBTRANSMISSION (Cont'd)</v>
          </cell>
        </row>
        <row r="170">
          <cell r="A170" t="str">
            <v>ITEM</v>
          </cell>
          <cell r="B170" t="str">
            <v>DESCRIPTION</v>
          </cell>
          <cell r="C170" t="str">
            <v>TYPE</v>
          </cell>
          <cell r="D170" t="str">
            <v>ESTIMATE</v>
          </cell>
          <cell r="E170" t="str">
            <v>ZONE</v>
          </cell>
          <cell r="F170" t="str">
            <v>PRIORITY</v>
          </cell>
        </row>
        <row r="171">
          <cell r="C171" t="str">
            <v>(km)</v>
          </cell>
        </row>
        <row r="173">
          <cell r="B173" t="str">
            <v>27.6 kV - NORTH SYSTEM</v>
          </cell>
        </row>
        <row r="176">
          <cell r="A176" t="str">
            <v>17*</v>
          </cell>
          <cell r="B176" t="str">
            <v>27.6 kV Midway Feeder Tie</v>
          </cell>
          <cell r="C176" t="str">
            <v>ADD</v>
          </cell>
          <cell r="D176">
            <v>335000</v>
          </cell>
          <cell r="E176">
            <v>4</v>
          </cell>
          <cell r="F176">
            <v>1</v>
          </cell>
        </row>
        <row r="177">
          <cell r="B177" t="str">
            <v xml:space="preserve">          Along Kestrell from Hwy 410 and along</v>
          </cell>
          <cell r="C177">
            <v>4</v>
          </cell>
        </row>
        <row r="178">
          <cell r="B178" t="str">
            <v xml:space="preserve">          Meyerside Dr. to Shawson Dr. to Midway</v>
          </cell>
        </row>
        <row r="181">
          <cell r="A181" t="str">
            <v>18*</v>
          </cell>
          <cell r="B181" t="str">
            <v>27.6 kV Pacific Drive Feeder Tie</v>
          </cell>
          <cell r="C181" t="str">
            <v>ADD</v>
          </cell>
          <cell r="D181">
            <v>110000</v>
          </cell>
          <cell r="E181">
            <v>4</v>
          </cell>
          <cell r="F181">
            <v>1</v>
          </cell>
        </row>
        <row r="182">
          <cell r="B182" t="str">
            <v xml:space="preserve">          From Derry Rd. to Midway Blvd.</v>
          </cell>
          <cell r="C182">
            <v>3</v>
          </cell>
        </row>
        <row r="185">
          <cell r="A185" t="str">
            <v>19*</v>
          </cell>
          <cell r="B185" t="str">
            <v>27.6 kV Kennedy/401 Crossing</v>
          </cell>
          <cell r="C185" t="str">
            <v>ADD</v>
          </cell>
          <cell r="D185">
            <v>155000</v>
          </cell>
          <cell r="E185">
            <v>4</v>
          </cell>
          <cell r="F185">
            <v>1</v>
          </cell>
        </row>
        <row r="186">
          <cell r="B186" t="str">
            <v xml:space="preserve">          Additional o/h circuit along Kennedy and</v>
          </cell>
          <cell r="C186">
            <v>18</v>
          </cell>
        </row>
        <row r="187">
          <cell r="B187" t="str">
            <v xml:space="preserve">          401 crossing</v>
          </cell>
        </row>
        <row r="190">
          <cell r="A190" t="str">
            <v>20*</v>
          </cell>
          <cell r="B190" t="str">
            <v>27.6 kV Bramalea TS Feeder Ties</v>
          </cell>
          <cell r="C190" t="str">
            <v>NEW</v>
          </cell>
          <cell r="D190">
            <v>300000</v>
          </cell>
          <cell r="E190">
            <v>4</v>
          </cell>
          <cell r="F190">
            <v>1</v>
          </cell>
        </row>
        <row r="191">
          <cell r="B191" t="str">
            <v xml:space="preserve">          New poleline from Bramalea T.S. along</v>
          </cell>
          <cell r="C191">
            <v>5</v>
          </cell>
        </row>
        <row r="192">
          <cell r="B192" t="str">
            <v xml:space="preserve">          Utility Corridor to Dixie/Tomken/Kennedy</v>
          </cell>
        </row>
        <row r="193">
          <cell r="B193" t="str">
            <v xml:space="preserve">           OR  along Bramalea Rd &amp; Drew Rd.</v>
          </cell>
        </row>
        <row r="196">
          <cell r="A196" t="str">
            <v>21*</v>
          </cell>
          <cell r="B196" t="str">
            <v>27.6 kV Highway 10 Feeder Tie</v>
          </cell>
          <cell r="C196" t="str">
            <v>ADD</v>
          </cell>
          <cell r="D196">
            <v>230000</v>
          </cell>
          <cell r="E196">
            <v>4</v>
          </cell>
          <cell r="F196">
            <v>1</v>
          </cell>
        </row>
        <row r="197">
          <cell r="B197" t="str">
            <v xml:space="preserve">           On existing poles along Highway 10</v>
          </cell>
          <cell r="C197">
            <v>3</v>
          </cell>
        </row>
        <row r="198">
          <cell r="B198" t="str">
            <v xml:space="preserve">           from Britannia Rd. to Derry Rd.</v>
          </cell>
        </row>
        <row r="201">
          <cell r="A201">
            <v>22</v>
          </cell>
          <cell r="B201" t="str">
            <v>27.6 kV Erindale TS Feeders</v>
          </cell>
          <cell r="C201" t="str">
            <v>U/G</v>
          </cell>
          <cell r="D201">
            <v>500000</v>
          </cell>
          <cell r="E201">
            <v>4</v>
          </cell>
          <cell r="F201">
            <v>0</v>
          </cell>
        </row>
        <row r="202">
          <cell r="B202" t="str">
            <v xml:space="preserve">          New U/G circuits from Erindale TS </v>
          </cell>
          <cell r="C202">
            <v>2</v>
          </cell>
        </row>
        <row r="203">
          <cell r="B203" t="str">
            <v xml:space="preserve">          to Eglinton Av.</v>
          </cell>
        </row>
        <row r="206">
          <cell r="A206">
            <v>23</v>
          </cell>
          <cell r="B206" t="str">
            <v>27.6 kV MacLaughlin Rd. Feeeder</v>
          </cell>
          <cell r="C206" t="str">
            <v>NEW</v>
          </cell>
          <cell r="D206">
            <v>545000</v>
          </cell>
          <cell r="E206">
            <v>4</v>
          </cell>
          <cell r="F206">
            <v>0</v>
          </cell>
        </row>
        <row r="207">
          <cell r="B207" t="str">
            <v xml:space="preserve">           Along Maclaughlin Rd. from  Britannia</v>
          </cell>
          <cell r="C207">
            <v>3.5</v>
          </cell>
        </row>
        <row r="208">
          <cell r="B208" t="str">
            <v xml:space="preserve">          to Derry Rd.</v>
          </cell>
        </row>
        <row r="211">
          <cell r="A211">
            <v>24</v>
          </cell>
          <cell r="B211" t="str">
            <v>27.6 kV Derry TS Feeder Egress</v>
          </cell>
          <cell r="D211">
            <v>50000</v>
          </cell>
          <cell r="E211">
            <v>4</v>
          </cell>
          <cell r="F211">
            <v>0</v>
          </cell>
        </row>
        <row r="212">
          <cell r="B212" t="str">
            <v xml:space="preserve">          Feeder egress designs</v>
          </cell>
        </row>
        <row r="220">
          <cell r="B220" t="str">
            <v>SUB-TOTAL</v>
          </cell>
          <cell r="D220">
            <v>2225000</v>
          </cell>
        </row>
        <row r="221">
          <cell r="B221" t="str">
            <v>TOTAL SUBTRANSMISSION</v>
          </cell>
          <cell r="D221">
            <v>9017500</v>
          </cell>
        </row>
        <row r="223">
          <cell r="A223" t="str">
            <v>(x)  Included  in  1997  Capital  Budget.</v>
          </cell>
        </row>
        <row r="226">
          <cell r="A226" t="str">
            <v>MUNICIPAL STATIONS</v>
          </cell>
        </row>
        <row r="229">
          <cell r="A229" t="str">
            <v>ITEM</v>
          </cell>
          <cell r="B229" t="str">
            <v>DESCRIPTION</v>
          </cell>
          <cell r="C229" t="str">
            <v>TYPE</v>
          </cell>
          <cell r="D229" t="str">
            <v>ESTIMATE</v>
          </cell>
          <cell r="E229" t="str">
            <v>ZONE</v>
          </cell>
          <cell r="F229" t="str">
            <v>PRIORITY</v>
          </cell>
        </row>
        <row r="232">
          <cell r="A232">
            <v>1</v>
          </cell>
          <cell r="B232" t="str">
            <v>Replacement M.S. feeder egress cables.</v>
          </cell>
          <cell r="C232">
            <v>2</v>
          </cell>
          <cell r="D232">
            <v>200000</v>
          </cell>
          <cell r="F232">
            <v>1</v>
          </cell>
        </row>
        <row r="236">
          <cell r="A236">
            <v>2</v>
          </cell>
          <cell r="B236" t="str">
            <v>Lisgar M.S.</v>
          </cell>
          <cell r="C236" t="str">
            <v>1 nos</v>
          </cell>
          <cell r="D236">
            <v>1800000</v>
          </cell>
          <cell r="E236">
            <v>1</v>
          </cell>
          <cell r="F236">
            <v>1</v>
          </cell>
        </row>
        <row r="237">
          <cell r="B237" t="str">
            <v xml:space="preserve">            Permanent  Incl. Building, 44 kV and</v>
          </cell>
        </row>
        <row r="238">
          <cell r="B238" t="str">
            <v xml:space="preserve">            13.8  kV circuits - 6 feeders plus SCADA </v>
          </cell>
        </row>
        <row r="240">
          <cell r="A240">
            <v>3</v>
          </cell>
          <cell r="B240" t="str">
            <v>Century M.S.</v>
          </cell>
          <cell r="C240" t="str">
            <v>1 nos</v>
          </cell>
          <cell r="D240">
            <v>1200000</v>
          </cell>
          <cell r="E240">
            <v>1</v>
          </cell>
          <cell r="F240">
            <v>0</v>
          </cell>
        </row>
        <row r="241">
          <cell r="B241" t="str">
            <v xml:space="preserve">            Permanent  Incl. Building, 44 kV and</v>
          </cell>
        </row>
        <row r="242">
          <cell r="B242" t="str">
            <v xml:space="preserve">            13.8  kV circuits - 6 feeders plus SCADA </v>
          </cell>
        </row>
        <row r="244">
          <cell r="A244">
            <v>4</v>
          </cell>
          <cell r="B244" t="str">
            <v xml:space="preserve">Sheridan Park System Rebuild  </v>
          </cell>
          <cell r="C244" t="str">
            <v>1 nos</v>
          </cell>
          <cell r="D244">
            <v>650000</v>
          </cell>
          <cell r="E244">
            <v>2</v>
          </cell>
          <cell r="F244">
            <v>1</v>
          </cell>
        </row>
        <row r="245">
          <cell r="B245" t="str">
            <v xml:space="preserve">           Phase II - Sheridan Park  M.S. at 44 kV</v>
          </cell>
        </row>
        <row r="248">
          <cell r="A248">
            <v>5</v>
          </cell>
          <cell r="B248" t="str">
            <v>Orlando M.S.</v>
          </cell>
          <cell r="C248" t="str">
            <v>1 nos</v>
          </cell>
          <cell r="D248">
            <v>1400000</v>
          </cell>
          <cell r="E248">
            <v>7</v>
          </cell>
          <cell r="F248">
            <v>1</v>
          </cell>
        </row>
        <row r="249">
          <cell r="B249" t="str">
            <v xml:space="preserve">            2 x 20 MVA Tx Incl. Building, 44 kV and</v>
          </cell>
        </row>
        <row r="250">
          <cell r="B250" t="str">
            <v xml:space="preserve">            13.8  kV circuits - 6 feeders plus SCADA </v>
          </cell>
        </row>
        <row r="256">
          <cell r="A256">
            <v>7</v>
          </cell>
          <cell r="B256" t="str">
            <v>Stillmeadow M.S.</v>
          </cell>
          <cell r="C256" t="str">
            <v>1 nos</v>
          </cell>
          <cell r="D256">
            <v>650000</v>
          </cell>
          <cell r="E256">
            <v>5</v>
          </cell>
          <cell r="F256">
            <v>1</v>
          </cell>
        </row>
        <row r="257">
          <cell r="B257" t="str">
            <v xml:space="preserve">            Change 10 MVA Tx to 20 MVA Tx with</v>
          </cell>
        </row>
        <row r="258">
          <cell r="B258" t="str">
            <v xml:space="preserve">            6 feeders</v>
          </cell>
        </row>
        <row r="260">
          <cell r="A260">
            <v>8</v>
          </cell>
          <cell r="B260" t="str">
            <v>Chalkdene M.S.</v>
          </cell>
          <cell r="C260" t="str">
            <v>1 nos</v>
          </cell>
          <cell r="D260">
            <v>350000</v>
          </cell>
          <cell r="E260">
            <v>5</v>
          </cell>
          <cell r="F260">
            <v>1</v>
          </cell>
        </row>
        <row r="261">
          <cell r="B261" t="str">
            <v xml:space="preserve">            Add 2 Feeder CBs with additional feeders</v>
          </cell>
        </row>
        <row r="262">
          <cell r="B262" t="str">
            <v xml:space="preserve">           north and south</v>
          </cell>
        </row>
        <row r="264">
          <cell r="A264">
            <v>9</v>
          </cell>
          <cell r="B264" t="str">
            <v>Rockwood M.S.</v>
          </cell>
          <cell r="C264" t="str">
            <v>1 nos</v>
          </cell>
          <cell r="D264">
            <v>1600000</v>
          </cell>
          <cell r="E264">
            <v>5</v>
          </cell>
          <cell r="F264">
            <v>1</v>
          </cell>
        </row>
        <row r="265">
          <cell r="B265" t="str">
            <v xml:space="preserve">            2 x 20 MVA Tx Incl. Building, 44 kV and</v>
          </cell>
        </row>
        <row r="266">
          <cell r="B266" t="str">
            <v xml:space="preserve">            13.8  kV circuits - 6 feeders plus SCADA </v>
          </cell>
        </row>
        <row r="268">
          <cell r="A268">
            <v>10</v>
          </cell>
          <cell r="B268" t="str">
            <v>Melton M.S.</v>
          </cell>
          <cell r="C268" t="str">
            <v>1 nos</v>
          </cell>
          <cell r="D268">
            <v>1000000</v>
          </cell>
          <cell r="E268">
            <v>6</v>
          </cell>
          <cell r="F268">
            <v>0</v>
          </cell>
        </row>
        <row r="269">
          <cell r="B269" t="str">
            <v xml:space="preserve">           Add 5 MVA Tx capacity and additional</v>
          </cell>
        </row>
        <row r="270">
          <cell r="B270" t="str">
            <v xml:space="preserve">           4.16 kV feeder</v>
          </cell>
        </row>
        <row r="272">
          <cell r="A272">
            <v>11</v>
          </cell>
          <cell r="B272" t="str">
            <v>M.S. Rebuilds</v>
          </cell>
          <cell r="D272">
            <v>2250000</v>
          </cell>
          <cell r="F272">
            <v>1</v>
          </cell>
        </row>
        <row r="273">
          <cell r="B273" t="str">
            <v xml:space="preserve">           Mineola M.S.</v>
          </cell>
          <cell r="C273" t="str">
            <v>1 nos</v>
          </cell>
          <cell r="E273">
            <v>6</v>
          </cell>
        </row>
        <row r="274">
          <cell r="B274" t="str">
            <v xml:space="preserve">           Clarkson M.S.</v>
          </cell>
          <cell r="C274" t="str">
            <v>1 nos</v>
          </cell>
          <cell r="E274">
            <v>3</v>
          </cell>
        </row>
        <row r="275">
          <cell r="B275" t="str">
            <v xml:space="preserve">           Bromsgrove M.S.</v>
          </cell>
          <cell r="C275" t="str">
            <v>1 nos</v>
          </cell>
          <cell r="E275">
            <v>3</v>
          </cell>
        </row>
        <row r="277">
          <cell r="A277">
            <v>12</v>
          </cell>
          <cell r="B277" t="str">
            <v>Woodlake M.S.</v>
          </cell>
          <cell r="C277" t="str">
            <v>1 nos</v>
          </cell>
          <cell r="D277">
            <v>750000</v>
          </cell>
          <cell r="E277">
            <v>3</v>
          </cell>
          <cell r="F277">
            <v>1</v>
          </cell>
        </row>
        <row r="278">
          <cell r="B278" t="str">
            <v xml:space="preserve">          Convert system voltage to 4,16 kV</v>
          </cell>
        </row>
        <row r="280">
          <cell r="B280" t="str">
            <v>TOTAL MUNICIPAL STATIONS</v>
          </cell>
          <cell r="D280">
            <v>11850000</v>
          </cell>
        </row>
        <row r="282">
          <cell r="A282" t="str">
            <v>(x)  Included  in  1997  Capital  Budget.</v>
          </cell>
        </row>
        <row r="285">
          <cell r="A285" t="str">
            <v>DISTRIBUTION</v>
          </cell>
        </row>
        <row r="288">
          <cell r="A288" t="str">
            <v>ITEM</v>
          </cell>
          <cell r="B288" t="str">
            <v>DESCRIPTION</v>
          </cell>
          <cell r="C288" t="str">
            <v>TYPE</v>
          </cell>
          <cell r="D288" t="str">
            <v>ESTIMATE</v>
          </cell>
          <cell r="E288" t="str">
            <v>ZONE</v>
          </cell>
          <cell r="F288" t="str">
            <v>PRIORITY</v>
          </cell>
        </row>
        <row r="289">
          <cell r="C289" t="str">
            <v>(km)</v>
          </cell>
        </row>
        <row r="291">
          <cell r="B291" t="str">
            <v>13.8 kV SYSTEM</v>
          </cell>
        </row>
        <row r="294">
          <cell r="A294" t="str">
            <v>1*</v>
          </cell>
          <cell r="B294" t="str">
            <v xml:space="preserve">Streetsville Conversion </v>
          </cell>
          <cell r="D294">
            <v>100000</v>
          </cell>
          <cell r="E294">
            <v>1</v>
          </cell>
          <cell r="F294">
            <v>1</v>
          </cell>
        </row>
        <row r="295">
          <cell r="B295" t="str">
            <v xml:space="preserve">           Convert 4.16 kV to 13.8 kV in area SE  of</v>
          </cell>
        </row>
        <row r="296">
          <cell r="B296" t="str">
            <v xml:space="preserve">           Britannia Rd. and Queen St. and reconductor</v>
          </cell>
        </row>
        <row r="297">
          <cell r="B297" t="str">
            <v xml:space="preserve">           to 556 kcmil circuit along Britannia Rd.</v>
          </cell>
        </row>
        <row r="300">
          <cell r="A300" t="str">
            <v>2*</v>
          </cell>
          <cell r="B300" t="str">
            <v>13.8 kV Winston Churchill/Collegeway</v>
          </cell>
          <cell r="C300" t="str">
            <v>UG</v>
          </cell>
          <cell r="D300">
            <v>80000</v>
          </cell>
          <cell r="E300">
            <v>2</v>
          </cell>
          <cell r="F300">
            <v>1</v>
          </cell>
        </row>
        <row r="301">
          <cell r="B301" t="str">
            <v xml:space="preserve">        Additional o/h circuit along WCB from </v>
          </cell>
          <cell r="C301">
            <v>0.5</v>
          </cell>
        </row>
        <row r="302">
          <cell r="B302" t="str">
            <v xml:space="preserve">        Hwy 403 to Collegeway</v>
          </cell>
        </row>
        <row r="305">
          <cell r="A305" t="str">
            <v>3*</v>
          </cell>
          <cell r="B305" t="str">
            <v>13.8 kV Burnhamthorpe Road Feeder Tie</v>
          </cell>
          <cell r="C305" t="str">
            <v>ADD</v>
          </cell>
          <cell r="D305">
            <v>300000</v>
          </cell>
          <cell r="E305">
            <v>2</v>
          </cell>
          <cell r="F305">
            <v>1</v>
          </cell>
        </row>
        <row r="306">
          <cell r="B306" t="str">
            <v xml:space="preserve">            On existing ploes from Mavis to Erindale </v>
          </cell>
          <cell r="C306">
            <v>1</v>
          </cell>
        </row>
        <row r="307">
          <cell r="B307" t="str">
            <v xml:space="preserve">           Station Rd. </v>
          </cell>
        </row>
        <row r="310">
          <cell r="A310" t="str">
            <v>4*</v>
          </cell>
          <cell r="B310" t="str">
            <v>13.8 kV Tomken Road Feeder Tie</v>
          </cell>
          <cell r="C310" t="str">
            <v>ADD</v>
          </cell>
          <cell r="D310">
            <v>155000</v>
          </cell>
          <cell r="E310">
            <v>5</v>
          </cell>
          <cell r="F310">
            <v>1</v>
          </cell>
        </row>
        <row r="311">
          <cell r="B311" t="str">
            <v xml:space="preserve">           From Burnhamthorpe to Dundas</v>
          </cell>
          <cell r="C311">
            <v>2</v>
          </cell>
        </row>
        <row r="314">
          <cell r="A314" t="str">
            <v>5*</v>
          </cell>
          <cell r="B314" t="str">
            <v>13.8 kV American Dr. and Elmbank Fdr Tie</v>
          </cell>
          <cell r="C314" t="str">
            <v>ADD</v>
          </cell>
          <cell r="D314">
            <v>360000</v>
          </cell>
          <cell r="E314">
            <v>7</v>
          </cell>
          <cell r="F314">
            <v>1</v>
          </cell>
        </row>
        <row r="315">
          <cell r="B315" t="str">
            <v xml:space="preserve">           From Orlando MS to Elmbank and American Dr.</v>
          </cell>
          <cell r="C315">
            <v>2</v>
          </cell>
        </row>
        <row r="316">
          <cell r="B316" t="str">
            <v xml:space="preserve">           From Goreway to Viscount</v>
          </cell>
        </row>
        <row r="319">
          <cell r="A319" t="str">
            <v>6*</v>
          </cell>
          <cell r="B319" t="str">
            <v>13.8 kV Derry Rd. &amp; Ninth Line Feeder Tie</v>
          </cell>
          <cell r="C319" t="str">
            <v>REBUILD</v>
          </cell>
          <cell r="D319">
            <v>60000</v>
          </cell>
          <cell r="E319">
            <v>1</v>
          </cell>
          <cell r="F319">
            <v>1</v>
          </cell>
        </row>
        <row r="320">
          <cell r="B320" t="str">
            <v xml:space="preserve">        On existing poles from Tenth Line West</v>
          </cell>
          <cell r="C320">
            <v>1.5</v>
          </cell>
        </row>
        <row r="321">
          <cell r="B321" t="str">
            <v xml:space="preserve">        along Derry to Ninth Line West</v>
          </cell>
        </row>
        <row r="324">
          <cell r="A324" t="str">
            <v>7*</v>
          </cell>
          <cell r="B324" t="str">
            <v>13.8 kV Mississauga Road Feeder Tie</v>
          </cell>
          <cell r="C324" t="str">
            <v>ADD</v>
          </cell>
          <cell r="D324">
            <v>150000</v>
          </cell>
          <cell r="E324">
            <v>1</v>
          </cell>
          <cell r="F324">
            <v>1</v>
          </cell>
        </row>
        <row r="325">
          <cell r="B325" t="str">
            <v xml:space="preserve">           From Britannia to EM Pkwy Junction</v>
          </cell>
          <cell r="C325">
            <v>2</v>
          </cell>
        </row>
        <row r="326">
          <cell r="B326" t="str">
            <v xml:space="preserve">        (Under Road Project)</v>
          </cell>
        </row>
        <row r="329">
          <cell r="A329">
            <v>8</v>
          </cell>
          <cell r="B329" t="str">
            <v>13 8 kV Derry Road Feeder Tie</v>
          </cell>
          <cell r="C329" t="str">
            <v>ADD</v>
          </cell>
          <cell r="D329">
            <v>80000</v>
          </cell>
          <cell r="E329">
            <v>1</v>
          </cell>
          <cell r="F329">
            <v>6</v>
          </cell>
        </row>
        <row r="330">
          <cell r="B330" t="str">
            <v xml:space="preserve">           New circuit from Century M.S. to Argentia M.S.</v>
          </cell>
          <cell r="C330">
            <v>1.5</v>
          </cell>
        </row>
        <row r="333">
          <cell r="A333">
            <v>9</v>
          </cell>
          <cell r="B333" t="str">
            <v>13.8 kV Burnhamthorpe Road Feeder Tie</v>
          </cell>
          <cell r="C333" t="str">
            <v>UG</v>
          </cell>
          <cell r="D333">
            <v>1200000</v>
          </cell>
          <cell r="E333">
            <v>2</v>
          </cell>
          <cell r="F333">
            <v>0</v>
          </cell>
        </row>
        <row r="334">
          <cell r="B334" t="str">
            <v xml:space="preserve">           U/G circuit from Erindale Station Rd.</v>
          </cell>
          <cell r="C334">
            <v>2</v>
          </cell>
        </row>
        <row r="335">
          <cell r="B335" t="str">
            <v xml:space="preserve">           to Mississauga Rd.</v>
          </cell>
        </row>
        <row r="339">
          <cell r="B339" t="str">
            <v>SUB-TOTAL</v>
          </cell>
          <cell r="D339">
            <v>1055000</v>
          </cell>
        </row>
        <row r="341">
          <cell r="A341" t="str">
            <v>(x)  Included  in  1997  Capital  Budget.</v>
          </cell>
        </row>
        <row r="347">
          <cell r="A347" t="str">
            <v>DISTRIBUTION (Cont'd)</v>
          </cell>
        </row>
        <row r="350">
          <cell r="A350" t="str">
            <v>ITEM</v>
          </cell>
          <cell r="B350" t="str">
            <v>DESCRIPTION</v>
          </cell>
          <cell r="C350" t="str">
            <v>TYPE</v>
          </cell>
          <cell r="D350" t="str">
            <v>ESTIMATE</v>
          </cell>
          <cell r="E350" t="str">
            <v>ZONE</v>
          </cell>
          <cell r="F350" t="str">
            <v>PRIORITY</v>
          </cell>
        </row>
        <row r="351">
          <cell r="C351" t="str">
            <v>(km)</v>
          </cell>
        </row>
        <row r="353">
          <cell r="B353" t="str">
            <v>4.16  KV   SYSTEM</v>
          </cell>
        </row>
        <row r="356">
          <cell r="A356" t="str">
            <v>10*</v>
          </cell>
          <cell r="B356" t="str">
            <v>4.16 kV Bromsgrove MS/Clarkson MS Tie</v>
          </cell>
          <cell r="C356" t="str">
            <v>REBUILD</v>
          </cell>
          <cell r="D356">
            <v>50000</v>
          </cell>
          <cell r="E356">
            <v>3</v>
          </cell>
          <cell r="F356">
            <v>1</v>
          </cell>
        </row>
        <row r="357">
          <cell r="B357" t="str">
            <v xml:space="preserve">          on existing poles between  Clarkson M.S.</v>
          </cell>
          <cell r="C357">
            <v>0.7</v>
          </cell>
        </row>
        <row r="358">
          <cell r="B358" t="str">
            <v xml:space="preserve">           and Bromsgrove  M.S.</v>
          </cell>
        </row>
        <row r="360">
          <cell r="A360" t="str">
            <v>11*</v>
          </cell>
          <cell r="B360" t="str">
            <v>4.16 kV Atwater Feeder Tie</v>
          </cell>
          <cell r="C360" t="str">
            <v>REBUILD</v>
          </cell>
          <cell r="D360">
            <v>295000</v>
          </cell>
          <cell r="E360">
            <v>6</v>
          </cell>
          <cell r="F360">
            <v>1</v>
          </cell>
        </row>
        <row r="361">
          <cell r="B361" t="str">
            <v xml:space="preserve">          along Atwater from Cawthra MS  to off load</v>
          </cell>
          <cell r="C361">
            <v>0.8</v>
          </cell>
        </row>
        <row r="362">
          <cell r="B362" t="str">
            <v xml:space="preserve">          9F4</v>
          </cell>
        </row>
        <row r="365">
          <cell r="A365" t="str">
            <v>12*</v>
          </cell>
          <cell r="B365" t="str">
            <v>4.16 kV Pinetree MS/Melton MS Tie</v>
          </cell>
          <cell r="C365" t="str">
            <v>REBUILD</v>
          </cell>
          <cell r="D365">
            <v>120000</v>
          </cell>
          <cell r="E365">
            <v>6</v>
          </cell>
          <cell r="F365">
            <v>1</v>
          </cell>
        </row>
        <row r="366">
          <cell r="B366" t="str">
            <v xml:space="preserve">          on existing poles between  Pinetree M.S.</v>
          </cell>
          <cell r="C366">
            <v>0.5</v>
          </cell>
        </row>
        <row r="367">
          <cell r="B367" t="str">
            <v xml:space="preserve">           and Melton  M.S.</v>
          </cell>
        </row>
        <row r="370">
          <cell r="A370" t="str">
            <v>13*</v>
          </cell>
          <cell r="B370" t="str">
            <v>4.16 kV Bromsgrove MS/Park West MS Tie</v>
          </cell>
          <cell r="C370" t="str">
            <v>ADD</v>
          </cell>
          <cell r="D370">
            <v>75000</v>
          </cell>
          <cell r="E370">
            <v>3</v>
          </cell>
          <cell r="F370">
            <v>1</v>
          </cell>
        </row>
        <row r="371">
          <cell r="B371" t="str">
            <v xml:space="preserve">          on existing poles between  Bromsgrove M.S.</v>
          </cell>
          <cell r="C371">
            <v>0.8</v>
          </cell>
        </row>
        <row r="372">
          <cell r="B372" t="str">
            <v xml:space="preserve">           and Park West M.S.</v>
          </cell>
        </row>
        <row r="375">
          <cell r="A375" t="str">
            <v>14*</v>
          </cell>
          <cell r="B375" t="str">
            <v>4.16 kV Bromsgrove MS/Robin MS Tie</v>
          </cell>
          <cell r="C375" t="str">
            <v>ADD</v>
          </cell>
          <cell r="D375">
            <v>140000</v>
          </cell>
          <cell r="E375">
            <v>3</v>
          </cell>
          <cell r="F375">
            <v>1</v>
          </cell>
        </row>
        <row r="376">
          <cell r="B376" t="str">
            <v xml:space="preserve">          on existing poles between  Bromsgrove M.S.</v>
          </cell>
          <cell r="C376">
            <v>1.4</v>
          </cell>
        </row>
        <row r="377">
          <cell r="B377" t="str">
            <v xml:space="preserve">           and Robin M.S.</v>
          </cell>
        </row>
        <row r="380">
          <cell r="A380" t="str">
            <v>15*</v>
          </cell>
          <cell r="B380" t="str">
            <v>4.16 kV Park Royal MS/Park West MS Tie</v>
          </cell>
          <cell r="C380" t="str">
            <v>REBUILD</v>
          </cell>
          <cell r="D380">
            <v>130000</v>
          </cell>
          <cell r="E380">
            <v>3</v>
          </cell>
          <cell r="F380">
            <v>1</v>
          </cell>
        </row>
        <row r="381">
          <cell r="B381" t="str">
            <v xml:space="preserve">          on existing poles between  Park Royal M.S.</v>
          </cell>
          <cell r="C381">
            <v>1</v>
          </cell>
        </row>
        <row r="382">
          <cell r="B382" t="str">
            <v xml:space="preserve">           and Park West M.S.</v>
          </cell>
        </row>
        <row r="385">
          <cell r="A385" t="str">
            <v>16*</v>
          </cell>
          <cell r="B385" t="str">
            <v>4.16 kV Lakeshore Road Feeder Tie</v>
          </cell>
          <cell r="C385" t="str">
            <v>REBUILD</v>
          </cell>
          <cell r="D385">
            <v>50000</v>
          </cell>
          <cell r="E385">
            <v>3</v>
          </cell>
          <cell r="F385">
            <v>1</v>
          </cell>
        </row>
        <row r="386">
          <cell r="B386" t="str">
            <v xml:space="preserve">          Lakeshore/Dennison/Lornepark</v>
          </cell>
          <cell r="C386">
            <v>0.6</v>
          </cell>
        </row>
        <row r="387">
          <cell r="B387" t="str">
            <v xml:space="preserve">           Parkland M.S. #26 and reconductor</v>
          </cell>
        </row>
        <row r="390">
          <cell r="A390" t="str">
            <v>17*</v>
          </cell>
          <cell r="B390" t="str">
            <v xml:space="preserve">4.16 kV Stanfield Road Feeder Tie </v>
          </cell>
          <cell r="C390" t="str">
            <v>REBUILD</v>
          </cell>
          <cell r="D390">
            <v>265000</v>
          </cell>
          <cell r="E390">
            <v>6</v>
          </cell>
          <cell r="F390">
            <v>1</v>
          </cell>
        </row>
        <row r="391">
          <cell r="B391" t="str">
            <v xml:space="preserve">          Along Ontario Hydro ROW From Cawthra</v>
          </cell>
          <cell r="C391">
            <v>1.2</v>
          </cell>
        </row>
        <row r="392">
          <cell r="B392" t="str">
            <v xml:space="preserve">          to Stanfield</v>
          </cell>
        </row>
        <row r="393">
          <cell r="B393" t="str">
            <v xml:space="preserve">       (See also 27.6 kV South)</v>
          </cell>
        </row>
        <row r="396">
          <cell r="A396" t="str">
            <v>18*</v>
          </cell>
          <cell r="B396" t="str">
            <v xml:space="preserve">4.16 kV Clarkson/Lorne Park Feeder Tie </v>
          </cell>
          <cell r="C396" t="str">
            <v>ADD</v>
          </cell>
          <cell r="D396">
            <v>110000</v>
          </cell>
          <cell r="E396">
            <v>3</v>
          </cell>
          <cell r="F396">
            <v>1</v>
          </cell>
        </row>
        <row r="397">
          <cell r="B397" t="str">
            <v xml:space="preserve">           Along Ontario hydro ROW</v>
          </cell>
          <cell r="C397">
            <v>2</v>
          </cell>
        </row>
        <row r="400">
          <cell r="B400" t="str">
            <v>SUB-TOTAL</v>
          </cell>
          <cell r="D400">
            <v>1125000</v>
          </cell>
        </row>
        <row r="401">
          <cell r="B401" t="str">
            <v>TOTAL DISTRIBUTION</v>
          </cell>
          <cell r="D401">
            <v>2180000</v>
          </cell>
        </row>
        <row r="403">
          <cell r="A403" t="str">
            <v>(x)  Included  in  1997  Capital  Budget.</v>
          </cell>
        </row>
        <row r="406">
          <cell r="A406" t="str">
            <v>SUBDIVISION REBUILDS</v>
          </cell>
        </row>
        <row r="409">
          <cell r="A409" t="str">
            <v>ITEM</v>
          </cell>
          <cell r="B409" t="str">
            <v>DESCRIPTION</v>
          </cell>
          <cell r="C409" t="str">
            <v>TYPE</v>
          </cell>
          <cell r="D409" t="str">
            <v>ESTIMATE</v>
          </cell>
          <cell r="E409" t="str">
            <v>ZONE</v>
          </cell>
          <cell r="F409" t="str">
            <v>PRIORITY</v>
          </cell>
        </row>
        <row r="410">
          <cell r="C410" t="str">
            <v>(km)</v>
          </cell>
        </row>
        <row r="412">
          <cell r="B412" t="str">
            <v>Subdivision Rebuilds*</v>
          </cell>
        </row>
        <row r="414">
          <cell r="A414">
            <v>1</v>
          </cell>
          <cell r="B414" t="str">
            <v>Sheridan Homelands - Phase V</v>
          </cell>
          <cell r="D414">
            <v>1500000</v>
          </cell>
          <cell r="E414">
            <v>2</v>
          </cell>
          <cell r="F414">
            <v>1</v>
          </cell>
        </row>
        <row r="415">
          <cell r="B415" t="str">
            <v xml:space="preserve">          ( Hole-in-the-donut)</v>
          </cell>
        </row>
        <row r="417">
          <cell r="A417">
            <v>2</v>
          </cell>
          <cell r="B417" t="str">
            <v>Malton - Phase VI</v>
          </cell>
          <cell r="D417">
            <v>1000000</v>
          </cell>
          <cell r="E417">
            <v>7</v>
          </cell>
          <cell r="F417">
            <v>1</v>
          </cell>
        </row>
        <row r="418">
          <cell r="B418" t="str">
            <v xml:space="preserve">          NE of Derry/Airport Rd.</v>
          </cell>
        </row>
        <row r="419">
          <cell r="B419" t="str">
            <v xml:space="preserve">          plus east of Goreway at Darcel/Monica</v>
          </cell>
        </row>
        <row r="421">
          <cell r="A421">
            <v>3</v>
          </cell>
          <cell r="B421" t="str">
            <v xml:space="preserve"> Forest Glen Area east and west of Dixie Rd.</v>
          </cell>
          <cell r="D421">
            <v>1500000</v>
          </cell>
          <cell r="E421">
            <v>5</v>
          </cell>
          <cell r="F421">
            <v>1</v>
          </cell>
        </row>
        <row r="423">
          <cell r="A423">
            <v>4</v>
          </cell>
          <cell r="B423" t="str">
            <v>Meadowvale T.C. Mainfeeders - Phase II</v>
          </cell>
          <cell r="D423">
            <v>1400000</v>
          </cell>
          <cell r="E423">
            <v>1</v>
          </cell>
          <cell r="F423">
            <v>1</v>
          </cell>
        </row>
        <row r="425">
          <cell r="A425">
            <v>5</v>
          </cell>
          <cell r="B425" t="str">
            <v>Woodlands Area</v>
          </cell>
          <cell r="D425">
            <v>1000000</v>
          </cell>
          <cell r="E425">
            <v>2</v>
          </cell>
          <cell r="F425">
            <v>1</v>
          </cell>
        </row>
        <row r="454">
          <cell r="B454" t="str">
            <v>TOTAL REBUILDS</v>
          </cell>
          <cell r="D454">
            <v>6400000</v>
          </cell>
        </row>
        <row r="456">
          <cell r="A456" t="str">
            <v>(x)  Included  in  1997  Capital  Budget.</v>
          </cell>
        </row>
        <row r="459">
          <cell r="A459" t="str">
            <v xml:space="preserve"> </v>
          </cell>
        </row>
        <row r="461">
          <cell r="A461" t="str">
            <v>SYSTEM MAINTENANCE PROJECTS</v>
          </cell>
        </row>
        <row r="464">
          <cell r="A464" t="str">
            <v>ITEM</v>
          </cell>
          <cell r="B464" t="str">
            <v>DESCRIPTION</v>
          </cell>
          <cell r="C464" t="str">
            <v>TYPE</v>
          </cell>
          <cell r="D464" t="str">
            <v>ESTIMATE</v>
          </cell>
          <cell r="F464" t="str">
            <v>PRIORITY</v>
          </cell>
        </row>
        <row r="465">
          <cell r="C465" t="str">
            <v>(km)</v>
          </cell>
        </row>
        <row r="467">
          <cell r="A467">
            <v>1</v>
          </cell>
          <cell r="B467" t="str">
            <v>Overhead Switch Replacement</v>
          </cell>
          <cell r="D467">
            <v>300000</v>
          </cell>
        </row>
        <row r="471">
          <cell r="A471">
            <v>2</v>
          </cell>
          <cell r="B471" t="str">
            <v>Secondary Cable Replacement</v>
          </cell>
          <cell r="D471">
            <v>75000</v>
          </cell>
        </row>
        <row r="475">
          <cell r="A475">
            <v>3</v>
          </cell>
          <cell r="B475" t="str">
            <v>Meter Base Replacement</v>
          </cell>
          <cell r="D475">
            <v>34000</v>
          </cell>
        </row>
        <row r="479">
          <cell r="A479">
            <v>4</v>
          </cell>
          <cell r="B479" t="str">
            <v>Overhead Transformer Replacement</v>
          </cell>
          <cell r="D479">
            <v>150000</v>
          </cell>
        </row>
        <row r="483">
          <cell r="A483">
            <v>5</v>
          </cell>
          <cell r="B483" t="str">
            <v>Underground Cable Replacement</v>
          </cell>
          <cell r="D483">
            <v>1200000</v>
          </cell>
        </row>
        <row r="487">
          <cell r="A487">
            <v>6</v>
          </cell>
          <cell r="B487" t="str">
            <v>Feeder Overhauls</v>
          </cell>
          <cell r="D487">
            <v>600000</v>
          </cell>
        </row>
        <row r="491">
          <cell r="A491">
            <v>7</v>
          </cell>
          <cell r="B491" t="str">
            <v>Underground Transformer Replacements</v>
          </cell>
          <cell r="D491">
            <v>200000</v>
          </cell>
        </row>
        <row r="495">
          <cell r="A495">
            <v>8</v>
          </cell>
          <cell r="B495" t="str">
            <v>Load Centre Replacement</v>
          </cell>
          <cell r="D495">
            <v>60000</v>
          </cell>
        </row>
        <row r="499">
          <cell r="A499">
            <v>9</v>
          </cell>
          <cell r="B499" t="str">
            <v>Overhead Rebuilds</v>
          </cell>
          <cell r="D499">
            <v>900000</v>
          </cell>
        </row>
        <row r="503">
          <cell r="A503">
            <v>10</v>
          </cell>
          <cell r="B503" t="str">
            <v>Wood Pole Replacement</v>
          </cell>
          <cell r="D503">
            <v>400000</v>
          </cell>
        </row>
        <row r="507">
          <cell r="A507">
            <v>11</v>
          </cell>
          <cell r="B507" t="str">
            <v>Auto-Switches/SCADA</v>
          </cell>
          <cell r="D507">
            <v>1260000</v>
          </cell>
        </row>
        <row r="509">
          <cell r="B509" t="str">
            <v>TOTAL MAINTENANCE</v>
          </cell>
          <cell r="D509">
            <v>5179000</v>
          </cell>
        </row>
        <row r="511">
          <cell r="A511" t="str">
            <v>(x)  Included  in  1997  Capital  Budget.</v>
          </cell>
        </row>
      </sheetData>
      <sheetData sheetId="4"/>
      <sheetData sheetId="5"/>
      <sheetData sheetId="6" refreshError="1">
        <row r="1">
          <cell r="B1" t="str">
            <v xml:space="preserve">POSSIBLE  SYSTEM   CAPITAL PROJECTS  -  1998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Chaldene MS</v>
          </cell>
          <cell r="C36" t="str">
            <v>REBUILD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Dixie/Burnhamthorpe- Feeder Tie</v>
          </cell>
          <cell r="C41" t="str">
            <v>REBUILD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1.7</v>
          </cell>
        </row>
        <row r="43">
          <cell r="B43" t="str">
            <v xml:space="preserve">          Burnhamthorpe  Rd.   to   New Dixie.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1.7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1.7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2005000</v>
          </cell>
        </row>
        <row r="58">
          <cell r="A58" t="str">
            <v>(*)  Included  in  1998  Capital  Budget.</v>
          </cell>
        </row>
        <row r="62">
          <cell r="B62" t="str">
            <v xml:space="preserve">POSSIBLE  SYSTEM   CAPITAL PROJECTS  -  1998 </v>
          </cell>
        </row>
        <row r="64">
          <cell r="A64" t="str">
            <v>SUBTRANSMISSION</v>
          </cell>
          <cell r="D64" t="str">
            <v>Date:</v>
          </cell>
          <cell r="F64">
            <v>35627.357684374998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990000</v>
          </cell>
        </row>
        <row r="120">
          <cell r="A120" t="str">
            <v>(*)  Included  in  1998  Capital  Budget.</v>
          </cell>
        </row>
        <row r="123">
          <cell r="B123" t="str">
            <v xml:space="preserve">POSSIBLE  SYSTEM   CAPITAL PROJECTS  -  1998 </v>
          </cell>
        </row>
        <row r="125">
          <cell r="A125" t="str">
            <v>SUBTRANSMISSION</v>
          </cell>
          <cell r="D125" t="str">
            <v>Date:</v>
          </cell>
          <cell r="F125">
            <v>35627.357684374998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420000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1.7</v>
          </cell>
        </row>
        <row r="141">
          <cell r="B141" t="str">
            <v xml:space="preserve">          Mavis Rd.</v>
          </cell>
        </row>
        <row r="144">
          <cell r="A144">
            <v>3</v>
          </cell>
          <cell r="B144" t="str">
            <v>44 kV Winston Churchill - Eglinton to Dundas</v>
          </cell>
          <cell r="C144" t="str">
            <v>ADD</v>
          </cell>
          <cell r="D144">
            <v>345000</v>
          </cell>
          <cell r="F144">
            <v>3</v>
          </cell>
        </row>
        <row r="145">
          <cell r="B145" t="str">
            <v xml:space="preserve">          On existing poleline along Winston Churchill Blvd. from Eglinton Ave.</v>
          </cell>
          <cell r="C145">
            <v>4.5</v>
          </cell>
        </row>
        <row r="146">
          <cell r="B146" t="str">
            <v xml:space="preserve">          to Dundas St.</v>
          </cell>
        </row>
        <row r="149">
          <cell r="A149">
            <v>4</v>
          </cell>
          <cell r="B149" t="str">
            <v>44 kV Mavis - Burnhamthorpe Rd. to Dundas</v>
          </cell>
          <cell r="C149" t="str">
            <v>ADD</v>
          </cell>
          <cell r="D149">
            <v>270000</v>
          </cell>
          <cell r="F149">
            <v>4</v>
          </cell>
        </row>
        <row r="150">
          <cell r="B150" t="str">
            <v xml:space="preserve">          On existing poleline along Mavis from Burnhamthorpe Rd. to</v>
          </cell>
          <cell r="C150">
            <v>3</v>
          </cell>
        </row>
        <row r="151">
          <cell r="B151" t="str">
            <v xml:space="preserve">         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>
            <v>7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F174">
            <v>9</v>
          </cell>
        </row>
        <row r="179">
          <cell r="B179" t="str">
            <v>SUB-TOTAL</v>
          </cell>
          <cell r="D179">
            <v>3895000</v>
          </cell>
        </row>
        <row r="181">
          <cell r="A181" t="str">
            <v>(*)  Included  in  1998  Capital  Budget.</v>
          </cell>
        </row>
        <row r="184">
          <cell r="B184" t="str">
            <v xml:space="preserve">POSSIBLE  SYSTEM   CAPITAL PROJECTS  -  1998 </v>
          </cell>
        </row>
        <row r="186">
          <cell r="A186" t="str">
            <v>SUBTRANSMISSION</v>
          </cell>
          <cell r="D186" t="str">
            <v>Date:</v>
          </cell>
          <cell r="F186">
            <v>35627.357684374998</v>
          </cell>
        </row>
        <row r="189">
          <cell r="A189" t="str">
            <v>ITEM</v>
          </cell>
          <cell r="B189" t="str">
            <v>DESCRIPTION</v>
          </cell>
          <cell r="C189" t="str">
            <v>TYPE</v>
          </cell>
          <cell r="D189" t="str">
            <v>ESTIMATE</v>
          </cell>
          <cell r="E189" t="str">
            <v>ZONE</v>
          </cell>
          <cell r="F189" t="str">
            <v>PRIORITY</v>
          </cell>
        </row>
        <row r="190">
          <cell r="C190" t="str">
            <v>(km)</v>
          </cell>
        </row>
        <row r="192">
          <cell r="B192" t="str">
            <v>44 kV - BRAMALEA TS</v>
          </cell>
        </row>
        <row r="195">
          <cell r="A195">
            <v>1</v>
          </cell>
          <cell r="B195" t="str">
            <v>44 kV Drew Rd. Feeder Tie</v>
          </cell>
          <cell r="C195" t="str">
            <v>ADD</v>
          </cell>
          <cell r="D195">
            <v>205000</v>
          </cell>
          <cell r="F195">
            <v>1</v>
          </cell>
        </row>
        <row r="196">
          <cell r="B196" t="str">
            <v xml:space="preserve">          Along Drew Rd. from Tobram Rd. to </v>
          </cell>
          <cell r="C196">
            <v>2.5</v>
          </cell>
        </row>
        <row r="197">
          <cell r="B197" t="str">
            <v xml:space="preserve">          Airport Rd.</v>
          </cell>
        </row>
        <row r="200">
          <cell r="A200">
            <v>2</v>
          </cell>
          <cell r="B200" t="str">
            <v>44 kV Goreway Dr. - City Bounary to Derry - Feeder Tie</v>
          </cell>
          <cell r="C200" t="str">
            <v>REBUILD</v>
          </cell>
          <cell r="D200">
            <v>580000</v>
          </cell>
          <cell r="F200">
            <v>2</v>
          </cell>
        </row>
        <row r="201">
          <cell r="B201" t="str">
            <v xml:space="preserve">          Rebuild of poleline along Goreway Drive from City Boundary</v>
          </cell>
          <cell r="C201">
            <v>2.5</v>
          </cell>
        </row>
        <row r="202">
          <cell r="B202" t="str">
            <v xml:space="preserve">          to Orlando MS near American Dr.</v>
          </cell>
        </row>
        <row r="205">
          <cell r="A205">
            <v>3</v>
          </cell>
          <cell r="B205" t="str">
            <v>44 kV CN Tracks - City Bounary to Derry - Feeder Tie</v>
          </cell>
          <cell r="C205" t="str">
            <v>ADD</v>
          </cell>
          <cell r="D205">
            <v>370000</v>
          </cell>
          <cell r="F205">
            <v>3</v>
          </cell>
        </row>
        <row r="206">
          <cell r="B206" t="str">
            <v xml:space="preserve">          On existing poleline along CN tracks from City Boundary</v>
          </cell>
          <cell r="C206">
            <v>5</v>
          </cell>
        </row>
        <row r="207">
          <cell r="B207" t="str">
            <v xml:space="preserve">          to Derry Rd.</v>
          </cell>
        </row>
        <row r="210">
          <cell r="A210">
            <v>4</v>
          </cell>
          <cell r="B210" t="str">
            <v xml:space="preserve">44 kV Orlando MS to Northwest to Malton MS </v>
          </cell>
          <cell r="C210" t="str">
            <v>REBUILD</v>
          </cell>
          <cell r="D210">
            <v>580000</v>
          </cell>
          <cell r="F210">
            <v>4</v>
          </cell>
        </row>
        <row r="211">
          <cell r="B211" t="str">
            <v xml:space="preserve">          On rebuild poleline along Nortwest Dr.</v>
          </cell>
          <cell r="C211">
            <v>2.5</v>
          </cell>
        </row>
        <row r="212">
          <cell r="B212" t="str">
            <v xml:space="preserve">          to Derry Rd. (to Malton MS)</v>
          </cell>
        </row>
        <row r="215">
          <cell r="A215" t="str">
            <v>5??</v>
          </cell>
          <cell r="B215" t="str">
            <v>44 kV Goreway Dr. - Derry to Orlando MS - Feeder Tie</v>
          </cell>
          <cell r="C215" t="str">
            <v>REBUILD</v>
          </cell>
          <cell r="D215">
            <v>420000</v>
          </cell>
          <cell r="F215">
            <v>5</v>
          </cell>
        </row>
        <row r="216">
          <cell r="B216" t="str">
            <v xml:space="preserve">          On existing poleline along Goreway Drive from Derry Rd.</v>
          </cell>
          <cell r="C216">
            <v>1.7</v>
          </cell>
        </row>
        <row r="217">
          <cell r="B217" t="str">
            <v xml:space="preserve">          to Orlando MS near American Dr.</v>
          </cell>
        </row>
        <row r="220">
          <cell r="A220">
            <v>6</v>
          </cell>
        </row>
        <row r="225">
          <cell r="A225">
            <v>7</v>
          </cell>
        </row>
        <row r="230">
          <cell r="A230">
            <v>8</v>
          </cell>
        </row>
        <row r="235">
          <cell r="A235">
            <v>9</v>
          </cell>
        </row>
        <row r="240">
          <cell r="B240" t="str">
            <v>SUB-TOTAL</v>
          </cell>
          <cell r="D240">
            <v>2155000</v>
          </cell>
        </row>
        <row r="242">
          <cell r="A242" t="str">
            <v>(*)  Included  in  1998  Capital  Budget.</v>
          </cell>
        </row>
        <row r="245">
          <cell r="B245" t="str">
            <v xml:space="preserve">POSSIBLE  SYSTEM   CAPITAL PROJECTS  -  1998 </v>
          </cell>
        </row>
        <row r="247">
          <cell r="A247" t="str">
            <v>SUBTRANSMISSION</v>
          </cell>
          <cell r="D247" t="str">
            <v>Date:</v>
          </cell>
          <cell r="F247">
            <v>35627.357684374998</v>
          </cell>
        </row>
        <row r="250">
          <cell r="A250" t="str">
            <v>ITEM</v>
          </cell>
          <cell r="B250" t="str">
            <v>DESCRIPTION</v>
          </cell>
          <cell r="C250" t="str">
            <v>TYPE</v>
          </cell>
          <cell r="D250" t="str">
            <v>ESTIMATE</v>
          </cell>
          <cell r="E250" t="str">
            <v>ZONE</v>
          </cell>
          <cell r="F250" t="str">
            <v>PRIORITY</v>
          </cell>
        </row>
        <row r="251">
          <cell r="C251" t="str">
            <v>(km)</v>
          </cell>
        </row>
        <row r="253">
          <cell r="B253" t="str">
            <v>27.6 kV SOUTH SYSTEM</v>
          </cell>
        </row>
        <row r="256">
          <cell r="A256">
            <v>1</v>
          </cell>
          <cell r="B256" t="str">
            <v>27.6 kV Cliff Rd. - ROW to Queensway</v>
          </cell>
          <cell r="C256" t="str">
            <v>REBUILD</v>
          </cell>
          <cell r="D256">
            <v>290000</v>
          </cell>
          <cell r="F256">
            <v>1</v>
          </cell>
        </row>
        <row r="257">
          <cell r="B257" t="str">
            <v xml:space="preserve">          On rebuild poleline along Cliff Rd. east of Hwy 10</v>
          </cell>
          <cell r="C257">
            <v>1.2</v>
          </cell>
        </row>
        <row r="258">
          <cell r="B258" t="str">
            <v xml:space="preserve">          from O.H. ROW to Queensway</v>
          </cell>
        </row>
        <row r="261">
          <cell r="A261">
            <v>2</v>
          </cell>
          <cell r="B261" t="str">
            <v>27.6 kV Lakeshore Rd -  Cawthra and Dixie</v>
          </cell>
          <cell r="C261" t="str">
            <v>REBUILD</v>
          </cell>
          <cell r="D261">
            <v>280000</v>
          </cell>
          <cell r="F261">
            <v>2</v>
          </cell>
        </row>
        <row r="262">
          <cell r="B262" t="str">
            <v xml:space="preserve">          On rebuild poleline along Lakeshore Rd.</v>
          </cell>
          <cell r="C262">
            <v>1</v>
          </cell>
        </row>
        <row r="263">
          <cell r="B263" t="str">
            <v xml:space="preserve">          between Cawthra and Dixie</v>
          </cell>
        </row>
        <row r="266">
          <cell r="A266">
            <v>3</v>
          </cell>
          <cell r="B266" t="str">
            <v>27.6 kV Stanfield - ROW to Queensway</v>
          </cell>
          <cell r="C266" t="str">
            <v>NEW</v>
          </cell>
          <cell r="D266">
            <v>305000</v>
          </cell>
          <cell r="F266">
            <v>3</v>
          </cell>
        </row>
        <row r="267">
          <cell r="B267" t="str">
            <v xml:space="preserve">          On existing poleline along Stanfield Rd. east of Hwy 10</v>
          </cell>
          <cell r="C267">
            <v>1.5</v>
          </cell>
        </row>
        <row r="268">
          <cell r="B268" t="str">
            <v xml:space="preserve">          from O.H. ROW to Queensway</v>
          </cell>
        </row>
        <row r="271">
          <cell r="A271">
            <v>4</v>
          </cell>
          <cell r="B271" t="str">
            <v>27.6 kV Indian Grove  - Lorne Park TS to Lakeshore</v>
          </cell>
          <cell r="C271" t="str">
            <v>REBUILD</v>
          </cell>
          <cell r="D271">
            <v>560000</v>
          </cell>
          <cell r="F271">
            <v>4</v>
          </cell>
        </row>
        <row r="272">
          <cell r="B272" t="str">
            <v xml:space="preserve">          On existing poleline along Indian Grove and Kane Rd. west of</v>
          </cell>
          <cell r="C272">
            <v>2.4</v>
          </cell>
        </row>
        <row r="273">
          <cell r="B273" t="str">
            <v xml:space="preserve">          Mississauga Rd. from O.H. ROW to Lakeshore</v>
          </cell>
        </row>
        <row r="276">
          <cell r="A276">
            <v>5</v>
          </cell>
          <cell r="B276" t="str">
            <v>27.6 KV Highway 10 - Lakeshore to Queensway</v>
          </cell>
          <cell r="C276" t="str">
            <v>REBUILD</v>
          </cell>
          <cell r="D276">
            <v>780000</v>
          </cell>
          <cell r="F276">
            <v>5</v>
          </cell>
        </row>
        <row r="277">
          <cell r="B277" t="str">
            <v xml:space="preserve">          On existing poleline along Hwy 10</v>
          </cell>
          <cell r="C277">
            <v>3.5</v>
          </cell>
        </row>
        <row r="278">
          <cell r="B278" t="str">
            <v xml:space="preserve">          between Lakeshore and Queensway</v>
          </cell>
        </row>
        <row r="281">
          <cell r="A281">
            <v>6</v>
          </cell>
        </row>
        <row r="286">
          <cell r="A286">
            <v>7</v>
          </cell>
        </row>
        <row r="291">
          <cell r="A291">
            <v>8</v>
          </cell>
        </row>
        <row r="296">
          <cell r="A296">
            <v>9</v>
          </cell>
        </row>
        <row r="301">
          <cell r="B301" t="str">
            <v>SUB-TOTAL</v>
          </cell>
          <cell r="D301">
            <v>2215000</v>
          </cell>
        </row>
        <row r="303">
          <cell r="A303" t="str">
            <v>(*)  Included  in  1998  Capital  Budget.</v>
          </cell>
        </row>
        <row r="306">
          <cell r="B306" t="str">
            <v xml:space="preserve">POSSIBLE  SYSTEM   CAPITAL PROJECTS  -  1998 </v>
          </cell>
        </row>
        <row r="308">
          <cell r="A308" t="str">
            <v>SUBTRANSMISSION</v>
          </cell>
          <cell r="D308" t="str">
            <v>Date:</v>
          </cell>
          <cell r="F308">
            <v>35627.357684374998</v>
          </cell>
        </row>
        <row r="311">
          <cell r="A311" t="str">
            <v>ITEM</v>
          </cell>
          <cell r="B311" t="str">
            <v>DESCRIPTION</v>
          </cell>
          <cell r="C311" t="str">
            <v>TYPE</v>
          </cell>
          <cell r="D311" t="str">
            <v>ESTIMATE</v>
          </cell>
          <cell r="E311" t="str">
            <v>ZONE</v>
          </cell>
          <cell r="F311" t="str">
            <v>PRIORITY</v>
          </cell>
        </row>
        <row r="312">
          <cell r="C312" t="str">
            <v>(km)</v>
          </cell>
        </row>
        <row r="314">
          <cell r="B314" t="str">
            <v>27.6 kV NORTH SYSTEM</v>
          </cell>
        </row>
        <row r="317">
          <cell r="A317" t="str">
            <v>1*</v>
          </cell>
          <cell r="B317" t="str">
            <v>27.6 kV Mavis - Erindale TS to Brittannia Rd.</v>
          </cell>
          <cell r="C317" t="str">
            <v>ADD (F)</v>
          </cell>
          <cell r="D317">
            <v>870000</v>
          </cell>
          <cell r="F317">
            <v>1</v>
          </cell>
        </row>
        <row r="318">
          <cell r="B318" t="str">
            <v xml:space="preserve">          New underground feeders from Erindale TS to Mavis Rd. and</v>
          </cell>
          <cell r="C318">
            <v>3</v>
          </cell>
        </row>
        <row r="319">
          <cell r="B319" t="str">
            <v xml:space="preserve">          additional cct on exiting poleline along Mavis Rd. to Eglinton</v>
          </cell>
        </row>
        <row r="320">
          <cell r="B320" t="str">
            <v xml:space="preserve">          and north to Britannia Rd.</v>
          </cell>
        </row>
        <row r="322">
          <cell r="A322" t="str">
            <v>2*</v>
          </cell>
          <cell r="B322" t="str">
            <v>27.6 kV - Second Line  - Eglinton to Bristol Rd.</v>
          </cell>
          <cell r="C322" t="str">
            <v>ADD (F)</v>
          </cell>
          <cell r="D322">
            <v>75000</v>
          </cell>
          <cell r="E322" t="str">
            <v>R</v>
          </cell>
          <cell r="F322">
            <v>2</v>
          </cell>
        </row>
        <row r="323">
          <cell r="B323" t="str">
            <v xml:space="preserve">          On existing poleline along Second Line from Eglinton</v>
          </cell>
          <cell r="C323">
            <v>0.7</v>
          </cell>
        </row>
        <row r="324">
          <cell r="B324" t="str">
            <v xml:space="preserve">          to Britannia Rd. (Complete the tie)</v>
          </cell>
        </row>
        <row r="327">
          <cell r="A327">
            <v>3</v>
          </cell>
          <cell r="B327" t="str">
            <v>27.6 kV - Hwy 10  - From ROW to Eglinton</v>
          </cell>
          <cell r="C327" t="str">
            <v>NEW (F)</v>
          </cell>
          <cell r="D327">
            <v>30050</v>
          </cell>
          <cell r="F327">
            <v>3</v>
          </cell>
        </row>
        <row r="328">
          <cell r="B328" t="str">
            <v xml:space="preserve">          Create a tie between two polelines</v>
          </cell>
          <cell r="C328">
            <v>6.7000000000000004E-2</v>
          </cell>
        </row>
        <row r="329">
          <cell r="B329" t="str">
            <v xml:space="preserve">          at north-east corner of Hwys10 and 403</v>
          </cell>
        </row>
        <row r="332">
          <cell r="A332" t="str">
            <v>4*</v>
          </cell>
          <cell r="B332" t="str">
            <v>27.6 kV - Meyerside Dr. and Shawson Dr.</v>
          </cell>
          <cell r="C332" t="str">
            <v>REBUILD (F)</v>
          </cell>
          <cell r="D332">
            <v>450000</v>
          </cell>
          <cell r="F332">
            <v>4</v>
          </cell>
        </row>
        <row r="333">
          <cell r="B333" t="str">
            <v xml:space="preserve">          On rebuild poleline along Myserside Dr. and north</v>
          </cell>
          <cell r="C333">
            <v>2</v>
          </cell>
        </row>
        <row r="334">
          <cell r="B334" t="str">
            <v xml:space="preserve">          along Shawson Dr. to Courtneypark Dr.</v>
          </cell>
        </row>
        <row r="337">
          <cell r="A337">
            <v>5</v>
          </cell>
          <cell r="B337" t="str">
            <v>27.6 kV Bramalea TS Feeder Ties</v>
          </cell>
          <cell r="C337" t="str">
            <v>NEW</v>
          </cell>
          <cell r="D337">
            <v>300000</v>
          </cell>
          <cell r="F337">
            <v>5</v>
          </cell>
        </row>
        <row r="338">
          <cell r="B338" t="str">
            <v xml:space="preserve">          New poleline from Bramalea T.S. along</v>
          </cell>
          <cell r="C338">
            <v>5</v>
          </cell>
        </row>
        <row r="339">
          <cell r="B339" t="str">
            <v xml:space="preserve">          Utility Corridor to Dixie/Tomken/Kennedy</v>
          </cell>
        </row>
        <row r="340">
          <cell r="B340" t="str">
            <v xml:space="preserve">           OR  along Bramalea Rd &amp; Drew Rd.</v>
          </cell>
        </row>
        <row r="342">
          <cell r="A342">
            <v>6</v>
          </cell>
          <cell r="B342" t="str">
            <v xml:space="preserve">27.6 kV - Hwy 10  - From Eglinton to Bristol </v>
          </cell>
          <cell r="C342" t="str">
            <v>ADD (F)</v>
          </cell>
          <cell r="D342">
            <v>100000</v>
          </cell>
          <cell r="F342">
            <v>6</v>
          </cell>
        </row>
        <row r="343">
          <cell r="B343" t="str">
            <v xml:space="preserve">          On existing poleline along Hurontario St. from</v>
          </cell>
          <cell r="C343">
            <v>1.2</v>
          </cell>
        </row>
        <row r="344">
          <cell r="B344" t="str">
            <v xml:space="preserve">          Eglinton to Bristol Rd.</v>
          </cell>
        </row>
        <row r="347">
          <cell r="A347" t="str">
            <v>7*</v>
          </cell>
          <cell r="B347" t="str">
            <v>27.6 kV - Traders Area</v>
          </cell>
          <cell r="D347">
            <v>350000</v>
          </cell>
          <cell r="F347">
            <v>7</v>
          </cell>
        </row>
        <row r="348">
          <cell r="B348" t="str">
            <v xml:space="preserve">          Build additional U/G main feeder ties</v>
          </cell>
        </row>
        <row r="349">
          <cell r="B349" t="str">
            <v xml:space="preserve">          between Hwy 10 and Kennedy and create additional 1/0 taps from </v>
          </cell>
        </row>
        <row r="350">
          <cell r="B350" t="str">
            <v xml:space="preserve">          main feeders.</v>
          </cell>
        </row>
        <row r="352">
          <cell r="A352">
            <v>8</v>
          </cell>
          <cell r="B352" t="str">
            <v>27.6 kV - Derry/Ambassedor Area</v>
          </cell>
          <cell r="D352">
            <v>250000</v>
          </cell>
          <cell r="F352">
            <v>8</v>
          </cell>
        </row>
        <row r="353">
          <cell r="B353" t="str">
            <v xml:space="preserve">          Build additional U/G  ties from OH circuits</v>
          </cell>
        </row>
        <row r="354">
          <cell r="B354" t="str">
            <v xml:space="preserve">          between Hwy 10 and Kennedy north of Hwy 401</v>
          </cell>
        </row>
        <row r="357">
          <cell r="A357">
            <v>9</v>
          </cell>
          <cell r="B357" t="str">
            <v>27.6 kV - Hwy 10  - From Britannia to Derry</v>
          </cell>
          <cell r="C357" t="str">
            <v>ADD (F)</v>
          </cell>
          <cell r="D357">
            <v>250000</v>
          </cell>
          <cell r="F357">
            <v>9</v>
          </cell>
        </row>
        <row r="358">
          <cell r="B358" t="str">
            <v xml:space="preserve">          On existing poleline along Hurontario St. from</v>
          </cell>
          <cell r="C358">
            <v>3.4</v>
          </cell>
        </row>
        <row r="359">
          <cell r="B359" t="str">
            <v xml:space="preserve">          Britannia Rd. to Derry Rd.</v>
          </cell>
        </row>
        <row r="362">
          <cell r="B362" t="str">
            <v>SUB-TOTAL</v>
          </cell>
          <cell r="D362">
            <v>2675050</v>
          </cell>
        </row>
        <row r="364">
          <cell r="A364" t="str">
            <v>(*)  Included  in  1998  Capital  Budget.</v>
          </cell>
        </row>
        <row r="367">
          <cell r="B367" t="str">
            <v xml:space="preserve">POSSIBLE  SYSTEM   CAPITAL PROJECTS  -  1998 </v>
          </cell>
        </row>
        <row r="369">
          <cell r="A369" t="str">
            <v>DISTRIBUTION</v>
          </cell>
          <cell r="D369" t="str">
            <v>Date:</v>
          </cell>
          <cell r="F369">
            <v>35627.357684374998</v>
          </cell>
        </row>
        <row r="372">
          <cell r="A372" t="str">
            <v>ITEM</v>
          </cell>
          <cell r="B372" t="str">
            <v>DESCRIPTION</v>
          </cell>
          <cell r="C372" t="str">
            <v>TYPE</v>
          </cell>
          <cell r="D372" t="str">
            <v>ESTIMATE</v>
          </cell>
          <cell r="E372" t="str">
            <v>ZONE</v>
          </cell>
          <cell r="F372" t="str">
            <v>PRIORITY</v>
          </cell>
        </row>
        <row r="373">
          <cell r="C373" t="str">
            <v>(km)</v>
          </cell>
        </row>
        <row r="375">
          <cell r="B375" t="str">
            <v>13.8 kV SYSTEM</v>
          </cell>
        </row>
        <row r="378">
          <cell r="A378" t="str">
            <v>1*</v>
          </cell>
          <cell r="B378" t="str">
            <v>13.8 kV Burnhamthorpe- Tomken to Dixie</v>
          </cell>
          <cell r="C378" t="str">
            <v>ADD (F)</v>
          </cell>
          <cell r="D378">
            <v>95000</v>
          </cell>
          <cell r="F378">
            <v>1</v>
          </cell>
        </row>
        <row r="379">
          <cell r="B379" t="str">
            <v xml:space="preserve">         Add cct on rebuild poleline along Burnhamthorpe Rd. from Tomken Rd.</v>
          </cell>
          <cell r="C379">
            <v>1.74</v>
          </cell>
        </row>
        <row r="380">
          <cell r="B380" t="str">
            <v xml:space="preserve">          to Dixie Rd. </v>
          </cell>
        </row>
        <row r="383">
          <cell r="A383" t="str">
            <v>2*</v>
          </cell>
          <cell r="B383" t="str">
            <v>13.8 kV Dixie Rd. - Burnhamtorpe to Eglinton and Eastgate Dr.</v>
          </cell>
          <cell r="C383" t="str">
            <v>ADD (F)</v>
          </cell>
          <cell r="D383">
            <v>240000</v>
          </cell>
          <cell r="F383">
            <v>2</v>
          </cell>
        </row>
        <row r="384">
          <cell r="B384" t="str">
            <v xml:space="preserve">          On existing poleline along Dixie Rd. and Eastgate Dr.</v>
          </cell>
          <cell r="C384">
            <v>2.5</v>
          </cell>
        </row>
        <row r="385">
          <cell r="B385" t="str">
            <v xml:space="preserve">          North of Burnhamthorpe Rd.</v>
          </cell>
        </row>
        <row r="388">
          <cell r="A388" t="str">
            <v>3*</v>
          </cell>
          <cell r="B388" t="str">
            <v>13.8 kV Winston Churchill Blvd. - Closing the "gaps"</v>
          </cell>
          <cell r="C388" t="str">
            <v>ADD (F)</v>
          </cell>
          <cell r="D388">
            <v>235000</v>
          </cell>
          <cell r="F388">
            <v>3</v>
          </cell>
        </row>
        <row r="389">
          <cell r="B389" t="str">
            <v xml:space="preserve">          On existing poleline along Winston Churchill Blvd. Britannia Rd</v>
          </cell>
          <cell r="C389">
            <v>4.4000000000000004</v>
          </cell>
        </row>
        <row r="390">
          <cell r="B390" t="str">
            <v xml:space="preserve">          to Derry Rd. and north to the Tracks south of Hwy 401 and connect</v>
          </cell>
        </row>
        <row r="391">
          <cell r="B391" t="str">
            <v xml:space="preserve">          U/G taps to the Overhead circuits</v>
          </cell>
        </row>
        <row r="393">
          <cell r="A393" t="str">
            <v>4*</v>
          </cell>
          <cell r="B393" t="str">
            <v>13.8 kV Glen Erin - Dundas</v>
          </cell>
          <cell r="C393" t="str">
            <v>REBUILD (F)</v>
          </cell>
          <cell r="D393">
            <v>140000</v>
          </cell>
          <cell r="F393">
            <v>4</v>
          </cell>
        </row>
        <row r="394">
          <cell r="B394" t="str">
            <v xml:space="preserve">          On rebuild poleline along Glen Erin Dr. from Dundas</v>
          </cell>
          <cell r="C394">
            <v>1</v>
          </cell>
        </row>
        <row r="395">
          <cell r="B395" t="str">
            <v xml:space="preserve">          south to Sheridan Homelands</v>
          </cell>
        </row>
        <row r="398">
          <cell r="A398">
            <v>5</v>
          </cell>
          <cell r="B398" t="str">
            <v>13.8 kV Glen Erin - Hwy 403 to Eglinton</v>
          </cell>
          <cell r="C398" t="str">
            <v>ADD (F)</v>
          </cell>
          <cell r="D398">
            <v>120000</v>
          </cell>
          <cell r="E398" t="str">
            <v>R</v>
          </cell>
          <cell r="F398">
            <v>5</v>
          </cell>
        </row>
        <row r="399">
          <cell r="B399" t="str">
            <v xml:space="preserve">          On existing poleline along Glen Erin Dr. from </v>
          </cell>
          <cell r="C399">
            <v>1.5</v>
          </cell>
        </row>
        <row r="400">
          <cell r="B400" t="str">
            <v xml:space="preserve">          Hwy. 403 to Eglinton Av. (including 44 kV cct)</v>
          </cell>
        </row>
        <row r="403">
          <cell r="A403">
            <v>6</v>
          </cell>
          <cell r="B403" t="str">
            <v>13.8 kV Burnhamthorpe Rd. - Mississauga Rd to Winston Churchill Blvd.</v>
          </cell>
          <cell r="C403" t="str">
            <v>ADD</v>
          </cell>
          <cell r="D403">
            <v>258000</v>
          </cell>
          <cell r="F403">
            <v>6</v>
          </cell>
        </row>
        <row r="404">
          <cell r="B404" t="str">
            <v xml:space="preserve">          On existing poleline along Burnhamthorpe from Glen Erin Dr. to</v>
          </cell>
          <cell r="C404">
            <v>4</v>
          </cell>
        </row>
        <row r="405">
          <cell r="B405" t="str">
            <v xml:space="preserve">          Winston Churchill Blvd. and from Rogers MS to Mississauga Rd.</v>
          </cell>
        </row>
        <row r="406">
          <cell r="B406" t="str">
            <v xml:space="preserve">          and connect F6 CB to the feeder</v>
          </cell>
        </row>
        <row r="408">
          <cell r="A408">
            <v>7</v>
          </cell>
          <cell r="B408" t="str">
            <v>13.8 kV Matheson Blvd. - Tomken to Dixie</v>
          </cell>
          <cell r="C408" t="str">
            <v>ADD</v>
          </cell>
          <cell r="D408">
            <v>123000</v>
          </cell>
          <cell r="F408">
            <v>7</v>
          </cell>
        </row>
        <row r="409">
          <cell r="B409" t="str">
            <v xml:space="preserve">          On existing poleline along Matheson Blvd.</v>
          </cell>
          <cell r="C409">
            <v>1.3</v>
          </cell>
        </row>
        <row r="410">
          <cell r="B410" t="str">
            <v xml:space="preserve">          between Tomken Rd. and Dixie Rd. (including 44 kV cct)</v>
          </cell>
        </row>
        <row r="413">
          <cell r="A413">
            <v>8</v>
          </cell>
          <cell r="B413" t="str">
            <v>13. 8 kV Queen St/ Britannia</v>
          </cell>
          <cell r="C413" t="str">
            <v>REBUILD</v>
          </cell>
          <cell r="D413">
            <v>195500</v>
          </cell>
          <cell r="F413">
            <v>8</v>
          </cell>
        </row>
        <row r="414">
          <cell r="B414" t="str">
            <v xml:space="preserve">          On existing poleline along Britannia Rd east of Erin Mills Pkwy</v>
          </cell>
          <cell r="C414">
            <v>1.5</v>
          </cell>
        </row>
        <row r="415">
          <cell r="B415" t="str">
            <v xml:space="preserve">          and along Queens Street north of Britannia Rd. and south</v>
          </cell>
        </row>
        <row r="416">
          <cell r="B416" t="str">
            <v xml:space="preserve">          to Alpha Mills MS</v>
          </cell>
        </row>
        <row r="418">
          <cell r="A418" t="str">
            <v>9*</v>
          </cell>
          <cell r="B418" t="str">
            <v>13.8 kV Derry/Mississauga  - Argentia  to Old Derry &amp; along Derry</v>
          </cell>
          <cell r="C418" t="str">
            <v>REBUILD</v>
          </cell>
          <cell r="D418">
            <v>165000</v>
          </cell>
          <cell r="E418" t="str">
            <v>R</v>
          </cell>
          <cell r="F418">
            <v>9</v>
          </cell>
        </row>
        <row r="419">
          <cell r="B419" t="str">
            <v xml:space="preserve">          On existing poleline along Mississauga Rd. from Argentia Rd</v>
          </cell>
          <cell r="C419">
            <v>2</v>
          </cell>
        </row>
        <row r="420">
          <cell r="B420" t="str">
            <v xml:space="preserve">          to Derry Rd. and east along Derry Rd. to Old Derry Rd. and south</v>
          </cell>
        </row>
        <row r="421">
          <cell r="B421" t="str">
            <v xml:space="preserve">          to CIBC (Including 44kV)</v>
          </cell>
        </row>
        <row r="423">
          <cell r="B423" t="str">
            <v>SUB-TOTAL</v>
          </cell>
          <cell r="D423">
            <v>1571500</v>
          </cell>
        </row>
        <row r="425">
          <cell r="A425" t="str">
            <v>(*)  Included  in  1998  Capital  Budget.</v>
          </cell>
        </row>
        <row r="428">
          <cell r="B428" t="str">
            <v xml:space="preserve">POSSIBLE  SYSTEM   CAPITAL PROJECTS  -  1998 </v>
          </cell>
        </row>
        <row r="430">
          <cell r="A430" t="str">
            <v>DISTRIBUTION</v>
          </cell>
          <cell r="D430" t="str">
            <v>Date:</v>
          </cell>
          <cell r="F430">
            <v>35627.357684374998</v>
          </cell>
        </row>
        <row r="433">
          <cell r="A433" t="str">
            <v>ITEM</v>
          </cell>
          <cell r="B433" t="str">
            <v>DESCRIPTION</v>
          </cell>
          <cell r="C433" t="str">
            <v>TYPE</v>
          </cell>
          <cell r="D433" t="str">
            <v>ESTIMATE</v>
          </cell>
          <cell r="E433" t="str">
            <v>ZONE</v>
          </cell>
          <cell r="F433" t="str">
            <v>PRIORITY</v>
          </cell>
        </row>
        <row r="434">
          <cell r="C434" t="str">
            <v>(km)</v>
          </cell>
        </row>
        <row r="436">
          <cell r="B436" t="str">
            <v>13.8 kV SYSTEM (Cont'd)</v>
          </cell>
        </row>
        <row r="439">
          <cell r="A439" t="str">
            <v>10*</v>
          </cell>
          <cell r="B439" t="str">
            <v>13.8 kV American/Elmbank Drive Feeder Tie</v>
          </cell>
          <cell r="C439" t="str">
            <v>REBUILD (F)</v>
          </cell>
          <cell r="D439">
            <v>258000</v>
          </cell>
          <cell r="F439">
            <v>10</v>
          </cell>
        </row>
        <row r="440">
          <cell r="B440" t="str">
            <v xml:space="preserve">           From Orlando MS to Elmbank and American Dr.</v>
          </cell>
          <cell r="C440">
            <v>2</v>
          </cell>
        </row>
        <row r="441">
          <cell r="B441" t="str">
            <v xml:space="preserve">           From Goreway to Viscount</v>
          </cell>
        </row>
        <row r="444">
          <cell r="A444" t="str">
            <v>11*</v>
          </cell>
          <cell r="B444" t="str">
            <v>Streetsville Conversion (URGENT)</v>
          </cell>
          <cell r="D444">
            <v>100000</v>
          </cell>
          <cell r="F444">
            <v>11</v>
          </cell>
        </row>
        <row r="445">
          <cell r="B445" t="str">
            <v xml:space="preserve">           Convert 4.16 kV to 13.8 kV in area SE  of</v>
          </cell>
        </row>
        <row r="446">
          <cell r="B446" t="str">
            <v xml:space="preserve">           Britannia Rd. and Queen St. and reconductor</v>
          </cell>
        </row>
        <row r="447">
          <cell r="B447" t="str">
            <v xml:space="preserve">           to 556 kcmil circuit along Britannia Rd.</v>
          </cell>
        </row>
        <row r="449">
          <cell r="A449" t="str">
            <v>12*</v>
          </cell>
          <cell r="B449" t="str">
            <v>600 V.Secondary Busses - Sectionalizing</v>
          </cell>
          <cell r="D449">
            <v>100000</v>
          </cell>
        </row>
        <row r="450">
          <cell r="B450" t="str">
            <v xml:space="preserve">           Various locations</v>
          </cell>
        </row>
        <row r="454">
          <cell r="A454">
            <v>13</v>
          </cell>
        </row>
        <row r="459">
          <cell r="A459">
            <v>14</v>
          </cell>
        </row>
        <row r="464">
          <cell r="A464">
            <v>15</v>
          </cell>
        </row>
        <row r="469">
          <cell r="A469">
            <v>16</v>
          </cell>
        </row>
        <row r="474">
          <cell r="A474">
            <v>17</v>
          </cell>
        </row>
        <row r="479">
          <cell r="A479">
            <v>18</v>
          </cell>
        </row>
        <row r="484">
          <cell r="B484" t="str">
            <v>SUB-TOTAL</v>
          </cell>
          <cell r="D484">
            <v>458000</v>
          </cell>
        </row>
        <row r="486">
          <cell r="A486" t="str">
            <v>(*)  Included  in  1998  Capital  Budget.</v>
          </cell>
        </row>
        <row r="489">
          <cell r="A489" t="str">
            <v>DISTRIBUTION (Cont'd)</v>
          </cell>
        </row>
        <row r="492">
          <cell r="A492" t="str">
            <v>ITEM</v>
          </cell>
          <cell r="B492" t="str">
            <v>DESCRIPTION</v>
          </cell>
          <cell r="C492" t="str">
            <v>TYPE</v>
          </cell>
          <cell r="D492" t="str">
            <v>ESTIMATE</v>
          </cell>
          <cell r="E492" t="str">
            <v>ZONE</v>
          </cell>
          <cell r="F492" t="str">
            <v>PRIORITY</v>
          </cell>
        </row>
        <row r="493">
          <cell r="C493" t="str">
            <v>(km)</v>
          </cell>
        </row>
        <row r="495">
          <cell r="B495" t="str">
            <v>4.16  KV   SYSTEM</v>
          </cell>
        </row>
        <row r="498">
          <cell r="A498">
            <v>1</v>
          </cell>
          <cell r="B498" t="str">
            <v>4.16 kV Bromsgrove MS/Clarkson MS Tie</v>
          </cell>
          <cell r="C498" t="str">
            <v>REBUILD</v>
          </cell>
          <cell r="D498">
            <v>50000</v>
          </cell>
          <cell r="F498">
            <v>1</v>
          </cell>
        </row>
        <row r="499">
          <cell r="B499" t="str">
            <v xml:space="preserve">          on existing poles between  Clarkson M.S.</v>
          </cell>
          <cell r="C499">
            <v>0.7</v>
          </cell>
        </row>
        <row r="500">
          <cell r="B500" t="str">
            <v xml:space="preserve">           and Bromsgrove  M.S.</v>
          </cell>
        </row>
        <row r="502">
          <cell r="A502">
            <v>2</v>
          </cell>
          <cell r="B502" t="str">
            <v>4.16 kV Atwater Feeder Tie</v>
          </cell>
          <cell r="C502" t="str">
            <v>REBUILD</v>
          </cell>
          <cell r="D502">
            <v>295000</v>
          </cell>
        </row>
        <row r="503">
          <cell r="B503" t="str">
            <v xml:space="preserve">          along Atwater from Cawthra MS  to off load</v>
          </cell>
          <cell r="C503">
            <v>0.8</v>
          </cell>
          <cell r="F503">
            <v>2</v>
          </cell>
        </row>
        <row r="504">
          <cell r="B504" t="str">
            <v xml:space="preserve">          9F4</v>
          </cell>
        </row>
        <row r="507">
          <cell r="A507">
            <v>3</v>
          </cell>
          <cell r="B507" t="str">
            <v>4.16 kV Pinetree MS/Melton MS Tie</v>
          </cell>
          <cell r="C507" t="str">
            <v>REBUILD</v>
          </cell>
          <cell r="D507">
            <v>120000</v>
          </cell>
          <cell r="F507">
            <v>3</v>
          </cell>
        </row>
        <row r="508">
          <cell r="B508" t="str">
            <v xml:space="preserve">          on existing poles between  Pinetree M.S.</v>
          </cell>
          <cell r="C508">
            <v>0.5</v>
          </cell>
        </row>
        <row r="509">
          <cell r="B509" t="str">
            <v xml:space="preserve">           and Melton  M.S.</v>
          </cell>
        </row>
        <row r="512">
          <cell r="A512">
            <v>4</v>
          </cell>
          <cell r="B512" t="str">
            <v>4.16 kV Bromsgrove MS/Park West MS Tie</v>
          </cell>
          <cell r="C512" t="str">
            <v>ADD</v>
          </cell>
          <cell r="D512">
            <v>75000</v>
          </cell>
          <cell r="F512">
            <v>4</v>
          </cell>
        </row>
        <row r="513">
          <cell r="B513" t="str">
            <v xml:space="preserve">          on existing poles between  Bromsgrove M.S.</v>
          </cell>
          <cell r="C513">
            <v>0.8</v>
          </cell>
        </row>
        <row r="514">
          <cell r="B514" t="str">
            <v xml:space="preserve">           and Park West M.S.</v>
          </cell>
        </row>
        <row r="517">
          <cell r="A517">
            <v>5</v>
          </cell>
          <cell r="B517" t="str">
            <v>4.16 kV Bromsgrove MS/Robin MS Tie</v>
          </cell>
          <cell r="C517" t="str">
            <v>ADD</v>
          </cell>
          <cell r="D517">
            <v>140000</v>
          </cell>
          <cell r="F517">
            <v>5</v>
          </cell>
        </row>
        <row r="518">
          <cell r="B518" t="str">
            <v xml:space="preserve">          on existing poles between  Bromsgrove M.S.</v>
          </cell>
          <cell r="C518">
            <v>1.4</v>
          </cell>
        </row>
        <row r="519">
          <cell r="B519" t="str">
            <v xml:space="preserve">           and Robin M.S.</v>
          </cell>
        </row>
        <row r="522">
          <cell r="A522">
            <v>6</v>
          </cell>
          <cell r="B522" t="str">
            <v>4.16 kV Park Royal MS/Park West MS Tie</v>
          </cell>
          <cell r="C522" t="str">
            <v>REBUILD</v>
          </cell>
          <cell r="D522">
            <v>130000</v>
          </cell>
          <cell r="F522">
            <v>6</v>
          </cell>
        </row>
        <row r="523">
          <cell r="B523" t="str">
            <v xml:space="preserve">          on existing poles between  Park Royal M.S.</v>
          </cell>
          <cell r="C523">
            <v>1</v>
          </cell>
        </row>
        <row r="524">
          <cell r="B524" t="str">
            <v xml:space="preserve">           and Park West M.S.</v>
          </cell>
        </row>
        <row r="527">
          <cell r="A527">
            <v>7</v>
          </cell>
          <cell r="B527" t="str">
            <v>4.16 kV Lakeshore Road Feeder Tie</v>
          </cell>
          <cell r="C527" t="str">
            <v>REBUILD</v>
          </cell>
          <cell r="D527">
            <v>50000</v>
          </cell>
          <cell r="F527">
            <v>7</v>
          </cell>
        </row>
        <row r="528">
          <cell r="B528" t="str">
            <v xml:space="preserve">          Lakeshore/Dennison/Lornepark</v>
          </cell>
          <cell r="C528">
            <v>0.6</v>
          </cell>
        </row>
        <row r="529">
          <cell r="B529" t="str">
            <v xml:space="preserve">           Parkland M.S. #26 and reconductor</v>
          </cell>
        </row>
        <row r="532">
          <cell r="A532">
            <v>8</v>
          </cell>
          <cell r="B532" t="str">
            <v xml:space="preserve">4.16 kV Stanfield Road Feeder Tie </v>
          </cell>
          <cell r="C532" t="str">
            <v>REBUILD</v>
          </cell>
          <cell r="D532">
            <v>265000</v>
          </cell>
          <cell r="F532">
            <v>8</v>
          </cell>
        </row>
        <row r="533">
          <cell r="B533" t="str">
            <v xml:space="preserve">          Along Ontario Hydro ROW From Cawthra</v>
          </cell>
          <cell r="C533">
            <v>1.2</v>
          </cell>
        </row>
        <row r="534">
          <cell r="B534" t="str">
            <v xml:space="preserve">          to Stanfield</v>
          </cell>
        </row>
        <row r="535">
          <cell r="B535" t="str">
            <v xml:space="preserve">       (See also 27.6 kV South)</v>
          </cell>
        </row>
        <row r="537">
          <cell r="A537">
            <v>9</v>
          </cell>
          <cell r="B537" t="str">
            <v xml:space="preserve">4.16 kV Clarkson/Lorne Park Feeder Tie </v>
          </cell>
          <cell r="C537" t="str">
            <v>ADD</v>
          </cell>
          <cell r="D537">
            <v>110000</v>
          </cell>
          <cell r="F537">
            <v>9</v>
          </cell>
        </row>
        <row r="538">
          <cell r="B538" t="str">
            <v xml:space="preserve">           Along Ontario hydro ROW</v>
          </cell>
          <cell r="C538">
            <v>2</v>
          </cell>
        </row>
        <row r="543">
          <cell r="B543" t="str">
            <v>SUB-TOTAL</v>
          </cell>
          <cell r="D543">
            <v>1235000</v>
          </cell>
        </row>
        <row r="545">
          <cell r="A545" t="str">
            <v>(*)  Included  in  1998  Capital  Budget.</v>
          </cell>
        </row>
        <row r="548">
          <cell r="A548" t="str">
            <v>MUNICIPAL STATIONS</v>
          </cell>
        </row>
        <row r="551">
          <cell r="A551" t="str">
            <v>ITEM</v>
          </cell>
          <cell r="B551" t="str">
            <v>DESCRIPTION</v>
          </cell>
          <cell r="C551" t="str">
            <v>TYPE</v>
          </cell>
          <cell r="D551" t="str">
            <v>ESTIMATE</v>
          </cell>
          <cell r="E551" t="str">
            <v>ZONE</v>
          </cell>
          <cell r="F551" t="str">
            <v>PRIORITY</v>
          </cell>
        </row>
        <row r="554">
          <cell r="A554" t="str">
            <v>1*</v>
          </cell>
          <cell r="B554" t="str">
            <v>Replacement M.S. feeder egress cables.</v>
          </cell>
          <cell r="D554">
            <v>200000</v>
          </cell>
        </row>
        <row r="559">
          <cell r="A559" t="str">
            <v>2*</v>
          </cell>
          <cell r="B559" t="str">
            <v>Stillmeadow M.S.</v>
          </cell>
          <cell r="D559">
            <v>800000</v>
          </cell>
        </row>
        <row r="560">
          <cell r="B560" t="str">
            <v xml:space="preserve">            Change 10 MVA Tx to 20 MVA Tx with</v>
          </cell>
        </row>
        <row r="561">
          <cell r="B561" t="str">
            <v xml:space="preserve">            6 feeders</v>
          </cell>
        </row>
        <row r="564">
          <cell r="A564" t="str">
            <v>3*</v>
          </cell>
          <cell r="B564" t="str">
            <v xml:space="preserve">Sheridan Park System Rebuild  </v>
          </cell>
          <cell r="D564">
            <v>800000</v>
          </cell>
        </row>
        <row r="565">
          <cell r="B565" t="str">
            <v xml:space="preserve">           Phase II - Sheridan Park  M.S. at 44 kV</v>
          </cell>
        </row>
        <row r="568">
          <cell r="A568" t="str">
            <v>4*</v>
          </cell>
          <cell r="B568" t="str">
            <v>Orlando M.S.</v>
          </cell>
          <cell r="D568">
            <v>500000</v>
          </cell>
        </row>
        <row r="569">
          <cell r="B569" t="str">
            <v xml:space="preserve">            2 x 20 MVA Tx Incl. Building, 44 kV and</v>
          </cell>
        </row>
        <row r="570">
          <cell r="B570" t="str">
            <v xml:space="preserve">            13.8  kV circuits - 6 feeders plus SCADA </v>
          </cell>
        </row>
        <row r="573">
          <cell r="A573">
            <v>5</v>
          </cell>
          <cell r="B573" t="str">
            <v>Chalkdene M.S.</v>
          </cell>
        </row>
        <row r="574">
          <cell r="B574" t="str">
            <v xml:space="preserve">            Add 2 Feeder CBs with additional feeders</v>
          </cell>
        </row>
        <row r="575">
          <cell r="B575" t="str">
            <v xml:space="preserve">           north and south</v>
          </cell>
        </row>
        <row r="578">
          <cell r="A578">
            <v>6</v>
          </cell>
          <cell r="B578" t="str">
            <v>Rockwood M.S.</v>
          </cell>
        </row>
        <row r="579">
          <cell r="B579" t="str">
            <v xml:space="preserve">            2 x 20 MVA Tx Incl. Building, 44 kV and</v>
          </cell>
        </row>
        <row r="580">
          <cell r="B580" t="str">
            <v xml:space="preserve">            13.8  kV circuits - 6 feeders plus SCADA </v>
          </cell>
        </row>
        <row r="583">
          <cell r="A583">
            <v>7</v>
          </cell>
          <cell r="B583" t="str">
            <v>Melton M.S.</v>
          </cell>
        </row>
        <row r="584">
          <cell r="B584" t="str">
            <v xml:space="preserve">           Add 5 MVA Tx capacity and additional</v>
          </cell>
        </row>
        <row r="585">
          <cell r="B585" t="str">
            <v xml:space="preserve">           4.16 kV feeder</v>
          </cell>
        </row>
        <row r="587">
          <cell r="A587">
            <v>8</v>
          </cell>
          <cell r="B587" t="str">
            <v>M.S. Rebuilds</v>
          </cell>
        </row>
        <row r="588">
          <cell r="B588" t="str">
            <v xml:space="preserve">           Mineola M.S.</v>
          </cell>
        </row>
        <row r="589">
          <cell r="B589" t="str">
            <v xml:space="preserve">           Clarkson M.S.</v>
          </cell>
        </row>
        <row r="590">
          <cell r="B590" t="str">
            <v xml:space="preserve">           Bromsgrove M.S.</v>
          </cell>
        </row>
        <row r="602">
          <cell r="B602" t="str">
            <v>SUB-TOTAL</v>
          </cell>
          <cell r="D602">
            <v>2300000</v>
          </cell>
        </row>
        <row r="604">
          <cell r="A604" t="str">
            <v>(*)  Included  in  1998  Capital  Budget.</v>
          </cell>
        </row>
        <row r="607">
          <cell r="A607" t="str">
            <v>SUBDIVISION REBUILDS</v>
          </cell>
        </row>
        <row r="610">
          <cell r="A610" t="str">
            <v>ITEM</v>
          </cell>
          <cell r="B610" t="str">
            <v>DESCRIPTION</v>
          </cell>
          <cell r="C610" t="str">
            <v>TYPE</v>
          </cell>
          <cell r="D610" t="str">
            <v>ESTIMATE</v>
          </cell>
          <cell r="E610" t="str">
            <v>ZONE</v>
          </cell>
          <cell r="F610" t="str">
            <v>PRIORITY</v>
          </cell>
        </row>
        <row r="611">
          <cell r="C611" t="str">
            <v>(km)</v>
          </cell>
        </row>
        <row r="613">
          <cell r="B613" t="str">
            <v>Subdivision Rebuilds*</v>
          </cell>
        </row>
        <row r="616">
          <cell r="A616" t="str">
            <v>1*</v>
          </cell>
          <cell r="B616" t="str">
            <v>Malton - Phase VI</v>
          </cell>
          <cell r="D616">
            <v>1000000</v>
          </cell>
          <cell r="E616">
            <v>7</v>
          </cell>
          <cell r="F616">
            <v>1</v>
          </cell>
        </row>
        <row r="617">
          <cell r="B617" t="str">
            <v xml:space="preserve">          NE of Derry/Airport Rd.</v>
          </cell>
        </row>
        <row r="618">
          <cell r="B618" t="str">
            <v xml:space="preserve">          plus east of Goreway at Darcel/Monica</v>
          </cell>
        </row>
        <row r="620">
          <cell r="A620" t="str">
            <v>2*</v>
          </cell>
          <cell r="B620" t="str">
            <v xml:space="preserve"> Forest Glen Area east and west of Dixie Rd.</v>
          </cell>
          <cell r="D620">
            <v>1000000</v>
          </cell>
          <cell r="E620">
            <v>5</v>
          </cell>
          <cell r="F620">
            <v>1</v>
          </cell>
        </row>
        <row r="622">
          <cell r="A622" t="str">
            <v>3*</v>
          </cell>
          <cell r="B622" t="str">
            <v>Meadowvale T.C. Mainfeeders - Phase II</v>
          </cell>
          <cell r="D622">
            <v>1000000</v>
          </cell>
          <cell r="E622">
            <v>1</v>
          </cell>
          <cell r="F622">
            <v>1</v>
          </cell>
        </row>
        <row r="624">
          <cell r="A624" t="str">
            <v>4*</v>
          </cell>
          <cell r="B624" t="str">
            <v>Woodlands Area</v>
          </cell>
          <cell r="D624">
            <v>1000000</v>
          </cell>
          <cell r="E624">
            <v>2</v>
          </cell>
          <cell r="F624">
            <v>1</v>
          </cell>
        </row>
        <row r="655">
          <cell r="B655" t="str">
            <v>TOTAL REBUILDS</v>
          </cell>
          <cell r="D655">
            <v>4000000</v>
          </cell>
        </row>
        <row r="657">
          <cell r="A657" t="str">
            <v>(*)  Included  in  1998  Capital  Budget.</v>
          </cell>
        </row>
        <row r="662">
          <cell r="A662" t="str">
            <v>SYSTEM MAINTENANCE PROJECTS</v>
          </cell>
        </row>
        <row r="665">
          <cell r="A665" t="str">
            <v>ITEM</v>
          </cell>
          <cell r="B665" t="str">
            <v>DESCRIPTION</v>
          </cell>
          <cell r="C665" t="str">
            <v>TYPE</v>
          </cell>
          <cell r="D665" t="str">
            <v>ESTIMATE</v>
          </cell>
          <cell r="F665" t="str">
            <v>PRIORITY</v>
          </cell>
        </row>
        <row r="666">
          <cell r="C666" t="str">
            <v>(km)</v>
          </cell>
        </row>
        <row r="668">
          <cell r="A668" t="str">
            <v>1*</v>
          </cell>
          <cell r="B668" t="str">
            <v>Wood Pole Replacement</v>
          </cell>
          <cell r="D668">
            <v>250000</v>
          </cell>
        </row>
        <row r="672">
          <cell r="A672" t="str">
            <v>2*</v>
          </cell>
          <cell r="B672" t="str">
            <v>Overhead Switch Replacement</v>
          </cell>
          <cell r="D672">
            <v>300000</v>
          </cell>
        </row>
        <row r="676">
          <cell r="A676" t="str">
            <v>3*</v>
          </cell>
          <cell r="B676" t="str">
            <v>Feeder Overhauls</v>
          </cell>
          <cell r="D676">
            <v>600000</v>
          </cell>
        </row>
        <row r="680">
          <cell r="A680" t="str">
            <v>4*</v>
          </cell>
          <cell r="B680" t="str">
            <v>Overhead Rebuilds</v>
          </cell>
          <cell r="D680">
            <v>600000</v>
          </cell>
        </row>
        <row r="684">
          <cell r="A684" t="str">
            <v>5*</v>
          </cell>
          <cell r="B684" t="str">
            <v>Load Centre Replacement</v>
          </cell>
          <cell r="D684">
            <v>100000</v>
          </cell>
        </row>
        <row r="688">
          <cell r="A688" t="str">
            <v>6*</v>
          </cell>
          <cell r="B688" t="str">
            <v>Underground Cable Replacement</v>
          </cell>
          <cell r="D688">
            <v>1200000</v>
          </cell>
        </row>
        <row r="692">
          <cell r="A692" t="str">
            <v>7*</v>
          </cell>
          <cell r="B692" t="str">
            <v>Meter Base Replacement</v>
          </cell>
          <cell r="D692">
            <v>40000</v>
          </cell>
        </row>
        <row r="696">
          <cell r="A696" t="str">
            <v>8*</v>
          </cell>
          <cell r="B696" t="str">
            <v>Secondary Cable Replacement</v>
          </cell>
          <cell r="D696">
            <v>60000</v>
          </cell>
        </row>
        <row r="700">
          <cell r="A700" t="str">
            <v>9*</v>
          </cell>
          <cell r="B700" t="str">
            <v>Underground Transformer Replacements</v>
          </cell>
          <cell r="D700">
            <v>150000</v>
          </cell>
        </row>
        <row r="704">
          <cell r="A704" t="str">
            <v>10*</v>
          </cell>
          <cell r="B704" t="str">
            <v>Overhead Transformer Replacement</v>
          </cell>
          <cell r="D704">
            <v>150000</v>
          </cell>
        </row>
        <row r="708">
          <cell r="A708" t="str">
            <v>11*</v>
          </cell>
          <cell r="B708" t="str">
            <v>PowerT/former O/H &amp; Station Upgrade</v>
          </cell>
          <cell r="D708">
            <v>100000</v>
          </cell>
        </row>
        <row r="712">
          <cell r="A712" t="str">
            <v>12*</v>
          </cell>
          <cell r="B712" t="str">
            <v>Auto-Switches/SCADA</v>
          </cell>
          <cell r="D712">
            <v>1200000</v>
          </cell>
        </row>
        <row r="714">
          <cell r="B714" t="str">
            <v>TOTAL MAINTENANCE</v>
          </cell>
          <cell r="D714">
            <v>4750000</v>
          </cell>
        </row>
        <row r="716">
          <cell r="A716" t="str">
            <v>(*)  Included  in  1998  Capital  Budget.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GB127"/>
  <sheetViews>
    <sheetView zoomScale="85" zoomScaleNormal="85" workbookViewId="0">
      <pane ySplit="7" topLeftCell="A29" activePane="bottomLeft" state="frozen"/>
      <selection activeCell="F40" sqref="F40"/>
      <selection pane="bottomLeft" activeCell="F40" sqref="F40"/>
    </sheetView>
  </sheetViews>
  <sheetFormatPr defaultRowHeight="15" outlineLevelCol="1" x14ac:dyDescent="0.2"/>
  <cols>
    <col min="1" max="1" width="2.28515625" style="7" customWidth="1"/>
    <col min="2" max="2" width="41.28515625" style="7" customWidth="1"/>
    <col min="3" max="3" width="12.5703125" style="7" customWidth="1"/>
    <col min="4" max="4" width="81.140625" style="5" customWidth="1"/>
    <col min="5" max="5" width="13.28515625" style="7" customWidth="1"/>
    <col min="6" max="6" width="21.28515625" style="7" customWidth="1"/>
    <col min="7" max="7" width="21.5703125" style="7" customWidth="1"/>
    <col min="8" max="8" width="9.140625" style="7" customWidth="1"/>
    <col min="9" max="9" width="39" style="4" hidden="1" customWidth="1" outlineLevel="1"/>
    <col min="10" max="10" width="52.85546875" style="4" hidden="1" customWidth="1" outlineLevel="1"/>
    <col min="11" max="11" width="17.85546875" style="4" hidden="1" customWidth="1" outlineLevel="1"/>
    <col min="12" max="12" width="12" style="4" hidden="1" customWidth="1" outlineLevel="1"/>
    <col min="13" max="13" width="8.42578125" style="4" hidden="1" customWidth="1" outlineLevel="1"/>
    <col min="14" max="19" width="9.140625" style="7" hidden="1" customWidth="1" outlineLevel="1"/>
    <col min="20" max="20" width="31.85546875" style="7" hidden="1" customWidth="1" outlineLevel="1"/>
    <col min="21" max="21" width="14.28515625" style="7" hidden="1" customWidth="1" outlineLevel="1" collapsed="1"/>
    <col min="22" max="22" width="14.7109375" style="7" hidden="1" customWidth="1" outlineLevel="1" collapsed="1"/>
    <col min="23" max="23" width="11" style="7" hidden="1" customWidth="1" outlineLevel="1"/>
    <col min="24" max="24" width="9.140625" style="7" hidden="1" customWidth="1" collapsed="1"/>
    <col min="25" max="25" width="19.7109375" style="7" hidden="1" customWidth="1"/>
    <col min="26" max="26" width="23.7109375" style="7" hidden="1" customWidth="1"/>
    <col min="27" max="16384" width="9.140625" style="7"/>
  </cols>
  <sheetData>
    <row r="1" spans="1:184" ht="30" x14ac:dyDescent="0.25">
      <c r="A1" s="1"/>
      <c r="B1" s="462" t="s">
        <v>0</v>
      </c>
      <c r="C1" s="462"/>
      <c r="D1" s="462"/>
      <c r="E1" s="462"/>
      <c r="F1" s="462"/>
      <c r="G1" s="462"/>
      <c r="H1" s="2"/>
      <c r="I1" s="2"/>
      <c r="J1" s="3"/>
      <c r="N1" s="5"/>
      <c r="O1" s="5"/>
      <c r="P1" s="5"/>
      <c r="Q1" s="5"/>
      <c r="R1" s="5"/>
      <c r="S1" s="5"/>
      <c r="T1" s="5"/>
      <c r="U1" s="6" t="s">
        <v>1</v>
      </c>
      <c r="V1" s="5"/>
      <c r="W1" s="5"/>
      <c r="X1" s="5"/>
      <c r="Y1" s="5"/>
      <c r="Z1" s="5"/>
    </row>
    <row r="2" spans="1:184" ht="21" thickBot="1" x14ac:dyDescent="0.35">
      <c r="A2" s="8"/>
      <c r="B2" s="463" t="s">
        <v>291</v>
      </c>
      <c r="C2" s="463"/>
      <c r="D2" s="463"/>
      <c r="E2" s="463"/>
      <c r="F2" s="463"/>
      <c r="G2" s="463"/>
    </row>
    <row r="3" spans="1:184" ht="52.5" customHeight="1" thickBot="1" x14ac:dyDescent="0.25">
      <c r="A3" s="9"/>
      <c r="B3" s="464" t="s">
        <v>294</v>
      </c>
      <c r="C3" s="465"/>
      <c r="D3" s="465"/>
      <c r="E3" s="465"/>
      <c r="F3" s="10" t="s">
        <v>290</v>
      </c>
      <c r="G3" s="10" t="s">
        <v>2</v>
      </c>
      <c r="I3" s="12" t="s">
        <v>3</v>
      </c>
      <c r="J3" s="13" t="s">
        <v>4</v>
      </c>
      <c r="K3" s="13" t="s">
        <v>5</v>
      </c>
      <c r="L3" s="14" t="s">
        <v>6</v>
      </c>
      <c r="M3" s="13" t="s">
        <v>7</v>
      </c>
    </row>
    <row r="4" spans="1:184" s="17" customFormat="1" ht="94.5" x14ac:dyDescent="0.25">
      <c r="A4" s="15"/>
      <c r="B4" s="466"/>
      <c r="C4" s="467"/>
      <c r="D4" s="467"/>
      <c r="E4" s="467"/>
      <c r="F4" s="16" t="s">
        <v>292</v>
      </c>
      <c r="G4" s="16" t="s">
        <v>9</v>
      </c>
      <c r="I4" s="18"/>
      <c r="J4" s="19"/>
      <c r="K4" s="19"/>
      <c r="L4" s="20"/>
      <c r="M4" s="19"/>
    </row>
    <row r="5" spans="1:184" x14ac:dyDescent="0.2">
      <c r="A5" s="9"/>
      <c r="B5" s="21"/>
      <c r="C5" s="22"/>
      <c r="D5" s="23"/>
      <c r="E5" s="23"/>
      <c r="F5" s="24"/>
      <c r="G5" s="24"/>
      <c r="H5" s="5"/>
      <c r="I5" s="25"/>
      <c r="J5" s="26"/>
      <c r="K5" s="26"/>
      <c r="L5" s="27"/>
      <c r="M5" s="2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</row>
    <row r="6" spans="1:184" ht="15.75" x14ac:dyDescent="0.25">
      <c r="A6" s="9"/>
      <c r="B6" s="21"/>
      <c r="C6" s="22"/>
      <c r="D6" s="23"/>
      <c r="E6" s="23"/>
      <c r="F6" s="28"/>
      <c r="G6" s="28"/>
      <c r="H6" s="5"/>
      <c r="I6" s="25"/>
      <c r="J6" s="26"/>
      <c r="K6" s="26"/>
      <c r="L6" s="27"/>
      <c r="M6" s="26"/>
      <c r="N6" s="4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29"/>
      <c r="AC6" s="29"/>
      <c r="AD6" s="29"/>
      <c r="AE6" s="30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</row>
    <row r="7" spans="1:184" ht="30" x14ac:dyDescent="0.2">
      <c r="A7" s="1"/>
      <c r="B7" s="31" t="s">
        <v>10</v>
      </c>
      <c r="C7" s="32" t="s">
        <v>11</v>
      </c>
      <c r="D7" s="165" t="s">
        <v>12</v>
      </c>
      <c r="E7" s="33" t="s">
        <v>13</v>
      </c>
      <c r="F7" s="34" t="s">
        <v>14</v>
      </c>
      <c r="G7" s="34" t="s">
        <v>14</v>
      </c>
      <c r="I7" s="25"/>
      <c r="J7" s="26"/>
      <c r="K7" s="26"/>
      <c r="L7" s="27"/>
      <c r="M7" s="26"/>
      <c r="N7" s="35"/>
      <c r="T7" s="36" t="s">
        <v>15</v>
      </c>
      <c r="U7" s="37"/>
    </row>
    <row r="8" spans="1:184" s="5" customFormat="1" ht="18" x14ac:dyDescent="0.25">
      <c r="A8" s="38"/>
      <c r="B8" s="39" t="s">
        <v>16</v>
      </c>
      <c r="C8" s="40"/>
      <c r="D8" s="41"/>
      <c r="E8" s="42"/>
      <c r="F8" s="43"/>
      <c r="G8" s="43"/>
      <c r="I8" s="44"/>
      <c r="J8" s="45"/>
      <c r="K8" s="45"/>
      <c r="L8" s="46"/>
      <c r="M8" s="47"/>
      <c r="N8" s="4"/>
    </row>
    <row r="9" spans="1:184" s="5" customFormat="1" ht="15.75" x14ac:dyDescent="0.25">
      <c r="A9" s="38"/>
      <c r="B9" s="48"/>
      <c r="C9" s="49" t="s">
        <v>17</v>
      </c>
      <c r="D9" s="50" t="s">
        <v>18</v>
      </c>
      <c r="E9" s="51" t="s">
        <v>19</v>
      </c>
      <c r="F9" s="413">
        <f>'[21]7. Final Tariff Schedule'!$E$22</f>
        <v>15.751275</v>
      </c>
      <c r="G9" s="401">
        <v>13.21894</v>
      </c>
      <c r="H9" s="53"/>
      <c r="I9" s="54"/>
      <c r="J9" s="55"/>
      <c r="K9" s="55"/>
      <c r="L9" s="53"/>
      <c r="M9" s="56"/>
      <c r="N9" s="57"/>
      <c r="O9" s="58"/>
      <c r="T9" s="50" t="s">
        <v>20</v>
      </c>
      <c r="X9" s="5" t="s">
        <v>21</v>
      </c>
    </row>
    <row r="10" spans="1:184" s="5" customFormat="1" ht="16.5" customHeight="1" x14ac:dyDescent="0.25">
      <c r="A10" s="38"/>
      <c r="B10" s="59" t="s">
        <v>22</v>
      </c>
      <c r="C10" s="49" t="s">
        <v>23</v>
      </c>
      <c r="D10" s="50" t="s">
        <v>24</v>
      </c>
      <c r="E10" s="51" t="s">
        <v>19</v>
      </c>
      <c r="F10" s="413">
        <f>'[21]7. Final Tariff Schedule'!E23</f>
        <v>0.79</v>
      </c>
      <c r="G10" s="396">
        <v>0.79</v>
      </c>
      <c r="H10" s="60"/>
      <c r="I10" s="61"/>
      <c r="J10" s="62"/>
      <c r="K10" s="52"/>
      <c r="L10" s="60"/>
      <c r="M10" s="56"/>
      <c r="N10" s="57"/>
      <c r="O10" s="58"/>
      <c r="T10" s="50"/>
      <c r="U10" s="63"/>
      <c r="V10" s="63"/>
      <c r="W10" s="63"/>
      <c r="X10" s="5" t="s">
        <v>21</v>
      </c>
      <c r="AA10" s="417"/>
    </row>
    <row r="11" spans="1:184" s="5" customFormat="1" ht="15.75" customHeight="1" x14ac:dyDescent="0.25">
      <c r="A11" s="38"/>
      <c r="B11" s="59"/>
      <c r="C11" s="49"/>
      <c r="D11" s="50" t="s">
        <v>306</v>
      </c>
      <c r="E11" s="51" t="s">
        <v>19</v>
      </c>
      <c r="F11" s="413">
        <f>'[21]7. Final Tariff Schedule'!E28</f>
        <v>0.01</v>
      </c>
      <c r="G11" s="396">
        <v>0</v>
      </c>
      <c r="H11" s="60"/>
      <c r="I11" s="61"/>
      <c r="J11" s="62"/>
      <c r="K11" s="52"/>
      <c r="L11" s="60"/>
      <c r="M11" s="56"/>
      <c r="N11" s="57"/>
      <c r="O11" s="58"/>
      <c r="T11" s="50"/>
      <c r="U11" s="63"/>
      <c r="V11" s="63"/>
      <c r="W11" s="63"/>
    </row>
    <row r="12" spans="1:184" s="5" customFormat="1" ht="15.75" x14ac:dyDescent="0.25">
      <c r="A12" s="9"/>
      <c r="B12" s="59"/>
      <c r="C12" s="49"/>
      <c r="D12" s="50" t="s">
        <v>298</v>
      </c>
      <c r="E12" s="51" t="s">
        <v>19</v>
      </c>
      <c r="F12" s="413">
        <f>'[21]7. Final Tariff Schedule'!E29</f>
        <v>1.03</v>
      </c>
      <c r="G12" s="413">
        <v>0</v>
      </c>
      <c r="H12" s="65"/>
      <c r="I12" s="61" t="s">
        <v>35</v>
      </c>
      <c r="J12" s="62" t="s">
        <v>36</v>
      </c>
      <c r="K12" s="68" t="s">
        <v>37</v>
      </c>
      <c r="L12" s="69">
        <v>4006</v>
      </c>
      <c r="M12" s="70">
        <v>4000</v>
      </c>
      <c r="N12" s="57"/>
      <c r="O12" s="58"/>
      <c r="T12" s="50" t="s">
        <v>20</v>
      </c>
      <c r="U12" s="63"/>
      <c r="V12" s="63"/>
      <c r="W12" s="63"/>
      <c r="Y12" s="5" t="s">
        <v>30</v>
      </c>
    </row>
    <row r="13" spans="1:184" s="5" customFormat="1" x14ac:dyDescent="0.2">
      <c r="A13" s="9"/>
      <c r="B13" s="59"/>
      <c r="C13" s="49" t="s">
        <v>25</v>
      </c>
      <c r="D13" s="50" t="s">
        <v>26</v>
      </c>
      <c r="E13" s="51" t="s">
        <v>27</v>
      </c>
      <c r="F13" s="420">
        <f>'[21]7. Final Tariff Schedule'!E24</f>
        <v>1.0195000000000001E-2</v>
      </c>
      <c r="G13" s="402">
        <v>1.328995E-2</v>
      </c>
      <c r="H13" s="65"/>
      <c r="I13" s="66"/>
      <c r="J13" s="64"/>
      <c r="K13" s="64"/>
      <c r="L13" s="65"/>
      <c r="M13" s="56"/>
      <c r="N13" s="67" t="s">
        <v>28</v>
      </c>
      <c r="O13" s="58"/>
      <c r="T13" s="50" t="s">
        <v>20</v>
      </c>
      <c r="U13" s="63"/>
      <c r="V13" s="63"/>
      <c r="W13" s="63"/>
      <c r="X13" s="5" t="s">
        <v>29</v>
      </c>
      <c r="Y13" s="5" t="s">
        <v>30</v>
      </c>
    </row>
    <row r="14" spans="1:184" s="5" customFormat="1" ht="15.75" x14ac:dyDescent="0.25">
      <c r="A14" s="9"/>
      <c r="B14" s="59"/>
      <c r="C14" s="49" t="s">
        <v>31</v>
      </c>
      <c r="D14" s="50" t="s">
        <v>296</v>
      </c>
      <c r="E14" s="51" t="s">
        <v>27</v>
      </c>
      <c r="F14" s="420">
        <f>'[21]7. Final Tariff Schedule'!E25</f>
        <v>2.533485181620619E-4</v>
      </c>
      <c r="G14" s="397">
        <v>0</v>
      </c>
      <c r="H14" s="65"/>
      <c r="I14" s="61" t="s">
        <v>32</v>
      </c>
      <c r="J14" s="62" t="s">
        <v>33</v>
      </c>
      <c r="K14" s="68" t="s">
        <v>34</v>
      </c>
      <c r="L14" s="69">
        <v>4080</v>
      </c>
      <c r="M14" s="70">
        <v>4000</v>
      </c>
      <c r="N14" s="57"/>
      <c r="O14" s="58"/>
      <c r="T14" s="50" t="s">
        <v>20</v>
      </c>
      <c r="U14" s="63"/>
      <c r="V14" s="63"/>
      <c r="W14" s="63"/>
      <c r="X14" s="5" t="s">
        <v>29</v>
      </c>
      <c r="Y14" s="5" t="s">
        <v>30</v>
      </c>
    </row>
    <row r="15" spans="1:184" s="5" customFormat="1" ht="15.75" x14ac:dyDescent="0.25">
      <c r="A15" s="9"/>
      <c r="B15" s="59"/>
      <c r="C15" s="49" t="s">
        <v>38</v>
      </c>
      <c r="D15" s="50" t="s">
        <v>299</v>
      </c>
      <c r="E15" s="51" t="s">
        <v>27</v>
      </c>
      <c r="F15" s="420">
        <f>'[21]7. Final Tariff Schedule'!E26</f>
        <v>1.2924336521215813E-3</v>
      </c>
      <c r="G15" s="397">
        <v>0</v>
      </c>
      <c r="H15" s="65"/>
      <c r="I15" s="61" t="s">
        <v>39</v>
      </c>
      <c r="J15" s="62" t="s">
        <v>40</v>
      </c>
      <c r="K15" s="68" t="s">
        <v>34</v>
      </c>
      <c r="L15" s="69">
        <v>4006</v>
      </c>
      <c r="M15" s="70">
        <v>4000</v>
      </c>
      <c r="N15" s="57"/>
      <c r="O15" s="58"/>
      <c r="T15" s="50" t="s">
        <v>20</v>
      </c>
      <c r="U15" s="63"/>
      <c r="V15" s="63"/>
      <c r="W15" s="63"/>
      <c r="Y15" s="5" t="s">
        <v>30</v>
      </c>
    </row>
    <row r="16" spans="1:184" s="5" customFormat="1" ht="15.75" x14ac:dyDescent="0.25">
      <c r="A16" s="9"/>
      <c r="B16" s="59"/>
      <c r="C16" s="49" t="s">
        <v>41</v>
      </c>
      <c r="D16" s="50" t="s">
        <v>42</v>
      </c>
      <c r="E16" s="51" t="s">
        <v>27</v>
      </c>
      <c r="F16" s="420">
        <f>'[21]7. Final Tariff Schedule'!E27</f>
        <v>2.0000000000000001E-4</v>
      </c>
      <c r="G16" s="397">
        <v>2.0000000000000001E-4</v>
      </c>
      <c r="H16" s="65"/>
      <c r="I16" s="61" t="s">
        <v>43</v>
      </c>
      <c r="J16" s="68" t="s">
        <v>44</v>
      </c>
      <c r="K16" s="68" t="s">
        <v>34</v>
      </c>
      <c r="L16" s="69">
        <v>4075</v>
      </c>
      <c r="M16" s="70">
        <v>4000</v>
      </c>
      <c r="N16" s="57"/>
      <c r="O16" s="58"/>
      <c r="T16" s="50" t="s">
        <v>20</v>
      </c>
      <c r="X16" s="5" t="s">
        <v>29</v>
      </c>
      <c r="Y16" s="5" t="s">
        <v>30</v>
      </c>
    </row>
    <row r="17" spans="1:23" s="5" customFormat="1" x14ac:dyDescent="0.2">
      <c r="A17" s="9"/>
      <c r="B17" s="59"/>
      <c r="C17" s="49" t="s">
        <v>45</v>
      </c>
      <c r="D17" s="50" t="s">
        <v>46</v>
      </c>
      <c r="E17" s="51" t="s">
        <v>27</v>
      </c>
      <c r="F17" s="420">
        <f>'[21]7. Final Tariff Schedule'!E30</f>
        <v>7.9374910817094635E-3</v>
      </c>
      <c r="G17" s="398">
        <v>8.0999999999999996E-3</v>
      </c>
      <c r="H17" s="72"/>
      <c r="I17" s="73"/>
      <c r="J17" s="71"/>
      <c r="K17" s="71"/>
      <c r="L17" s="72"/>
      <c r="M17" s="56"/>
      <c r="N17" s="57"/>
      <c r="O17" s="58"/>
      <c r="T17" s="50" t="s">
        <v>20</v>
      </c>
    </row>
    <row r="18" spans="1:23" s="5" customFormat="1" x14ac:dyDescent="0.2">
      <c r="A18" s="9"/>
      <c r="B18" s="59"/>
      <c r="C18" s="49" t="s">
        <v>47</v>
      </c>
      <c r="D18" s="50" t="s">
        <v>48</v>
      </c>
      <c r="E18" s="51" t="s">
        <v>27</v>
      </c>
      <c r="F18" s="420">
        <f>'[21]7. Final Tariff Schedule'!E31</f>
        <v>6.3816041687175329E-3</v>
      </c>
      <c r="G18" s="398">
        <v>6.1999999999999998E-3</v>
      </c>
      <c r="H18" s="72"/>
      <c r="I18" s="73"/>
      <c r="J18" s="71"/>
      <c r="K18" s="71"/>
      <c r="L18" s="72"/>
      <c r="M18" s="56"/>
      <c r="N18" s="57"/>
      <c r="O18" s="58"/>
      <c r="T18" s="50" t="s">
        <v>20</v>
      </c>
    </row>
    <row r="19" spans="1:23" s="5" customFormat="1" x14ac:dyDescent="0.2">
      <c r="A19" s="9"/>
      <c r="B19" s="59"/>
      <c r="C19" s="49" t="s">
        <v>49</v>
      </c>
      <c r="D19" s="50" t="s">
        <v>50</v>
      </c>
      <c r="E19" s="51" t="s">
        <v>27</v>
      </c>
      <c r="F19" s="420">
        <f>'[21]7. Final Tariff Schedule'!E35</f>
        <v>4.4000000000000003E-3</v>
      </c>
      <c r="G19" s="398">
        <v>4.4000000000000003E-3</v>
      </c>
      <c r="H19" s="72"/>
      <c r="I19" s="73"/>
      <c r="J19" s="71"/>
      <c r="K19" s="71"/>
      <c r="L19" s="72"/>
      <c r="M19" s="56"/>
      <c r="N19" s="57"/>
      <c r="O19" s="58"/>
      <c r="T19" s="50" t="s">
        <v>51</v>
      </c>
    </row>
    <row r="20" spans="1:23" s="5" customFormat="1" x14ac:dyDescent="0.2">
      <c r="A20" s="9"/>
      <c r="B20" s="59"/>
      <c r="C20" s="49" t="s">
        <v>49</v>
      </c>
      <c r="D20" s="74" t="s">
        <v>52</v>
      </c>
      <c r="E20" s="51" t="s">
        <v>27</v>
      </c>
      <c r="F20" s="420">
        <f>'[21]7. Final Tariff Schedule'!E36</f>
        <v>1.2999999999999999E-3</v>
      </c>
      <c r="G20" s="398">
        <v>1.2999999999999999E-3</v>
      </c>
      <c r="H20" s="72"/>
      <c r="I20" s="73"/>
      <c r="J20" s="71"/>
      <c r="K20" s="71"/>
      <c r="L20" s="72"/>
      <c r="M20" s="56"/>
      <c r="N20" s="57"/>
      <c r="O20" s="58"/>
      <c r="T20" s="50" t="s">
        <v>51</v>
      </c>
    </row>
    <row r="21" spans="1:23" s="5" customFormat="1" x14ac:dyDescent="0.2">
      <c r="A21" s="9"/>
      <c r="B21" s="59"/>
      <c r="C21" s="49" t="s">
        <v>55</v>
      </c>
      <c r="D21" s="74" t="s">
        <v>56</v>
      </c>
      <c r="E21" s="51" t="s">
        <v>27</v>
      </c>
      <c r="F21" s="421">
        <v>7.0000000000000001E-3</v>
      </c>
      <c r="G21" s="400">
        <v>7.0000000000000001E-3</v>
      </c>
      <c r="H21" s="80"/>
      <c r="I21" s="81"/>
      <c r="J21" s="82"/>
      <c r="K21" s="82"/>
      <c r="L21" s="83"/>
      <c r="M21" s="84"/>
      <c r="N21" s="57"/>
      <c r="O21" s="58"/>
      <c r="T21" s="50" t="s">
        <v>57</v>
      </c>
      <c r="U21" s="80" t="e">
        <f>SUM(#REF!)</f>
        <v>#REF!</v>
      </c>
      <c r="V21" s="80">
        <f>SUM(F9:F22)</f>
        <v>17.87023487742071</v>
      </c>
      <c r="W21" s="80">
        <f>SUM(G9:G22)</f>
        <v>14.29942995</v>
      </c>
    </row>
    <row r="22" spans="1:23" s="5" customFormat="1" x14ac:dyDescent="0.2">
      <c r="A22" s="9"/>
      <c r="B22" s="59"/>
      <c r="C22" s="49" t="s">
        <v>53</v>
      </c>
      <c r="D22" s="50" t="s">
        <v>54</v>
      </c>
      <c r="E22" s="51" t="s">
        <v>19</v>
      </c>
      <c r="F22" s="413">
        <f>'[21]7. Final Tariff Schedule'!E37</f>
        <v>0.25</v>
      </c>
      <c r="G22" s="399">
        <v>0.25</v>
      </c>
      <c r="H22" s="76"/>
      <c r="I22" s="77"/>
      <c r="J22" s="75"/>
      <c r="K22" s="75"/>
      <c r="L22" s="76"/>
      <c r="M22" s="56"/>
      <c r="N22" s="57"/>
      <c r="O22" s="58"/>
      <c r="T22" s="50" t="s">
        <v>51</v>
      </c>
    </row>
    <row r="23" spans="1:23" s="5" customFormat="1" ht="30" customHeight="1" x14ac:dyDescent="0.25">
      <c r="A23" s="38"/>
      <c r="B23" s="39" t="s">
        <v>58</v>
      </c>
      <c r="C23" s="40"/>
      <c r="D23" s="41"/>
      <c r="E23" s="42"/>
      <c r="F23" s="43"/>
      <c r="G23" s="43"/>
      <c r="H23" s="38"/>
      <c r="I23" s="44"/>
      <c r="J23" s="45"/>
      <c r="K23" s="45"/>
      <c r="L23" s="46"/>
      <c r="M23" s="47"/>
      <c r="N23" s="27"/>
      <c r="O23" s="38"/>
    </row>
    <row r="24" spans="1:23" s="5" customFormat="1" x14ac:dyDescent="0.2">
      <c r="A24" s="38"/>
      <c r="B24" s="59"/>
      <c r="C24" s="49" t="s">
        <v>59</v>
      </c>
      <c r="D24" s="50" t="s">
        <v>18</v>
      </c>
      <c r="E24" s="51" t="s">
        <v>19</v>
      </c>
      <c r="F24" s="52">
        <f>'[21]7. Final Tariff Schedule'!E53</f>
        <v>41.473260000000003</v>
      </c>
      <c r="G24" s="403">
        <v>40.681449999999998</v>
      </c>
      <c r="H24" s="60"/>
      <c r="I24" s="85"/>
      <c r="J24" s="52"/>
      <c r="K24" s="52"/>
      <c r="L24" s="60"/>
      <c r="M24" s="86"/>
      <c r="N24" s="57"/>
      <c r="O24" s="38"/>
    </row>
    <row r="25" spans="1:23" s="5" customFormat="1" ht="15.75" x14ac:dyDescent="0.25">
      <c r="A25" s="38"/>
      <c r="B25" s="59" t="s">
        <v>22</v>
      </c>
      <c r="C25" s="49" t="s">
        <v>60</v>
      </c>
      <c r="D25" s="50" t="s">
        <v>24</v>
      </c>
      <c r="E25" s="51" t="s">
        <v>19</v>
      </c>
      <c r="F25" s="52">
        <f>'[21]7. Final Tariff Schedule'!E54</f>
        <v>0.79</v>
      </c>
      <c r="G25" s="52">
        <v>0.79</v>
      </c>
      <c r="H25" s="60"/>
      <c r="I25" s="61"/>
      <c r="J25" s="62"/>
      <c r="K25" s="52"/>
      <c r="L25" s="60"/>
      <c r="M25" s="86"/>
      <c r="N25" s="57"/>
      <c r="O25" s="38"/>
    </row>
    <row r="26" spans="1:23" s="5" customFormat="1" ht="15.75" x14ac:dyDescent="0.25">
      <c r="A26" s="38"/>
      <c r="B26" s="59"/>
      <c r="C26" s="49"/>
      <c r="D26" s="50" t="s">
        <v>298</v>
      </c>
      <c r="E26" s="51" t="s">
        <v>19</v>
      </c>
      <c r="F26" s="413">
        <f>'[21]7. Final Tariff Schedule'!E60</f>
        <v>1.88</v>
      </c>
      <c r="G26" s="52">
        <v>0</v>
      </c>
      <c r="H26" s="60"/>
      <c r="I26" s="61"/>
      <c r="J26" s="62"/>
      <c r="K26" s="52"/>
      <c r="L26" s="60"/>
      <c r="M26" s="86"/>
      <c r="N26" s="57"/>
      <c r="O26" s="38"/>
    </row>
    <row r="27" spans="1:23" s="5" customFormat="1" x14ac:dyDescent="0.2">
      <c r="A27" s="9"/>
      <c r="B27" s="59"/>
      <c r="C27" s="49" t="s">
        <v>61</v>
      </c>
      <c r="D27" s="50" t="s">
        <v>26</v>
      </c>
      <c r="E27" s="51" t="s">
        <v>27</v>
      </c>
      <c r="F27" s="64">
        <f>'[21]7. Final Tariff Schedule'!E55</f>
        <v>1.2132050000000002E-2</v>
      </c>
      <c r="G27" s="404">
        <v>1.1869650000000001E-2</v>
      </c>
      <c r="H27" s="65"/>
      <c r="I27" s="87"/>
      <c r="J27" s="26"/>
      <c r="K27" s="26"/>
      <c r="L27" s="27"/>
      <c r="M27" s="56"/>
      <c r="N27" s="57"/>
      <c r="O27" s="38"/>
    </row>
    <row r="28" spans="1:23" s="5" customFormat="1" ht="15.75" x14ac:dyDescent="0.25">
      <c r="A28" s="9"/>
      <c r="B28" s="59"/>
      <c r="C28" s="49" t="s">
        <v>62</v>
      </c>
      <c r="D28" s="50" t="s">
        <v>296</v>
      </c>
      <c r="E28" s="51" t="s">
        <v>27</v>
      </c>
      <c r="F28" s="420">
        <f>'[21]7. Final Tariff Schedule'!E56</f>
        <v>2.533485181620619E-4</v>
      </c>
      <c r="G28" s="64">
        <v>0</v>
      </c>
      <c r="H28" s="65"/>
      <c r="I28" s="61" t="s">
        <v>63</v>
      </c>
      <c r="J28" s="62" t="s">
        <v>64</v>
      </c>
      <c r="K28" s="68" t="s">
        <v>34</v>
      </c>
      <c r="L28" s="69">
        <v>4080</v>
      </c>
      <c r="M28" s="70">
        <v>4000</v>
      </c>
      <c r="N28" s="57"/>
      <c r="O28" s="38"/>
    </row>
    <row r="29" spans="1:23" s="5" customFormat="1" ht="15.75" x14ac:dyDescent="0.25">
      <c r="A29" s="9"/>
      <c r="B29" s="59"/>
      <c r="C29" s="49" t="s">
        <v>67</v>
      </c>
      <c r="D29" s="50" t="s">
        <v>299</v>
      </c>
      <c r="E29" s="51" t="s">
        <v>27</v>
      </c>
      <c r="F29" s="420">
        <f>'[21]7. Final Tariff Schedule'!E57</f>
        <v>2.1013684053532715E-3</v>
      </c>
      <c r="G29" s="64">
        <v>0</v>
      </c>
      <c r="H29" s="65"/>
      <c r="I29" s="61" t="s">
        <v>68</v>
      </c>
      <c r="J29" s="62" t="s">
        <v>69</v>
      </c>
      <c r="K29" s="68" t="s">
        <v>34</v>
      </c>
      <c r="L29" s="69">
        <v>4035</v>
      </c>
      <c r="M29" s="70">
        <v>4000</v>
      </c>
      <c r="N29" s="57"/>
      <c r="O29" s="38"/>
    </row>
    <row r="30" spans="1:23" s="5" customFormat="1" ht="15.75" x14ac:dyDescent="0.25">
      <c r="A30" s="9"/>
      <c r="B30" s="59"/>
      <c r="C30" s="49" t="s">
        <v>70</v>
      </c>
      <c r="D30" s="50" t="s">
        <v>42</v>
      </c>
      <c r="E30" s="51" t="s">
        <v>27</v>
      </c>
      <c r="F30" s="64">
        <f>'[21]7. Final Tariff Schedule'!E58</f>
        <v>2.0000000000000001E-4</v>
      </c>
      <c r="G30" s="64">
        <v>2.0000000000000001E-4</v>
      </c>
      <c r="H30" s="65"/>
      <c r="I30" s="61" t="s">
        <v>71</v>
      </c>
      <c r="J30" s="62" t="s">
        <v>72</v>
      </c>
      <c r="K30" s="68" t="s">
        <v>34</v>
      </c>
      <c r="L30" s="69">
        <v>4075</v>
      </c>
      <c r="M30" s="70">
        <v>4000</v>
      </c>
      <c r="N30" s="57"/>
      <c r="O30" s="38"/>
    </row>
    <row r="31" spans="1:23" s="5" customFormat="1" x14ac:dyDescent="0.2">
      <c r="A31" s="9"/>
      <c r="B31" s="59"/>
      <c r="C31" s="49"/>
      <c r="D31" s="50" t="s">
        <v>306</v>
      </c>
      <c r="E31" s="51" t="s">
        <v>27</v>
      </c>
      <c r="F31" s="420">
        <f>'[21]7. Final Tariff Schedule'!E59</f>
        <v>6.2570921254264158E-6</v>
      </c>
      <c r="G31" s="64">
        <v>0</v>
      </c>
      <c r="H31" s="65"/>
      <c r="I31" s="66"/>
      <c r="J31" s="64"/>
      <c r="K31" s="64"/>
      <c r="L31" s="65"/>
      <c r="M31" s="86"/>
      <c r="N31" s="57"/>
      <c r="O31" s="38"/>
    </row>
    <row r="32" spans="1:23" s="5" customFormat="1" ht="15.75" x14ac:dyDescent="0.25">
      <c r="A32" s="9"/>
      <c r="B32" s="59"/>
      <c r="C32" s="49"/>
      <c r="D32" s="50" t="s">
        <v>300</v>
      </c>
      <c r="E32" s="51" t="s">
        <v>27</v>
      </c>
      <c r="F32" s="420">
        <f>'[21]7. Final Tariff Schedule'!E61</f>
        <v>5.0000000000000001E-4</v>
      </c>
      <c r="G32" s="64">
        <v>0</v>
      </c>
      <c r="H32" s="65"/>
      <c r="I32" s="61" t="s">
        <v>65</v>
      </c>
      <c r="J32" s="62" t="s">
        <v>66</v>
      </c>
      <c r="K32" s="68" t="s">
        <v>37</v>
      </c>
      <c r="L32" s="69">
        <v>4035</v>
      </c>
      <c r="M32" s="70">
        <v>4000</v>
      </c>
      <c r="N32" s="57"/>
      <c r="O32" s="38"/>
    </row>
    <row r="33" spans="1:20" s="5" customFormat="1" x14ac:dyDescent="0.2">
      <c r="A33" s="9"/>
      <c r="B33" s="59"/>
      <c r="C33" s="49" t="s">
        <v>73</v>
      </c>
      <c r="D33" s="50" t="s">
        <v>74</v>
      </c>
      <c r="E33" s="51" t="s">
        <v>27</v>
      </c>
      <c r="F33" s="71">
        <f>'[21]7. Final Tariff Schedule'!E62</f>
        <v>7.4475224959026989E-3</v>
      </c>
      <c r="G33" s="71">
        <v>7.6E-3</v>
      </c>
      <c r="H33" s="72"/>
      <c r="I33" s="73"/>
      <c r="J33" s="71"/>
      <c r="K33" s="71"/>
      <c r="L33" s="72"/>
      <c r="M33" s="86"/>
      <c r="N33" s="57"/>
      <c r="O33" s="38"/>
    </row>
    <row r="34" spans="1:20" s="5" customFormat="1" x14ac:dyDescent="0.2">
      <c r="A34" s="9"/>
      <c r="B34" s="59"/>
      <c r="C34" s="49" t="s">
        <v>75</v>
      </c>
      <c r="D34" s="50" t="s">
        <v>76</v>
      </c>
      <c r="E34" s="51" t="s">
        <v>27</v>
      </c>
      <c r="F34" s="398">
        <f>'[21]7. Final Tariff Schedule'!E63</f>
        <v>5.7640295638366704E-3</v>
      </c>
      <c r="G34" s="71">
        <v>5.5999999999999999E-3</v>
      </c>
      <c r="H34" s="72"/>
      <c r="I34" s="73"/>
      <c r="J34" s="71"/>
      <c r="K34" s="71"/>
      <c r="L34" s="72"/>
      <c r="M34" s="86"/>
      <c r="N34" s="57"/>
      <c r="O34" s="38"/>
    </row>
    <row r="35" spans="1:20" s="5" customFormat="1" x14ac:dyDescent="0.2">
      <c r="A35" s="9"/>
      <c r="B35" s="59"/>
      <c r="C35" s="49" t="s">
        <v>49</v>
      </c>
      <c r="D35" s="50" t="s">
        <v>50</v>
      </c>
      <c r="E35" s="51" t="s">
        <v>27</v>
      </c>
      <c r="F35" s="71">
        <f>'[21]7. Final Tariff Schedule'!E67</f>
        <v>4.4000000000000003E-3</v>
      </c>
      <c r="G35" s="71">
        <v>4.4000000000000003E-3</v>
      </c>
      <c r="H35" s="72"/>
      <c r="I35" s="73"/>
      <c r="J35" s="71"/>
      <c r="K35" s="71"/>
      <c r="L35" s="72"/>
      <c r="M35" s="86"/>
      <c r="N35" s="57"/>
      <c r="O35" s="38"/>
      <c r="T35" s="5" t="s">
        <v>77</v>
      </c>
    </row>
    <row r="36" spans="1:20" s="5" customFormat="1" x14ac:dyDescent="0.2">
      <c r="A36" s="9"/>
      <c r="B36" s="59"/>
      <c r="C36" s="49" t="s">
        <v>49</v>
      </c>
      <c r="D36" s="74" t="s">
        <v>52</v>
      </c>
      <c r="E36" s="51" t="s">
        <v>27</v>
      </c>
      <c r="F36" s="71">
        <f>'[21]7. Final Tariff Schedule'!E68</f>
        <v>1.2999999999999999E-3</v>
      </c>
      <c r="G36" s="71">
        <v>1.2999999999999999E-3</v>
      </c>
      <c r="H36" s="72"/>
      <c r="I36" s="73"/>
      <c r="J36" s="71"/>
      <c r="K36" s="71"/>
      <c r="L36" s="72"/>
      <c r="M36" s="86"/>
      <c r="N36" s="57"/>
      <c r="O36" s="38"/>
    </row>
    <row r="37" spans="1:20" s="5" customFormat="1" x14ac:dyDescent="0.2">
      <c r="A37" s="9"/>
      <c r="B37" s="59"/>
      <c r="C37" s="49" t="s">
        <v>55</v>
      </c>
      <c r="D37" s="74" t="s">
        <v>56</v>
      </c>
      <c r="E37" s="51" t="s">
        <v>27</v>
      </c>
      <c r="F37" s="79">
        <v>7.0000000000000001E-3</v>
      </c>
      <c r="G37" s="79">
        <v>7.0000000000000001E-3</v>
      </c>
      <c r="H37" s="90"/>
      <c r="I37" s="91"/>
      <c r="J37" s="79"/>
      <c r="K37" s="79"/>
      <c r="L37" s="90"/>
      <c r="M37" s="86"/>
      <c r="N37" s="57"/>
      <c r="O37" s="38"/>
    </row>
    <row r="38" spans="1:20" s="5" customFormat="1" x14ac:dyDescent="0.2">
      <c r="A38" s="9"/>
      <c r="B38" s="59"/>
      <c r="C38" s="89" t="s">
        <v>53</v>
      </c>
      <c r="D38" s="50" t="s">
        <v>54</v>
      </c>
      <c r="E38" s="51" t="s">
        <v>19</v>
      </c>
      <c r="F38" s="75">
        <f>'[21]7. Final Tariff Schedule'!E69</f>
        <v>0.25</v>
      </c>
      <c r="G38" s="75">
        <v>0.25</v>
      </c>
      <c r="H38" s="76"/>
      <c r="I38" s="77"/>
      <c r="J38" s="75"/>
      <c r="K38" s="75"/>
      <c r="L38" s="76"/>
      <c r="M38" s="86"/>
      <c r="N38" s="57"/>
      <c r="O38" s="38"/>
    </row>
    <row r="39" spans="1:20" s="5" customFormat="1" ht="47.25" x14ac:dyDescent="0.25">
      <c r="A39" s="38"/>
      <c r="B39" s="39" t="s">
        <v>78</v>
      </c>
      <c r="C39" s="49"/>
      <c r="D39" s="41"/>
      <c r="E39" s="42"/>
      <c r="F39" s="43"/>
      <c r="G39" s="43"/>
      <c r="I39" s="44"/>
      <c r="J39" s="45"/>
      <c r="K39" s="45"/>
      <c r="L39" s="46"/>
      <c r="M39" s="47"/>
      <c r="N39" s="4"/>
    </row>
    <row r="40" spans="1:20" s="5" customFormat="1" x14ac:dyDescent="0.2">
      <c r="A40" s="38"/>
      <c r="B40" s="92"/>
      <c r="C40" s="49" t="s">
        <v>79</v>
      </c>
      <c r="D40" s="93" t="s">
        <v>80</v>
      </c>
      <c r="E40" s="51" t="s">
        <v>19</v>
      </c>
      <c r="F40" s="52">
        <f>'[21]7. Final Tariff Schedule'!E187</f>
        <v>8.5638000000000005</v>
      </c>
      <c r="G40" s="405">
        <v>8.4000599999999999</v>
      </c>
      <c r="H40" s="60"/>
      <c r="I40" s="85"/>
      <c r="J40" s="52"/>
      <c r="K40" s="52"/>
      <c r="L40" s="60"/>
      <c r="M40" s="56"/>
      <c r="N40" s="94"/>
      <c r="O40" s="95"/>
    </row>
    <row r="41" spans="1:20" s="5" customFormat="1" ht="15" customHeight="1" x14ac:dyDescent="0.2">
      <c r="A41" s="38"/>
      <c r="B41" s="59"/>
      <c r="C41" s="49"/>
      <c r="D41" s="50" t="s">
        <v>298</v>
      </c>
      <c r="E41" s="51" t="s">
        <v>19</v>
      </c>
      <c r="F41" s="52">
        <f>'[21]7. Final Tariff Schedule'!E193</f>
        <v>0.39</v>
      </c>
      <c r="G41" s="405">
        <v>0</v>
      </c>
      <c r="H41" s="60"/>
      <c r="I41" s="85"/>
      <c r="J41" s="52"/>
      <c r="K41" s="52"/>
      <c r="L41" s="60"/>
      <c r="M41" s="56"/>
      <c r="N41" s="94"/>
      <c r="O41" s="95"/>
    </row>
    <row r="42" spans="1:20" s="5" customFormat="1" x14ac:dyDescent="0.2">
      <c r="A42" s="9"/>
      <c r="B42" s="59"/>
      <c r="C42" s="49" t="s">
        <v>81</v>
      </c>
      <c r="D42" s="50" t="s">
        <v>26</v>
      </c>
      <c r="E42" s="51" t="s">
        <v>27</v>
      </c>
      <c r="F42" s="64">
        <f>'[21]7. Final Tariff Schedule'!E188</f>
        <v>1.559835E-2</v>
      </c>
      <c r="G42" s="406">
        <v>1.531895E-2</v>
      </c>
      <c r="H42" s="65"/>
      <c r="I42" s="66"/>
      <c r="J42" s="64"/>
      <c r="K42" s="64"/>
      <c r="L42" s="65"/>
      <c r="M42" s="56"/>
      <c r="N42" s="94"/>
      <c r="O42" s="95"/>
    </row>
    <row r="43" spans="1:20" s="5" customFormat="1" ht="15.75" x14ac:dyDescent="0.25">
      <c r="A43" s="9"/>
      <c r="B43" s="59"/>
      <c r="C43" s="49" t="s">
        <v>82</v>
      </c>
      <c r="D43" s="50" t="s">
        <v>301</v>
      </c>
      <c r="E43" s="51" t="s">
        <v>27</v>
      </c>
      <c r="F43" s="420">
        <f>'[21]7. Final Tariff Schedule'!E189</f>
        <v>2.533485181620619E-4</v>
      </c>
      <c r="G43" s="64">
        <v>0</v>
      </c>
      <c r="H43" s="65"/>
      <c r="I43" s="61" t="s">
        <v>83</v>
      </c>
      <c r="J43" s="62" t="s">
        <v>84</v>
      </c>
      <c r="K43" s="68" t="s">
        <v>34</v>
      </c>
      <c r="L43" s="69">
        <v>4080</v>
      </c>
      <c r="M43" s="70">
        <v>4000</v>
      </c>
      <c r="N43" s="94"/>
      <c r="O43" s="95"/>
    </row>
    <row r="44" spans="1:20" s="5" customFormat="1" ht="15.75" x14ac:dyDescent="0.25">
      <c r="A44" s="9"/>
      <c r="B44" s="59"/>
      <c r="C44" s="49" t="s">
        <v>88</v>
      </c>
      <c r="D44" s="50" t="s">
        <v>299</v>
      </c>
      <c r="E44" s="51" t="s">
        <v>27</v>
      </c>
      <c r="F44" s="420">
        <f>'[21]7. Final Tariff Schedule'!E190</f>
        <v>1.7502005592373213E-3</v>
      </c>
      <c r="G44" s="64">
        <v>0</v>
      </c>
      <c r="H44" s="65"/>
      <c r="I44" s="61" t="s">
        <v>89</v>
      </c>
      <c r="J44" s="62" t="s">
        <v>90</v>
      </c>
      <c r="K44" s="68" t="s">
        <v>34</v>
      </c>
      <c r="L44" s="69">
        <v>4010</v>
      </c>
      <c r="M44" s="70">
        <v>4000</v>
      </c>
      <c r="N44" s="94"/>
      <c r="O44" s="95"/>
    </row>
    <row r="45" spans="1:20" s="5" customFormat="1" ht="15.75" x14ac:dyDescent="0.25">
      <c r="A45" s="9"/>
      <c r="B45" s="59"/>
      <c r="C45" s="49" t="s">
        <v>91</v>
      </c>
      <c r="D45" s="50" t="s">
        <v>42</v>
      </c>
      <c r="E45" s="51" t="s">
        <v>27</v>
      </c>
      <c r="F45" s="420">
        <f>'[21]7. Final Tariff Schedule'!E191</f>
        <v>2.0000000000000001E-4</v>
      </c>
      <c r="G45" s="64">
        <v>2.0000000000000001E-4</v>
      </c>
      <c r="H45" s="65"/>
      <c r="I45" s="61" t="s">
        <v>92</v>
      </c>
      <c r="J45" s="62" t="s">
        <v>93</v>
      </c>
      <c r="K45" s="68" t="s">
        <v>34</v>
      </c>
      <c r="L45" s="69">
        <v>4075</v>
      </c>
      <c r="M45" s="70">
        <v>4000</v>
      </c>
      <c r="N45" s="94"/>
      <c r="O45" s="95"/>
    </row>
    <row r="46" spans="1:20" s="5" customFormat="1" ht="15.75" x14ac:dyDescent="0.25">
      <c r="A46" s="9"/>
      <c r="B46" s="59"/>
      <c r="C46" s="49"/>
      <c r="D46" s="50" t="s">
        <v>306</v>
      </c>
      <c r="E46" s="51" t="s">
        <v>27</v>
      </c>
      <c r="F46" s="420">
        <f>'[21]7. Final Tariff Schedule'!E192</f>
        <v>1.0094607982198839E-5</v>
      </c>
      <c r="G46" s="64">
        <v>0</v>
      </c>
      <c r="H46" s="65"/>
      <c r="I46" s="61" t="s">
        <v>85</v>
      </c>
      <c r="J46" s="62" t="s">
        <v>86</v>
      </c>
      <c r="K46" s="68" t="s">
        <v>37</v>
      </c>
      <c r="L46" s="69">
        <v>4010</v>
      </c>
      <c r="M46" s="70">
        <v>4000</v>
      </c>
      <c r="N46" s="94"/>
      <c r="O46" s="95"/>
      <c r="T46" s="5" t="s">
        <v>87</v>
      </c>
    </row>
    <row r="47" spans="1:20" s="5" customFormat="1" ht="15.75" x14ac:dyDescent="0.25">
      <c r="A47" s="9"/>
      <c r="B47" s="59"/>
      <c r="C47" s="49"/>
      <c r="D47" s="50" t="s">
        <v>300</v>
      </c>
      <c r="E47" s="51" t="s">
        <v>27</v>
      </c>
      <c r="F47" s="420">
        <f>'[21]7. Final Tariff Schedule'!E194</f>
        <v>6.9999999999999999E-4</v>
      </c>
      <c r="G47" s="414">
        <v>0</v>
      </c>
      <c r="H47" s="65"/>
      <c r="I47" s="61"/>
      <c r="J47" s="62"/>
      <c r="K47" s="68"/>
      <c r="L47" s="69"/>
      <c r="M47" s="70"/>
      <c r="N47" s="94"/>
      <c r="O47" s="95"/>
    </row>
    <row r="48" spans="1:20" s="5" customFormat="1" x14ac:dyDescent="0.2">
      <c r="A48" s="9"/>
      <c r="B48" s="59"/>
      <c r="C48" s="49" t="s">
        <v>94</v>
      </c>
      <c r="D48" s="50" t="s">
        <v>74</v>
      </c>
      <c r="E48" s="51" t="s">
        <v>27</v>
      </c>
      <c r="F48" s="420">
        <f>'[21]7. Final Tariff Schedule'!E195</f>
        <v>7.4475227425682871E-3</v>
      </c>
      <c r="G48" s="71">
        <v>7.6E-3</v>
      </c>
      <c r="H48" s="72"/>
      <c r="I48" s="73"/>
      <c r="J48" s="71"/>
      <c r="K48" s="71"/>
      <c r="L48" s="72"/>
      <c r="M48" s="56"/>
      <c r="N48" s="94"/>
      <c r="O48" s="95"/>
      <c r="T48" s="5" t="s">
        <v>95</v>
      </c>
    </row>
    <row r="49" spans="1:26" s="5" customFormat="1" x14ac:dyDescent="0.2">
      <c r="A49" s="9"/>
      <c r="B49" s="59"/>
      <c r="C49" s="49" t="s">
        <v>96</v>
      </c>
      <c r="D49" s="50" t="s">
        <v>76</v>
      </c>
      <c r="E49" s="51" t="s">
        <v>27</v>
      </c>
      <c r="F49" s="420">
        <f>'[21]7. Final Tariff Schedule'!E196</f>
        <v>5.7640295507585537E-3</v>
      </c>
      <c r="G49" s="71">
        <v>5.5999999999999999E-3</v>
      </c>
      <c r="H49" s="72"/>
      <c r="I49" s="73"/>
      <c r="J49" s="71"/>
      <c r="K49" s="71"/>
      <c r="L49" s="72"/>
      <c r="M49" s="56"/>
      <c r="N49" s="94"/>
      <c r="O49" s="95"/>
      <c r="T49" s="5" t="s">
        <v>95</v>
      </c>
    </row>
    <row r="50" spans="1:26" s="5" customFormat="1" x14ac:dyDescent="0.2">
      <c r="A50" s="9"/>
      <c r="B50" s="59"/>
      <c r="C50" s="49" t="s">
        <v>49</v>
      </c>
      <c r="D50" s="50" t="s">
        <v>50</v>
      </c>
      <c r="E50" s="51" t="s">
        <v>27</v>
      </c>
      <c r="F50" s="420">
        <f>'[21]7. Final Tariff Schedule'!E199</f>
        <v>4.4000000000000003E-3</v>
      </c>
      <c r="G50" s="71">
        <v>4.4000000000000003E-3</v>
      </c>
      <c r="H50" s="72"/>
      <c r="I50" s="73"/>
      <c r="J50" s="71"/>
      <c r="K50" s="71"/>
      <c r="L50" s="72"/>
      <c r="M50" s="56"/>
      <c r="N50" s="94"/>
      <c r="O50" s="95"/>
    </row>
    <row r="51" spans="1:26" s="5" customFormat="1" x14ac:dyDescent="0.2">
      <c r="A51" s="9"/>
      <c r="B51" s="59"/>
      <c r="C51" s="49" t="s">
        <v>49</v>
      </c>
      <c r="D51" s="74" t="s">
        <v>52</v>
      </c>
      <c r="E51" s="51" t="s">
        <v>27</v>
      </c>
      <c r="F51" s="71">
        <f>'[21]7. Final Tariff Schedule'!E200</f>
        <v>1.2999999999999999E-3</v>
      </c>
      <c r="G51" s="71">
        <v>1.2999999999999999E-3</v>
      </c>
      <c r="H51" s="72"/>
      <c r="I51" s="73"/>
      <c r="J51" s="71"/>
      <c r="K51" s="71"/>
      <c r="L51" s="72"/>
      <c r="M51" s="56"/>
      <c r="N51" s="94"/>
      <c r="O51" s="95"/>
    </row>
    <row r="52" spans="1:26" s="5" customFormat="1" x14ac:dyDescent="0.2">
      <c r="A52" s="9"/>
      <c r="B52" s="59"/>
      <c r="C52" s="49" t="s">
        <v>55</v>
      </c>
      <c r="D52" s="50" t="s">
        <v>56</v>
      </c>
      <c r="E52" s="51" t="s">
        <v>27</v>
      </c>
      <c r="F52" s="79">
        <v>7.0000000000000001E-3</v>
      </c>
      <c r="G52" s="79">
        <v>7.0000000000000001E-3</v>
      </c>
      <c r="H52" s="90"/>
      <c r="I52" s="91"/>
      <c r="J52" s="79"/>
      <c r="K52" s="79"/>
      <c r="L52" s="90"/>
      <c r="M52" s="56"/>
      <c r="N52" s="94"/>
      <c r="O52" s="95"/>
    </row>
    <row r="53" spans="1:26" s="5" customFormat="1" x14ac:dyDescent="0.2">
      <c r="A53" s="9"/>
      <c r="B53" s="59"/>
      <c r="C53" s="89" t="s">
        <v>53</v>
      </c>
      <c r="D53" s="50" t="s">
        <v>54</v>
      </c>
      <c r="E53" s="51" t="s">
        <v>19</v>
      </c>
      <c r="F53" s="75">
        <f>'[21]7. Final Tariff Schedule'!E201</f>
        <v>0.25</v>
      </c>
      <c r="G53" s="75">
        <v>0.25</v>
      </c>
      <c r="H53" s="76"/>
      <c r="I53" s="77"/>
      <c r="J53" s="75"/>
      <c r="K53" s="75"/>
      <c r="L53" s="76"/>
      <c r="M53" s="56"/>
      <c r="N53" s="94"/>
      <c r="O53" s="95"/>
    </row>
    <row r="54" spans="1:26" s="5" customFormat="1" ht="31.5" x14ac:dyDescent="0.25">
      <c r="A54" s="38"/>
      <c r="B54" s="39" t="s">
        <v>312</v>
      </c>
      <c r="C54" s="49"/>
      <c r="D54" s="41"/>
      <c r="E54" s="42"/>
      <c r="F54" s="43"/>
      <c r="G54" s="43"/>
      <c r="H54" s="38"/>
      <c r="I54" s="87"/>
      <c r="J54" s="26"/>
      <c r="K54" s="26"/>
      <c r="L54" s="27"/>
      <c r="M54" s="56"/>
      <c r="N54" s="27"/>
      <c r="O54" s="38"/>
    </row>
    <row r="55" spans="1:26" s="5" customFormat="1" x14ac:dyDescent="0.2">
      <c r="A55" s="38"/>
      <c r="B55" s="59"/>
      <c r="C55" s="49" t="s">
        <v>97</v>
      </c>
      <c r="D55" s="50" t="s">
        <v>18</v>
      </c>
      <c r="E55" s="51" t="s">
        <v>19</v>
      </c>
      <c r="F55" s="52">
        <f>'[21]7. Final Tariff Schedule'!E86</f>
        <v>73.03698</v>
      </c>
      <c r="G55" s="407">
        <v>71.643990000000002</v>
      </c>
      <c r="H55" s="60"/>
      <c r="I55" s="85"/>
      <c r="J55" s="52"/>
      <c r="K55" s="52"/>
      <c r="L55" s="60"/>
      <c r="M55" s="56"/>
      <c r="N55" s="57"/>
      <c r="O55" s="58"/>
      <c r="P55" s="38"/>
    </row>
    <row r="56" spans="1:26" s="5" customFormat="1" ht="15.75" customHeight="1" x14ac:dyDescent="0.25">
      <c r="A56" s="38"/>
      <c r="B56" s="59"/>
      <c r="C56" s="49"/>
      <c r="D56" s="50" t="s">
        <v>298</v>
      </c>
      <c r="E56" s="51" t="s">
        <v>19</v>
      </c>
      <c r="F56" s="52">
        <f>'[21]7. Final Tariff Schedule'!E94</f>
        <v>3.31</v>
      </c>
      <c r="G56" s="407">
        <v>0</v>
      </c>
      <c r="H56" s="60"/>
      <c r="I56" s="61"/>
      <c r="J56" s="62"/>
      <c r="K56" s="68"/>
      <c r="L56" s="69"/>
      <c r="M56" s="70"/>
      <c r="N56" s="57"/>
      <c r="O56" s="58"/>
      <c r="P56" s="38"/>
    </row>
    <row r="57" spans="1:26" s="5" customFormat="1" x14ac:dyDescent="0.2">
      <c r="A57" s="9"/>
      <c r="B57" s="59"/>
      <c r="C57" s="49" t="s">
        <v>98</v>
      </c>
      <c r="D57" s="50" t="s">
        <v>26</v>
      </c>
      <c r="E57" s="51" t="s">
        <v>99</v>
      </c>
      <c r="F57" s="64">
        <f>'[21]7. Final Tariff Schedule'!E87</f>
        <v>4.3958801000000003</v>
      </c>
      <c r="G57" s="408">
        <v>4.3118278999999999</v>
      </c>
      <c r="H57" s="65"/>
      <c r="I57" s="66"/>
      <c r="J57" s="64"/>
      <c r="K57" s="64"/>
      <c r="L57" s="65"/>
      <c r="M57" s="56"/>
      <c r="N57" s="57"/>
      <c r="O57" s="58"/>
      <c r="P57" s="38"/>
      <c r="X57" s="5" t="s">
        <v>29</v>
      </c>
      <c r="Y57" s="5" t="s">
        <v>100</v>
      </c>
      <c r="Z57" s="5" t="s">
        <v>101</v>
      </c>
    </row>
    <row r="58" spans="1:26" s="5" customFormat="1" ht="15.75" customHeight="1" x14ac:dyDescent="0.25">
      <c r="A58" s="9"/>
      <c r="B58" s="59"/>
      <c r="C58" s="49" t="s">
        <v>102</v>
      </c>
      <c r="D58" s="50" t="s">
        <v>296</v>
      </c>
      <c r="E58" s="51" t="s">
        <v>99</v>
      </c>
      <c r="F58" s="414">
        <f>'[21]7. Final Tariff Schedule'!E88</f>
        <v>0.49080000000000001</v>
      </c>
      <c r="G58" s="64">
        <v>0</v>
      </c>
      <c r="H58" s="65"/>
      <c r="I58" s="61" t="s">
        <v>103</v>
      </c>
      <c r="J58" s="62" t="s">
        <v>104</v>
      </c>
      <c r="K58" s="68" t="s">
        <v>34</v>
      </c>
      <c r="L58" s="69">
        <v>4080</v>
      </c>
      <c r="M58" s="70">
        <v>4000</v>
      </c>
      <c r="N58" s="57"/>
      <c r="O58" s="58"/>
      <c r="P58" s="38"/>
      <c r="X58" s="5" t="s">
        <v>29</v>
      </c>
      <c r="Y58" s="5" t="s">
        <v>100</v>
      </c>
      <c r="Z58" s="5" t="s">
        <v>101</v>
      </c>
    </row>
    <row r="59" spans="1:26" s="5" customFormat="1" ht="15.75" x14ac:dyDescent="0.25">
      <c r="A59" s="9"/>
      <c r="B59" s="59"/>
      <c r="C59" s="49" t="s">
        <v>105</v>
      </c>
      <c r="D59" s="50" t="s">
        <v>297</v>
      </c>
      <c r="E59" s="51" t="s">
        <v>99</v>
      </c>
      <c r="F59" s="414">
        <f>'[21]7. Final Tariff Schedule'!E89</f>
        <v>-0.4005272204371314</v>
      </c>
      <c r="G59" s="64">
        <v>0</v>
      </c>
      <c r="H59" s="65"/>
      <c r="I59" s="88" t="s">
        <v>106</v>
      </c>
      <c r="J59" s="62" t="s">
        <v>107</v>
      </c>
      <c r="K59" s="68" t="s">
        <v>34</v>
      </c>
      <c r="L59" s="69">
        <v>4080</v>
      </c>
      <c r="M59" s="70">
        <v>4000</v>
      </c>
      <c r="N59" s="57"/>
      <c r="O59" s="58"/>
      <c r="P59" s="38"/>
      <c r="X59" s="5" t="s">
        <v>29</v>
      </c>
      <c r="Y59" s="5" t="s">
        <v>100</v>
      </c>
      <c r="Z59" s="5" t="s">
        <v>101</v>
      </c>
    </row>
    <row r="60" spans="1:26" s="5" customFormat="1" ht="15.75" x14ac:dyDescent="0.25">
      <c r="A60" s="9"/>
      <c r="B60" s="59"/>
      <c r="C60" s="49" t="s">
        <v>112</v>
      </c>
      <c r="D60" s="50" t="s">
        <v>302</v>
      </c>
      <c r="E60" s="51" t="s">
        <v>99</v>
      </c>
      <c r="F60" s="414">
        <f>'[21]7. Final Tariff Schedule'!E90</f>
        <v>0.79081051823270265</v>
      </c>
      <c r="G60" s="64">
        <v>0</v>
      </c>
      <c r="H60" s="65"/>
      <c r="I60" s="88" t="s">
        <v>113</v>
      </c>
      <c r="J60" s="62" t="s">
        <v>114</v>
      </c>
      <c r="K60" s="68" t="s">
        <v>34</v>
      </c>
      <c r="L60" s="69">
        <v>4035</v>
      </c>
      <c r="M60" s="70">
        <v>4000</v>
      </c>
      <c r="N60" s="57"/>
      <c r="O60" s="58"/>
      <c r="P60" s="38"/>
      <c r="Z60" s="5" t="s">
        <v>101</v>
      </c>
    </row>
    <row r="61" spans="1:26" s="5" customFormat="1" ht="15.75" x14ac:dyDescent="0.25">
      <c r="A61" s="9"/>
      <c r="B61" s="59"/>
      <c r="C61" s="49" t="s">
        <v>115</v>
      </c>
      <c r="D61" s="50" t="s">
        <v>303</v>
      </c>
      <c r="E61" s="51" t="s">
        <v>99</v>
      </c>
      <c r="F61" s="414">
        <f>'[21]7. Final Tariff Schedule'!E91</f>
        <v>0.53101051823270262</v>
      </c>
      <c r="G61" s="64">
        <v>0</v>
      </c>
      <c r="H61" s="65"/>
      <c r="I61" s="88"/>
      <c r="J61" s="62"/>
      <c r="K61" s="68"/>
      <c r="L61" s="69"/>
      <c r="M61" s="70"/>
      <c r="N61" s="57"/>
      <c r="O61" s="58"/>
      <c r="P61" s="38"/>
      <c r="Y61" s="5" t="s">
        <v>100</v>
      </c>
    </row>
    <row r="62" spans="1:26" s="5" customFormat="1" ht="15.75" x14ac:dyDescent="0.25">
      <c r="A62" s="9"/>
      <c r="B62" s="59"/>
      <c r="C62" s="49" t="s">
        <v>116</v>
      </c>
      <c r="D62" s="50" t="s">
        <v>42</v>
      </c>
      <c r="E62" s="51" t="s">
        <v>99</v>
      </c>
      <c r="F62" s="414">
        <f>'[21]7. Final Tariff Schedule'!E92</f>
        <v>8.0199999999999994E-2</v>
      </c>
      <c r="G62" s="64">
        <v>8.0199999999999994E-2</v>
      </c>
      <c r="H62" s="65"/>
      <c r="I62" s="61" t="s">
        <v>117</v>
      </c>
      <c r="J62" s="62" t="s">
        <v>118</v>
      </c>
      <c r="K62" s="68" t="s">
        <v>34</v>
      </c>
      <c r="L62" s="69">
        <v>4075</v>
      </c>
      <c r="M62" s="70">
        <v>4000</v>
      </c>
      <c r="N62" s="57"/>
      <c r="O62" s="58"/>
      <c r="P62" s="38"/>
      <c r="X62" s="5" t="s">
        <v>29</v>
      </c>
      <c r="Y62" s="5" t="s">
        <v>100</v>
      </c>
      <c r="Z62" s="5" t="s">
        <v>101</v>
      </c>
    </row>
    <row r="63" spans="1:26" s="5" customFormat="1" ht="15.75" x14ac:dyDescent="0.25">
      <c r="A63" s="9"/>
      <c r="B63" s="59"/>
      <c r="C63" s="49"/>
      <c r="D63" s="50" t="s">
        <v>306</v>
      </c>
      <c r="E63" s="51" t="s">
        <v>99</v>
      </c>
      <c r="F63" s="414">
        <f>'[21]7. Final Tariff Schedule'!E93</f>
        <v>1.2755268423373465E-3</v>
      </c>
      <c r="G63" s="64">
        <v>0</v>
      </c>
      <c r="H63" s="65"/>
      <c r="I63" s="61" t="s">
        <v>108</v>
      </c>
      <c r="J63" s="62" t="s">
        <v>109</v>
      </c>
      <c r="K63" s="68" t="s">
        <v>34</v>
      </c>
      <c r="L63" s="69">
        <v>4080</v>
      </c>
      <c r="M63" s="70">
        <v>4000</v>
      </c>
      <c r="N63" s="57"/>
      <c r="O63" s="58"/>
      <c r="P63" s="38"/>
      <c r="X63" s="5" t="s">
        <v>29</v>
      </c>
      <c r="Y63" s="5" t="s">
        <v>100</v>
      </c>
      <c r="Z63" s="5" t="s">
        <v>101</v>
      </c>
    </row>
    <row r="64" spans="1:26" s="5" customFormat="1" ht="15.75" customHeight="1" x14ac:dyDescent="0.25">
      <c r="A64" s="9"/>
      <c r="B64" s="59"/>
      <c r="C64" s="49"/>
      <c r="D64" s="50" t="s">
        <v>300</v>
      </c>
      <c r="E64" s="51" t="s">
        <v>99</v>
      </c>
      <c r="F64" s="414">
        <f>'[21]7. Final Tariff Schedule'!E95</f>
        <v>0.19889999999999999</v>
      </c>
      <c r="G64" s="64">
        <v>0</v>
      </c>
      <c r="H64" s="65"/>
      <c r="I64" s="61" t="s">
        <v>110</v>
      </c>
      <c r="J64" s="62" t="s">
        <v>111</v>
      </c>
      <c r="K64" s="68" t="s">
        <v>37</v>
      </c>
      <c r="L64" s="69">
        <v>4035</v>
      </c>
      <c r="M64" s="70">
        <v>4000</v>
      </c>
      <c r="N64" s="57"/>
      <c r="O64" s="58"/>
      <c r="P64" s="38"/>
      <c r="Y64" s="5" t="s">
        <v>100</v>
      </c>
      <c r="Z64" s="5" t="s">
        <v>101</v>
      </c>
    </row>
    <row r="65" spans="1:22" s="5" customFormat="1" x14ac:dyDescent="0.2">
      <c r="A65" s="9"/>
      <c r="B65" s="96"/>
      <c r="C65" s="49" t="s">
        <v>119</v>
      </c>
      <c r="D65" s="50" t="s">
        <v>74</v>
      </c>
      <c r="E65" s="51" t="s">
        <v>99</v>
      </c>
      <c r="F65" s="414">
        <f>'[21]7. Final Tariff Schedule'!E96</f>
        <v>2.8684720859699291</v>
      </c>
      <c r="G65" s="71">
        <v>2.9272</v>
      </c>
      <c r="H65" s="72"/>
      <c r="I65" s="73"/>
      <c r="J65" s="71"/>
      <c r="K65" s="71"/>
      <c r="L65" s="72"/>
      <c r="M65" s="56"/>
      <c r="N65" s="4"/>
    </row>
    <row r="66" spans="1:22" s="5" customFormat="1" x14ac:dyDescent="0.2">
      <c r="A66" s="9"/>
      <c r="B66" s="96"/>
      <c r="C66" s="49" t="s">
        <v>120</v>
      </c>
      <c r="D66" s="50" t="s">
        <v>76</v>
      </c>
      <c r="E66" s="51" t="s">
        <v>99</v>
      </c>
      <c r="F66" s="414">
        <f>'[21]7. Final Tariff Schedule'!E97</f>
        <v>2.2603230253694222</v>
      </c>
      <c r="G66" s="71">
        <v>2.1960000000000002</v>
      </c>
      <c r="H66" s="72"/>
      <c r="I66" s="73"/>
      <c r="J66" s="71"/>
      <c r="K66" s="71"/>
      <c r="L66" s="72"/>
      <c r="M66" s="56"/>
      <c r="N66" s="57"/>
      <c r="O66" s="58"/>
      <c r="P66" s="38"/>
    </row>
    <row r="67" spans="1:22" s="5" customFormat="1" x14ac:dyDescent="0.2">
      <c r="A67" s="9"/>
      <c r="B67" s="96"/>
      <c r="C67" s="49" t="s">
        <v>121</v>
      </c>
      <c r="D67" s="50" t="s">
        <v>122</v>
      </c>
      <c r="E67" s="51" t="s">
        <v>99</v>
      </c>
      <c r="F67" s="398">
        <v>-0.4</v>
      </c>
      <c r="G67" s="398">
        <v>-0.4</v>
      </c>
      <c r="H67" s="60"/>
      <c r="I67" s="98"/>
      <c r="J67" s="99"/>
      <c r="K67" s="99"/>
      <c r="L67" s="100"/>
      <c r="M67" s="84"/>
      <c r="N67" s="57"/>
      <c r="O67" s="58"/>
      <c r="P67" s="38"/>
      <c r="T67" s="80"/>
      <c r="U67" s="80">
        <f>SUM(F55:F71)</f>
        <v>87.426824554209958</v>
      </c>
      <c r="V67" s="80">
        <f>SUM(G55:G71)</f>
        <v>81.021917900000005</v>
      </c>
    </row>
    <row r="68" spans="1:22" s="5" customFormat="1" x14ac:dyDescent="0.2">
      <c r="A68" s="9"/>
      <c r="B68" s="59"/>
      <c r="C68" s="49" t="s">
        <v>49</v>
      </c>
      <c r="D68" s="50" t="s">
        <v>50</v>
      </c>
      <c r="E68" s="51" t="s">
        <v>27</v>
      </c>
      <c r="F68" s="414">
        <f>'[21]7. Final Tariff Schedule'!E101</f>
        <v>4.4000000000000003E-3</v>
      </c>
      <c r="G68" s="71">
        <v>4.4000000000000003E-3</v>
      </c>
      <c r="H68" s="72"/>
      <c r="I68" s="73"/>
      <c r="J68" s="71"/>
      <c r="K68" s="71"/>
      <c r="L68" s="72"/>
      <c r="M68" s="56"/>
      <c r="N68" s="57"/>
      <c r="O68" s="58"/>
      <c r="P68" s="38"/>
    </row>
    <row r="69" spans="1:22" s="5" customFormat="1" x14ac:dyDescent="0.2">
      <c r="A69" s="9"/>
      <c r="B69" s="59"/>
      <c r="C69" s="49" t="s">
        <v>49</v>
      </c>
      <c r="D69" s="50" t="s">
        <v>52</v>
      </c>
      <c r="E69" s="51" t="s">
        <v>27</v>
      </c>
      <c r="F69" s="71">
        <f>'[21]7. Final Tariff Schedule'!E102</f>
        <v>1.2999999999999999E-3</v>
      </c>
      <c r="G69" s="71">
        <v>1.2999999999999999E-3</v>
      </c>
      <c r="H69" s="72"/>
      <c r="I69" s="73"/>
      <c r="J69" s="71"/>
      <c r="K69" s="71"/>
      <c r="L69" s="72"/>
      <c r="M69" s="56"/>
      <c r="N69" s="57"/>
      <c r="O69" s="58"/>
      <c r="P69" s="38"/>
    </row>
    <row r="70" spans="1:22" s="5" customFormat="1" x14ac:dyDescent="0.2">
      <c r="A70" s="9"/>
      <c r="B70" s="59"/>
      <c r="C70" s="49" t="s">
        <v>55</v>
      </c>
      <c r="D70" s="74" t="s">
        <v>56</v>
      </c>
      <c r="E70" s="51" t="s">
        <v>27</v>
      </c>
      <c r="F70" s="79">
        <v>7.0000000000000001E-3</v>
      </c>
      <c r="G70" s="79">
        <v>7.0000000000000001E-3</v>
      </c>
      <c r="H70" s="90"/>
      <c r="I70" s="91"/>
      <c r="J70" s="79"/>
      <c r="K70" s="79"/>
      <c r="L70" s="90"/>
      <c r="M70" s="56"/>
      <c r="N70" s="57"/>
      <c r="O70" s="58"/>
      <c r="P70" s="38"/>
    </row>
    <row r="71" spans="1:22" s="5" customFormat="1" x14ac:dyDescent="0.2">
      <c r="A71" s="9"/>
      <c r="B71" s="59"/>
      <c r="C71" s="89" t="s">
        <v>53</v>
      </c>
      <c r="D71" s="97" t="s">
        <v>54</v>
      </c>
      <c r="E71" s="78" t="s">
        <v>19</v>
      </c>
      <c r="F71" s="423">
        <f>'[21]7. Final Tariff Schedule'!E103</f>
        <v>0.25</v>
      </c>
      <c r="G71" s="423">
        <v>0.25</v>
      </c>
      <c r="H71" s="76"/>
      <c r="I71" s="77"/>
      <c r="J71" s="75"/>
      <c r="K71" s="75"/>
      <c r="L71" s="76"/>
      <c r="M71" s="56"/>
      <c r="N71" s="57"/>
      <c r="O71" s="58"/>
      <c r="P71" s="38"/>
    </row>
    <row r="72" spans="1:22" s="5" customFormat="1" ht="31.5" x14ac:dyDescent="0.25">
      <c r="A72" s="38"/>
      <c r="B72" s="39" t="s">
        <v>313</v>
      </c>
      <c r="C72" s="49"/>
      <c r="D72" s="38"/>
      <c r="E72" s="422"/>
      <c r="F72" s="101"/>
      <c r="G72" s="101"/>
      <c r="H72" s="38"/>
      <c r="I72" s="44"/>
      <c r="J72" s="45"/>
      <c r="K72" s="45"/>
      <c r="L72" s="46"/>
      <c r="M72" s="47"/>
      <c r="N72" s="27"/>
      <c r="O72" s="38"/>
      <c r="P72" s="38"/>
    </row>
    <row r="73" spans="1:22" s="5" customFormat="1" x14ac:dyDescent="0.2">
      <c r="A73" s="38"/>
      <c r="B73" s="59" t="s">
        <v>123</v>
      </c>
      <c r="C73" s="49" t="s">
        <v>124</v>
      </c>
      <c r="D73" s="50" t="s">
        <v>18</v>
      </c>
      <c r="E73" s="51" t="s">
        <v>19</v>
      </c>
      <c r="F73" s="52">
        <f>'[21]7. Final Tariff Schedule'!E120</f>
        <v>1663.3754200000001</v>
      </c>
      <c r="G73" s="409">
        <v>1631.5594799999999</v>
      </c>
      <c r="H73" s="60"/>
      <c r="I73" s="85"/>
      <c r="J73" s="52"/>
      <c r="K73" s="52"/>
      <c r="L73" s="60"/>
      <c r="M73" s="86"/>
      <c r="N73" s="57"/>
    </row>
    <row r="74" spans="1:22" s="5" customFormat="1" x14ac:dyDescent="0.2">
      <c r="A74" s="38"/>
      <c r="B74" s="59"/>
      <c r="C74" s="49"/>
      <c r="D74" s="50" t="s">
        <v>298</v>
      </c>
      <c r="E74" s="51" t="s">
        <v>19</v>
      </c>
      <c r="F74" s="52">
        <f>'[21]7. Final Tariff Schedule'!E128</f>
        <v>75.28</v>
      </c>
      <c r="G74" s="409">
        <v>0</v>
      </c>
      <c r="H74" s="60"/>
      <c r="I74" s="85"/>
      <c r="J74" s="52"/>
      <c r="K74" s="52"/>
      <c r="L74" s="60"/>
      <c r="M74" s="86"/>
      <c r="N74" s="57"/>
    </row>
    <row r="75" spans="1:22" s="5" customFormat="1" x14ac:dyDescent="0.2">
      <c r="A75" s="9"/>
      <c r="B75" s="59"/>
      <c r="C75" s="49" t="s">
        <v>125</v>
      </c>
      <c r="D75" s="50" t="s">
        <v>26</v>
      </c>
      <c r="E75" s="51" t="s">
        <v>99</v>
      </c>
      <c r="F75" s="64">
        <f>'[21]7. Final Tariff Schedule'!E121</f>
        <v>2.2619646500000004</v>
      </c>
      <c r="G75" s="410">
        <v>2.2187114999999999</v>
      </c>
      <c r="H75" s="65"/>
      <c r="I75" s="66"/>
      <c r="J75" s="64"/>
      <c r="K75" s="64"/>
      <c r="L75" s="65"/>
      <c r="M75" s="86"/>
      <c r="N75" s="57"/>
    </row>
    <row r="76" spans="1:22" s="5" customFormat="1" ht="15.75" x14ac:dyDescent="0.25">
      <c r="A76" s="9"/>
      <c r="B76" s="59"/>
      <c r="C76" s="49" t="s">
        <v>126</v>
      </c>
      <c r="D76" s="50" t="s">
        <v>296</v>
      </c>
      <c r="E76" s="51" t="s">
        <v>99</v>
      </c>
      <c r="F76" s="414">
        <f>'[21]7. Final Tariff Schedule'!E122</f>
        <v>0.62219999999999998</v>
      </c>
      <c r="G76" s="64">
        <v>0</v>
      </c>
      <c r="H76" s="65"/>
      <c r="I76" s="61" t="s">
        <v>127</v>
      </c>
      <c r="J76" s="62" t="s">
        <v>128</v>
      </c>
      <c r="K76" s="68" t="s">
        <v>34</v>
      </c>
      <c r="L76" s="69">
        <v>4080</v>
      </c>
      <c r="M76" s="70">
        <v>4000</v>
      </c>
      <c r="N76" s="57"/>
    </row>
    <row r="77" spans="1:22" s="5" customFormat="1" ht="15.75" x14ac:dyDescent="0.25">
      <c r="A77" s="9"/>
      <c r="B77" s="59"/>
      <c r="C77" s="49" t="s">
        <v>129</v>
      </c>
      <c r="D77" s="50" t="s">
        <v>297</v>
      </c>
      <c r="E77" s="51" t="s">
        <v>99</v>
      </c>
      <c r="F77" s="414">
        <f>'[21]7. Final Tariff Schedule'!E123</f>
        <v>-0.50724625267569023</v>
      </c>
      <c r="G77" s="64">
        <v>0</v>
      </c>
      <c r="H77" s="65"/>
      <c r="I77" s="88" t="s">
        <v>130</v>
      </c>
      <c r="J77" s="62" t="s">
        <v>131</v>
      </c>
      <c r="K77" s="68" t="s">
        <v>34</v>
      </c>
      <c r="L77" s="69">
        <v>4080</v>
      </c>
      <c r="M77" s="70">
        <v>4000</v>
      </c>
      <c r="N77" s="57"/>
    </row>
    <row r="78" spans="1:22" s="5" customFormat="1" ht="15.75" x14ac:dyDescent="0.25">
      <c r="A78" s="9"/>
      <c r="B78" s="59"/>
      <c r="C78" s="49" t="s">
        <v>134</v>
      </c>
      <c r="D78" s="50" t="s">
        <v>302</v>
      </c>
      <c r="E78" s="51" t="s">
        <v>99</v>
      </c>
      <c r="F78" s="414">
        <f>'[21]7. Final Tariff Schedule'!E124</f>
        <v>1.3011865481679119</v>
      </c>
      <c r="G78" s="64">
        <v>0</v>
      </c>
      <c r="H78" s="65"/>
      <c r="I78" s="88" t="s">
        <v>135</v>
      </c>
      <c r="J78" s="62" t="s">
        <v>136</v>
      </c>
      <c r="K78" s="68" t="s">
        <v>34</v>
      </c>
      <c r="L78" s="69">
        <v>4035</v>
      </c>
      <c r="M78" s="70">
        <v>4000</v>
      </c>
      <c r="N78" s="57"/>
    </row>
    <row r="79" spans="1:22" s="5" customFormat="1" ht="15.75" x14ac:dyDescent="0.25">
      <c r="A79" s="9"/>
      <c r="B79" s="59"/>
      <c r="C79" s="49" t="s">
        <v>137</v>
      </c>
      <c r="D79" s="50" t="s">
        <v>303</v>
      </c>
      <c r="E79" s="51" t="s">
        <v>99</v>
      </c>
      <c r="F79" s="414">
        <f>'[21]7. Final Tariff Schedule'!E125</f>
        <v>0.9966865481679118</v>
      </c>
      <c r="G79" s="64">
        <v>0</v>
      </c>
      <c r="H79" s="65"/>
      <c r="I79" s="88"/>
      <c r="J79" s="62"/>
      <c r="K79" s="68"/>
      <c r="L79" s="69"/>
      <c r="M79" s="70"/>
      <c r="N79" s="57"/>
    </row>
    <row r="80" spans="1:22" s="5" customFormat="1" ht="15.75" x14ac:dyDescent="0.25">
      <c r="A80" s="9"/>
      <c r="B80" s="59"/>
      <c r="C80" s="49" t="s">
        <v>138</v>
      </c>
      <c r="D80" s="50" t="s">
        <v>42</v>
      </c>
      <c r="E80" s="51" t="s">
        <v>99</v>
      </c>
      <c r="F80" s="414">
        <f>'[21]7. Final Tariff Schedule'!E126</f>
        <v>7.8399999999999997E-2</v>
      </c>
      <c r="G80" s="64">
        <v>7.8399999999999997E-2</v>
      </c>
      <c r="H80" s="65"/>
      <c r="I80" s="61" t="s">
        <v>139</v>
      </c>
      <c r="J80" s="62" t="s">
        <v>140</v>
      </c>
      <c r="K80" s="68" t="s">
        <v>34</v>
      </c>
      <c r="L80" s="69">
        <v>4075</v>
      </c>
      <c r="M80" s="70">
        <v>4000</v>
      </c>
      <c r="N80" s="57"/>
    </row>
    <row r="81" spans="1:22" s="5" customFormat="1" ht="15.75" x14ac:dyDescent="0.25">
      <c r="A81" s="9"/>
      <c r="B81" s="59"/>
      <c r="C81" s="49"/>
      <c r="D81" s="50" t="s">
        <v>306</v>
      </c>
      <c r="E81" s="51" t="s">
        <v>99</v>
      </c>
      <c r="F81" s="420">
        <f>'[21]7. Final Tariff Schedule'!E127</f>
        <v>1.1099212040085529E-3</v>
      </c>
      <c r="G81" s="64">
        <v>0</v>
      </c>
      <c r="H81" s="65"/>
      <c r="I81" s="61"/>
      <c r="J81" s="62"/>
      <c r="K81" s="68"/>
      <c r="L81" s="69"/>
      <c r="M81" s="70"/>
      <c r="N81" s="57"/>
    </row>
    <row r="82" spans="1:22" s="5" customFormat="1" ht="15.75" x14ac:dyDescent="0.25">
      <c r="A82" s="9"/>
      <c r="B82" s="59"/>
      <c r="C82" s="49"/>
      <c r="D82" s="50" t="s">
        <v>300</v>
      </c>
      <c r="E82" s="51" t="s">
        <v>99</v>
      </c>
      <c r="F82" s="420">
        <f>'[21]7. Final Tariff Schedule'!E129</f>
        <v>0.1024</v>
      </c>
      <c r="G82" s="64">
        <v>0</v>
      </c>
      <c r="H82" s="65"/>
      <c r="I82" s="61" t="s">
        <v>132</v>
      </c>
      <c r="J82" s="62" t="s">
        <v>133</v>
      </c>
      <c r="K82" s="68" t="s">
        <v>37</v>
      </c>
      <c r="L82" s="69">
        <v>4035</v>
      </c>
      <c r="M82" s="70">
        <v>4000</v>
      </c>
      <c r="N82" s="57"/>
    </row>
    <row r="83" spans="1:22" s="5" customFormat="1" x14ac:dyDescent="0.2">
      <c r="A83" s="9"/>
      <c r="B83" s="59"/>
      <c r="C83" s="49" t="s">
        <v>141</v>
      </c>
      <c r="D83" s="50" t="s">
        <v>74</v>
      </c>
      <c r="E83" s="51" t="s">
        <v>99</v>
      </c>
      <c r="F83" s="71">
        <f>'[21]7. Final Tariff Schedule'!E130</f>
        <v>2.7751820655069266</v>
      </c>
      <c r="G83" s="71">
        <v>2.8319999999999999</v>
      </c>
      <c r="H83" s="72"/>
      <c r="I83" s="73"/>
      <c r="J83" s="71"/>
      <c r="K83" s="71"/>
      <c r="L83" s="72"/>
      <c r="M83" s="86"/>
      <c r="N83" s="57"/>
    </row>
    <row r="84" spans="1:22" s="5" customFormat="1" x14ac:dyDescent="0.2">
      <c r="A84" s="9"/>
      <c r="B84" s="59"/>
      <c r="C84" s="49" t="s">
        <v>143</v>
      </c>
      <c r="D84" s="50" t="s">
        <v>76</v>
      </c>
      <c r="E84" s="51" t="s">
        <v>99</v>
      </c>
      <c r="F84" s="71">
        <f>'[21]7. Final Tariff Schedule'!E131</f>
        <v>2.2117404893612655</v>
      </c>
      <c r="G84" s="71">
        <v>2.1488</v>
      </c>
      <c r="H84" s="72"/>
      <c r="I84" s="73"/>
      <c r="J84" s="71"/>
      <c r="K84" s="71"/>
      <c r="L84" s="72"/>
      <c r="M84" s="86"/>
      <c r="N84" s="57"/>
    </row>
    <row r="85" spans="1:22" s="5" customFormat="1" x14ac:dyDescent="0.2">
      <c r="A85" s="9"/>
      <c r="B85" s="59"/>
      <c r="C85" s="49" t="s">
        <v>121</v>
      </c>
      <c r="D85" s="50" t="s">
        <v>122</v>
      </c>
      <c r="E85" s="51" t="s">
        <v>99</v>
      </c>
      <c r="F85" s="398">
        <v>-0.4</v>
      </c>
      <c r="G85" s="398">
        <v>-0.4</v>
      </c>
      <c r="H85" s="60"/>
      <c r="I85" s="98"/>
      <c r="J85" s="99"/>
      <c r="K85" s="99"/>
      <c r="L85" s="100"/>
      <c r="M85" s="102"/>
      <c r="N85" s="57"/>
      <c r="T85" s="80"/>
      <c r="U85" s="80">
        <f>SUM(F73:F89)</f>
        <v>1748.3617439697323</v>
      </c>
      <c r="V85" s="80">
        <f>SUM(G73:G89)</f>
        <v>1638.7000914999999</v>
      </c>
    </row>
    <row r="86" spans="1:22" s="5" customFormat="1" x14ac:dyDescent="0.2">
      <c r="A86" s="9"/>
      <c r="B86" s="59"/>
      <c r="C86" s="49" t="s">
        <v>49</v>
      </c>
      <c r="D86" s="50" t="s">
        <v>50</v>
      </c>
      <c r="E86" s="51" t="s">
        <v>27</v>
      </c>
      <c r="F86" s="71">
        <f>'[21]7. Final Tariff Schedule'!E135</f>
        <v>4.4000000000000003E-3</v>
      </c>
      <c r="G86" s="71">
        <v>4.4000000000000003E-3</v>
      </c>
      <c r="H86" s="72"/>
      <c r="I86" s="73"/>
      <c r="J86" s="71"/>
      <c r="K86" s="71"/>
      <c r="L86" s="72"/>
      <c r="M86" s="86"/>
      <c r="N86" s="57"/>
    </row>
    <row r="87" spans="1:22" s="5" customFormat="1" x14ac:dyDescent="0.2">
      <c r="A87" s="9"/>
      <c r="B87" s="59"/>
      <c r="C87" s="49" t="s">
        <v>49</v>
      </c>
      <c r="D87" s="74" t="s">
        <v>52</v>
      </c>
      <c r="E87" s="51" t="s">
        <v>27</v>
      </c>
      <c r="F87" s="71">
        <f>'[21]7. Final Tariff Schedule'!E136</f>
        <v>1.2999999999999999E-3</v>
      </c>
      <c r="G87" s="71">
        <v>1.2999999999999999E-3</v>
      </c>
      <c r="H87" s="72"/>
      <c r="I87" s="73"/>
      <c r="J87" s="71"/>
      <c r="K87" s="71"/>
      <c r="L87" s="72"/>
      <c r="M87" s="86"/>
      <c r="N87" s="57"/>
    </row>
    <row r="88" spans="1:22" s="5" customFormat="1" x14ac:dyDescent="0.2">
      <c r="A88" s="9"/>
      <c r="B88" s="59"/>
      <c r="C88" s="49" t="s">
        <v>55</v>
      </c>
      <c r="D88" s="74" t="s">
        <v>56</v>
      </c>
      <c r="E88" s="51" t="s">
        <v>27</v>
      </c>
      <c r="F88" s="79">
        <v>7.0000000000000001E-3</v>
      </c>
      <c r="G88" s="79">
        <v>7.0000000000000001E-3</v>
      </c>
      <c r="H88" s="90"/>
      <c r="I88" s="91"/>
      <c r="J88" s="79"/>
      <c r="K88" s="79"/>
      <c r="L88" s="90"/>
      <c r="M88" s="86"/>
      <c r="N88" s="57"/>
    </row>
    <row r="89" spans="1:22" s="5" customFormat="1" x14ac:dyDescent="0.2">
      <c r="A89" s="9"/>
      <c r="B89" s="59"/>
      <c r="C89" s="89" t="s">
        <v>53</v>
      </c>
      <c r="D89" s="424" t="s">
        <v>54</v>
      </c>
      <c r="E89" s="51" t="s">
        <v>19</v>
      </c>
      <c r="F89" s="75">
        <f>'[21]7. Final Tariff Schedule'!E137</f>
        <v>0.25</v>
      </c>
      <c r="G89" s="75">
        <v>0.25</v>
      </c>
      <c r="H89" s="76"/>
      <c r="I89" s="77"/>
      <c r="J89" s="75"/>
      <c r="K89" s="75"/>
      <c r="L89" s="76"/>
      <c r="M89" s="86"/>
      <c r="N89" s="57"/>
    </row>
    <row r="90" spans="1:22" s="5" customFormat="1" ht="31.5" x14ac:dyDescent="0.25">
      <c r="A90" s="38"/>
      <c r="B90" s="39" t="s">
        <v>145</v>
      </c>
      <c r="C90" s="49"/>
      <c r="D90" s="38"/>
      <c r="E90" s="42"/>
      <c r="F90" s="43"/>
      <c r="G90" s="43"/>
      <c r="I90" s="44"/>
      <c r="J90" s="45"/>
      <c r="K90" s="45"/>
      <c r="L90" s="46"/>
      <c r="M90" s="47"/>
      <c r="N90" s="4"/>
    </row>
    <row r="91" spans="1:22" s="5" customFormat="1" x14ac:dyDescent="0.2">
      <c r="A91" s="38"/>
      <c r="B91" s="59" t="s">
        <v>146</v>
      </c>
      <c r="C91" s="49" t="s">
        <v>147</v>
      </c>
      <c r="D91" s="50" t="s">
        <v>18</v>
      </c>
      <c r="E91" s="51" t="s">
        <v>19</v>
      </c>
      <c r="F91" s="52">
        <f>'[21]7. Final Tariff Schedule'!E156</f>
        <v>13115.07229</v>
      </c>
      <c r="G91" s="411">
        <v>12864.215075</v>
      </c>
      <c r="H91" s="60"/>
      <c r="I91" s="85"/>
      <c r="J91" s="52"/>
      <c r="K91" s="52"/>
      <c r="L91" s="60"/>
      <c r="M91" s="86"/>
      <c r="N91" s="57"/>
    </row>
    <row r="92" spans="1:22" s="5" customFormat="1" ht="15" customHeight="1" x14ac:dyDescent="0.2">
      <c r="A92" s="38"/>
      <c r="B92" s="59"/>
      <c r="C92" s="49"/>
      <c r="D92" s="50" t="s">
        <v>298</v>
      </c>
      <c r="E92" s="51" t="s">
        <v>19</v>
      </c>
      <c r="F92" s="52">
        <f>'[21]7. Final Tariff Schedule'!E163</f>
        <v>593.53</v>
      </c>
      <c r="G92" s="411">
        <v>0</v>
      </c>
      <c r="H92" s="60"/>
      <c r="I92" s="85"/>
      <c r="J92" s="52"/>
      <c r="K92" s="52"/>
      <c r="L92" s="60"/>
      <c r="M92" s="86"/>
      <c r="N92" s="57"/>
    </row>
    <row r="93" spans="1:22" s="5" customFormat="1" x14ac:dyDescent="0.2">
      <c r="A93" s="9"/>
      <c r="B93" s="59"/>
      <c r="C93" s="49" t="s">
        <v>148</v>
      </c>
      <c r="D93" s="50" t="s">
        <v>26</v>
      </c>
      <c r="E93" s="51" t="s">
        <v>99</v>
      </c>
      <c r="F93" s="64">
        <f>'[21]7. Final Tariff Schedule'!E157</f>
        <v>2.8076010500000002</v>
      </c>
      <c r="G93" s="412">
        <v>2.7538602500000002</v>
      </c>
      <c r="H93" s="65"/>
      <c r="I93" s="66"/>
      <c r="J93" s="64"/>
      <c r="K93" s="64"/>
      <c r="L93" s="65"/>
      <c r="M93" s="86"/>
      <c r="N93" s="57"/>
    </row>
    <row r="94" spans="1:22" s="5" customFormat="1" ht="15.75" x14ac:dyDescent="0.25">
      <c r="A94" s="9"/>
      <c r="B94" s="59"/>
      <c r="C94" s="49" t="s">
        <v>149</v>
      </c>
      <c r="D94" s="50" t="s">
        <v>296</v>
      </c>
      <c r="E94" s="51" t="s">
        <v>99</v>
      </c>
      <c r="F94" s="414">
        <f>'[21]7. Final Tariff Schedule'!E158</f>
        <v>0.1443271105158227</v>
      </c>
      <c r="G94" s="64">
        <v>0</v>
      </c>
      <c r="H94" s="65"/>
      <c r="I94" s="61" t="s">
        <v>150</v>
      </c>
      <c r="J94" s="62" t="s">
        <v>151</v>
      </c>
      <c r="K94" s="68" t="s">
        <v>34</v>
      </c>
      <c r="L94" s="69">
        <v>4080</v>
      </c>
      <c r="M94" s="70">
        <v>4000</v>
      </c>
      <c r="N94" s="57"/>
    </row>
    <row r="95" spans="1:22" s="5" customFormat="1" ht="15.75" x14ac:dyDescent="0.25">
      <c r="A95" s="9"/>
      <c r="B95" s="59"/>
      <c r="C95" s="49" t="s">
        <v>154</v>
      </c>
      <c r="D95" s="50" t="s">
        <v>304</v>
      </c>
      <c r="E95" s="51" t="s">
        <v>99</v>
      </c>
      <c r="F95" s="414">
        <f>'[21]7. Final Tariff Schedule'!E159</f>
        <v>-0.17612156712340105</v>
      </c>
      <c r="G95" s="64">
        <v>0</v>
      </c>
      <c r="H95" s="65"/>
      <c r="I95" s="61" t="s">
        <v>155</v>
      </c>
      <c r="J95" s="62" t="s">
        <v>156</v>
      </c>
      <c r="K95" s="68" t="s">
        <v>34</v>
      </c>
      <c r="L95" s="69">
        <v>4020</v>
      </c>
      <c r="M95" s="70">
        <v>4000</v>
      </c>
      <c r="N95" s="57"/>
    </row>
    <row r="96" spans="1:22" s="5" customFormat="1" ht="15.75" x14ac:dyDescent="0.25">
      <c r="A96" s="9"/>
      <c r="B96" s="59"/>
      <c r="C96" s="49" t="s">
        <v>154</v>
      </c>
      <c r="D96" s="50" t="s">
        <v>305</v>
      </c>
      <c r="E96" s="51" t="s">
        <v>99</v>
      </c>
      <c r="F96" s="414">
        <f>'[21]7. Final Tariff Schedule'!E160</f>
        <v>1.055178432876599</v>
      </c>
      <c r="G96" s="64">
        <v>0</v>
      </c>
      <c r="H96" s="65"/>
      <c r="I96" s="61"/>
      <c r="J96" s="62"/>
      <c r="K96" s="68"/>
      <c r="L96" s="69"/>
      <c r="M96" s="70"/>
      <c r="N96" s="57"/>
    </row>
    <row r="97" spans="1:22" s="5" customFormat="1" ht="15.75" x14ac:dyDescent="0.25">
      <c r="A97" s="9"/>
      <c r="B97" s="59"/>
      <c r="C97" s="49" t="s">
        <v>157</v>
      </c>
      <c r="D97" s="50" t="s">
        <v>42</v>
      </c>
      <c r="E97" s="51" t="s">
        <v>99</v>
      </c>
      <c r="F97" s="414">
        <f>'[21]7. Final Tariff Schedule'!E161</f>
        <v>8.3799999999999999E-2</v>
      </c>
      <c r="G97" s="64">
        <v>8.3799999999999999E-2</v>
      </c>
      <c r="H97" s="65"/>
      <c r="I97" s="61" t="s">
        <v>158</v>
      </c>
      <c r="J97" s="62" t="s">
        <v>159</v>
      </c>
      <c r="K97" s="68" t="s">
        <v>34</v>
      </c>
      <c r="L97" s="69">
        <v>4075</v>
      </c>
      <c r="M97" s="70">
        <v>4000</v>
      </c>
      <c r="N97" s="57"/>
    </row>
    <row r="98" spans="1:22" s="5" customFormat="1" ht="15.75" x14ac:dyDescent="0.25">
      <c r="A98" s="9"/>
      <c r="B98" s="59"/>
      <c r="C98" s="49"/>
      <c r="D98" s="50" t="s">
        <v>306</v>
      </c>
      <c r="E98" s="51" t="s">
        <v>99</v>
      </c>
      <c r="F98" s="414">
        <f>'[21]7. Final Tariff Schedule'!E162</f>
        <v>9.031658521577486E-4</v>
      </c>
      <c r="G98" s="64">
        <v>0</v>
      </c>
      <c r="H98" s="65"/>
      <c r="I98" s="61"/>
      <c r="J98" s="62"/>
      <c r="K98" s="68"/>
      <c r="L98" s="69"/>
      <c r="M98" s="70"/>
      <c r="N98" s="57"/>
    </row>
    <row r="99" spans="1:22" s="5" customFormat="1" ht="15.75" x14ac:dyDescent="0.25">
      <c r="A99" s="9"/>
      <c r="B99" s="59"/>
      <c r="C99" s="49"/>
      <c r="D99" s="50" t="s">
        <v>300</v>
      </c>
      <c r="E99" s="51" t="s">
        <v>99</v>
      </c>
      <c r="F99" s="420">
        <f>'[21]7. Final Tariff Schedule'!E164</f>
        <v>0.12709999999999999</v>
      </c>
      <c r="G99" s="64">
        <v>0</v>
      </c>
      <c r="H99" s="65"/>
      <c r="I99" s="61" t="s">
        <v>152</v>
      </c>
      <c r="J99" s="62" t="s">
        <v>153</v>
      </c>
      <c r="K99" s="68" t="s">
        <v>37</v>
      </c>
      <c r="L99" s="69">
        <v>4020</v>
      </c>
      <c r="M99" s="70">
        <v>4000</v>
      </c>
      <c r="N99" s="57"/>
    </row>
    <row r="100" spans="1:22" s="5" customFormat="1" x14ac:dyDescent="0.2">
      <c r="A100" s="9"/>
      <c r="B100" s="59"/>
      <c r="C100" s="49" t="s">
        <v>160</v>
      </c>
      <c r="D100" s="50" t="s">
        <v>142</v>
      </c>
      <c r="E100" s="51" t="s">
        <v>99</v>
      </c>
      <c r="F100" s="420">
        <f>'[21]7. Final Tariff Schedule'!E165</f>
        <v>2.9613701318676164</v>
      </c>
      <c r="G100" s="71">
        <v>3.0219999999999998</v>
      </c>
      <c r="H100" s="72"/>
      <c r="I100" s="73"/>
      <c r="J100" s="71"/>
      <c r="K100" s="71"/>
      <c r="L100" s="72"/>
      <c r="M100" s="86"/>
      <c r="N100" s="57"/>
    </row>
    <row r="101" spans="1:22" s="5" customFormat="1" x14ac:dyDescent="0.2">
      <c r="A101" s="9"/>
      <c r="B101" s="59"/>
      <c r="C101" s="49" t="s">
        <v>161</v>
      </c>
      <c r="D101" s="50" t="s">
        <v>144</v>
      </c>
      <c r="E101" s="51" t="s">
        <v>99</v>
      </c>
      <c r="F101" s="420">
        <f>'[21]7. Final Tariff Schedule'!E166</f>
        <v>2.3622228326760251</v>
      </c>
      <c r="G101" s="71">
        <v>2.2949999999999999</v>
      </c>
      <c r="H101" s="72"/>
      <c r="I101" s="73"/>
      <c r="J101" s="71"/>
      <c r="K101" s="71"/>
      <c r="L101" s="72"/>
      <c r="M101" s="86"/>
      <c r="N101" s="57"/>
    </row>
    <row r="102" spans="1:22" s="5" customFormat="1" x14ac:dyDescent="0.2">
      <c r="A102" s="9"/>
      <c r="B102" s="59"/>
      <c r="C102" s="49" t="s">
        <v>121</v>
      </c>
      <c r="D102" s="50" t="s">
        <v>122</v>
      </c>
      <c r="E102" s="51" t="s">
        <v>99</v>
      </c>
      <c r="F102" s="398">
        <v>-0.4</v>
      </c>
      <c r="G102" s="398">
        <v>-0.4</v>
      </c>
      <c r="H102" s="60"/>
      <c r="I102" s="98"/>
      <c r="J102" s="99"/>
      <c r="K102" s="99"/>
      <c r="L102" s="100"/>
      <c r="M102" s="102"/>
      <c r="N102" s="57"/>
      <c r="T102" s="80"/>
      <c r="U102" s="80">
        <f>SUM(F91:F106)</f>
        <v>13717.831371156666</v>
      </c>
      <c r="V102" s="80">
        <f>SUM(G91:G106)</f>
        <v>12872.232435250002</v>
      </c>
    </row>
    <row r="103" spans="1:22" s="5" customFormat="1" x14ac:dyDescent="0.2">
      <c r="A103" s="9"/>
      <c r="B103" s="59"/>
      <c r="C103" s="49" t="s">
        <v>49</v>
      </c>
      <c r="D103" s="50" t="s">
        <v>50</v>
      </c>
      <c r="E103" s="51" t="s">
        <v>27</v>
      </c>
      <c r="F103" s="71">
        <f>'[21]7. Final Tariff Schedule'!E169</f>
        <v>4.4000000000000003E-3</v>
      </c>
      <c r="G103" s="71">
        <v>4.4000000000000003E-3</v>
      </c>
      <c r="H103" s="72"/>
      <c r="I103" s="73"/>
      <c r="J103" s="71"/>
      <c r="K103" s="71"/>
      <c r="L103" s="72"/>
      <c r="M103" s="86"/>
      <c r="N103" s="57"/>
    </row>
    <row r="104" spans="1:22" s="5" customFormat="1" x14ac:dyDescent="0.2">
      <c r="A104" s="9"/>
      <c r="B104" s="59"/>
      <c r="C104" s="49" t="s">
        <v>49</v>
      </c>
      <c r="D104" s="74" t="s">
        <v>52</v>
      </c>
      <c r="E104" s="51" t="s">
        <v>27</v>
      </c>
      <c r="F104" s="71">
        <f>'[21]7. Final Tariff Schedule'!E170</f>
        <v>1.2999999999999999E-3</v>
      </c>
      <c r="G104" s="71">
        <v>1.2999999999999999E-3</v>
      </c>
      <c r="H104" s="72"/>
      <c r="I104" s="73"/>
      <c r="J104" s="71"/>
      <c r="K104" s="71"/>
      <c r="L104" s="72"/>
      <c r="M104" s="86"/>
      <c r="N104" s="57"/>
    </row>
    <row r="105" spans="1:22" s="5" customFormat="1" x14ac:dyDescent="0.2">
      <c r="A105" s="9"/>
      <c r="B105" s="59"/>
      <c r="C105" s="49" t="s">
        <v>55</v>
      </c>
      <c r="D105" s="74" t="s">
        <v>56</v>
      </c>
      <c r="E105" s="51" t="s">
        <v>27</v>
      </c>
      <c r="F105" s="79">
        <v>7.0000000000000001E-3</v>
      </c>
      <c r="G105" s="79">
        <v>7.0000000000000001E-3</v>
      </c>
      <c r="H105" s="90"/>
      <c r="I105" s="91"/>
      <c r="J105" s="79"/>
      <c r="K105" s="79"/>
      <c r="L105" s="90"/>
      <c r="M105" s="86"/>
      <c r="N105" s="57"/>
    </row>
    <row r="106" spans="1:22" s="5" customFormat="1" x14ac:dyDescent="0.2">
      <c r="A106" s="9"/>
      <c r="B106" s="59"/>
      <c r="C106" s="89" t="s">
        <v>53</v>
      </c>
      <c r="D106" s="425" t="s">
        <v>54</v>
      </c>
      <c r="E106" s="78" t="s">
        <v>19</v>
      </c>
      <c r="F106" s="423">
        <f>'[21]7. Final Tariff Schedule'!E171</f>
        <v>0.25</v>
      </c>
      <c r="G106" s="423">
        <v>0.25</v>
      </c>
      <c r="H106" s="76"/>
      <c r="I106" s="77"/>
      <c r="J106" s="75"/>
      <c r="K106" s="75"/>
      <c r="L106" s="76"/>
      <c r="M106" s="86"/>
      <c r="N106" s="57"/>
    </row>
    <row r="107" spans="1:22" s="5" customFormat="1" ht="15.75" x14ac:dyDescent="0.25">
      <c r="A107" s="38"/>
      <c r="B107" s="39" t="s">
        <v>162</v>
      </c>
      <c r="C107" s="49"/>
      <c r="D107" s="38"/>
      <c r="E107" s="422"/>
      <c r="F107" s="101"/>
      <c r="G107" s="101"/>
      <c r="H107" s="38"/>
      <c r="I107" s="25"/>
      <c r="J107" s="26"/>
      <c r="K107" s="26"/>
      <c r="L107" s="27"/>
      <c r="M107" s="26"/>
      <c r="N107" s="27"/>
    </row>
    <row r="108" spans="1:22" s="5" customFormat="1" x14ac:dyDescent="0.2">
      <c r="A108" s="38"/>
      <c r="B108" s="59"/>
      <c r="C108" s="49" t="s">
        <v>163</v>
      </c>
      <c r="D108" s="50" t="s">
        <v>164</v>
      </c>
      <c r="E108" s="51" t="s">
        <v>19</v>
      </c>
      <c r="F108" s="52">
        <f>'[21]7. Final Tariff Schedule'!E217</f>
        <v>1.437495</v>
      </c>
      <c r="G108" s="413">
        <v>1.4101549999999998</v>
      </c>
      <c r="H108" s="60"/>
      <c r="I108" s="103"/>
      <c r="J108" s="52"/>
      <c r="K108" s="52"/>
      <c r="L108" s="60"/>
      <c r="M108" s="104"/>
      <c r="N108" s="57"/>
    </row>
    <row r="109" spans="1:22" s="5" customFormat="1" ht="15" customHeight="1" x14ac:dyDescent="0.2">
      <c r="A109" s="38"/>
      <c r="B109" s="59"/>
      <c r="C109" s="49"/>
      <c r="D109" s="50" t="s">
        <v>298</v>
      </c>
      <c r="E109" s="51" t="s">
        <v>19</v>
      </c>
      <c r="F109" s="52">
        <f>'[21]7. Final Tariff Schedule'!E223</f>
        <v>7.0000000000000007E-2</v>
      </c>
      <c r="G109" s="413">
        <v>0</v>
      </c>
      <c r="H109" s="60"/>
      <c r="I109" s="103"/>
      <c r="J109" s="52"/>
      <c r="K109" s="52"/>
      <c r="L109" s="60"/>
      <c r="M109" s="104"/>
      <c r="N109" s="57"/>
    </row>
    <row r="110" spans="1:22" s="5" customFormat="1" x14ac:dyDescent="0.2">
      <c r="A110" s="9"/>
      <c r="B110" s="59"/>
      <c r="C110" s="49" t="s">
        <v>165</v>
      </c>
      <c r="D110" s="50" t="s">
        <v>26</v>
      </c>
      <c r="E110" s="51" t="s">
        <v>99</v>
      </c>
      <c r="F110" s="64">
        <f>'[21]7. Final Tariff Schedule'!E218</f>
        <v>10.9832774</v>
      </c>
      <c r="G110" s="414">
        <v>10.773178399999999</v>
      </c>
      <c r="H110" s="65"/>
      <c r="I110" s="105"/>
      <c r="J110" s="64"/>
      <c r="K110" s="64"/>
      <c r="L110" s="65"/>
      <c r="M110" s="104"/>
      <c r="N110" s="57"/>
    </row>
    <row r="111" spans="1:22" s="5" customFormat="1" ht="15.75" x14ac:dyDescent="0.25">
      <c r="A111" s="9"/>
      <c r="B111" s="59"/>
      <c r="C111" s="49" t="s">
        <v>166</v>
      </c>
      <c r="D111" s="50" t="s">
        <v>296</v>
      </c>
      <c r="E111" s="51" t="s">
        <v>99</v>
      </c>
      <c r="F111" s="414">
        <f>'[21]7. Final Tariff Schedule'!E219</f>
        <v>0.13245821782963163</v>
      </c>
      <c r="G111" s="64">
        <v>0</v>
      </c>
      <c r="H111" s="65"/>
      <c r="I111" s="106"/>
      <c r="J111" s="62"/>
      <c r="K111" s="68"/>
      <c r="L111" s="69"/>
      <c r="M111" s="68"/>
      <c r="N111" s="57"/>
    </row>
    <row r="112" spans="1:22" s="5" customFormat="1" ht="15.75" x14ac:dyDescent="0.25">
      <c r="A112" s="9"/>
      <c r="B112" s="59"/>
      <c r="C112" s="49" t="s">
        <v>167</v>
      </c>
      <c r="D112" s="50" t="s">
        <v>299</v>
      </c>
      <c r="E112" s="51" t="s">
        <v>99</v>
      </c>
      <c r="F112" s="414">
        <f>'[21]7. Final Tariff Schedule'!E220</f>
        <v>0.90782012608327678</v>
      </c>
      <c r="G112" s="64">
        <v>0</v>
      </c>
      <c r="H112" s="65"/>
      <c r="I112" s="106"/>
      <c r="J112" s="62"/>
      <c r="K112" s="68"/>
      <c r="L112" s="69"/>
      <c r="M112" s="68"/>
      <c r="N112" s="57"/>
    </row>
    <row r="113" spans="1:14" s="5" customFormat="1" ht="15.75" x14ac:dyDescent="0.25">
      <c r="A113" s="9"/>
      <c r="B113" s="59"/>
      <c r="C113" s="49" t="s">
        <v>168</v>
      </c>
      <c r="D113" s="50" t="s">
        <v>42</v>
      </c>
      <c r="E113" s="51" t="s">
        <v>99</v>
      </c>
      <c r="F113" s="414">
        <f>'[21]7. Final Tariff Schedule'!E221</f>
        <v>5.8000000000000003E-2</v>
      </c>
      <c r="G113" s="64">
        <v>5.8000000000000003E-2</v>
      </c>
      <c r="H113" s="65"/>
      <c r="I113" s="106"/>
      <c r="J113" s="62"/>
      <c r="K113" s="68"/>
      <c r="L113" s="69"/>
      <c r="M113" s="68"/>
      <c r="N113" s="57"/>
    </row>
    <row r="114" spans="1:14" s="5" customFormat="1" ht="15.75" x14ac:dyDescent="0.25">
      <c r="A114" s="9"/>
      <c r="B114" s="59"/>
      <c r="C114" s="49"/>
      <c r="D114" s="50" t="s">
        <v>306</v>
      </c>
      <c r="E114" s="51" t="s">
        <v>99</v>
      </c>
      <c r="F114" s="414">
        <f>'[21]7. Final Tariff Schedule'!E222</f>
        <v>3.9040158550995591E-3</v>
      </c>
      <c r="G114" s="64">
        <v>0</v>
      </c>
      <c r="H114" s="65"/>
      <c r="I114" s="106"/>
      <c r="J114" s="62"/>
      <c r="K114" s="68"/>
      <c r="L114" s="69"/>
      <c r="M114" s="68"/>
      <c r="N114" s="57"/>
    </row>
    <row r="115" spans="1:14" s="5" customFormat="1" ht="15.75" x14ac:dyDescent="0.25">
      <c r="A115" s="9"/>
      <c r="B115" s="59"/>
      <c r="C115" s="49"/>
      <c r="D115" s="50" t="s">
        <v>300</v>
      </c>
      <c r="E115" s="51" t="s">
        <v>99</v>
      </c>
      <c r="F115" s="414">
        <f>'[21]7. Final Tariff Schedule'!E224</f>
        <v>0.49709999999999999</v>
      </c>
      <c r="G115" s="414">
        <v>0</v>
      </c>
      <c r="H115" s="65"/>
      <c r="I115" s="106"/>
      <c r="J115" s="62"/>
      <c r="K115" s="68"/>
      <c r="L115" s="69"/>
      <c r="M115" s="68"/>
      <c r="N115" s="57"/>
    </row>
    <row r="116" spans="1:14" s="5" customFormat="1" x14ac:dyDescent="0.2">
      <c r="B116" s="107"/>
      <c r="C116" s="49" t="s">
        <v>169</v>
      </c>
      <c r="D116" s="74" t="s">
        <v>74</v>
      </c>
      <c r="E116" s="51" t="s">
        <v>99</v>
      </c>
      <c r="F116" s="414">
        <f>'[21]7. Final Tariff Schedule'!E225</f>
        <v>1.9864306872540418</v>
      </c>
      <c r="G116" s="71">
        <v>2.0270999999999999</v>
      </c>
      <c r="H116" s="72"/>
      <c r="I116" s="108"/>
      <c r="J116" s="71"/>
      <c r="K116" s="71"/>
      <c r="L116" s="72"/>
      <c r="M116" s="104"/>
      <c r="N116" s="57"/>
    </row>
    <row r="117" spans="1:14" s="5" customFormat="1" x14ac:dyDescent="0.2">
      <c r="B117" s="107"/>
      <c r="C117" s="49" t="s">
        <v>170</v>
      </c>
      <c r="D117" s="74" t="s">
        <v>76</v>
      </c>
      <c r="E117" s="51" t="s">
        <v>99</v>
      </c>
      <c r="F117" s="414">
        <f>'[21]7. Final Tariff Schedule'!E226</f>
        <v>1.6344112314362624</v>
      </c>
      <c r="G117" s="71">
        <v>1.5879000000000001</v>
      </c>
      <c r="H117" s="72"/>
      <c r="I117" s="108"/>
      <c r="J117" s="71"/>
      <c r="K117" s="71"/>
      <c r="L117" s="72"/>
      <c r="M117" s="104"/>
      <c r="N117" s="57"/>
    </row>
    <row r="118" spans="1:14" s="5" customFormat="1" x14ac:dyDescent="0.2">
      <c r="B118" s="107"/>
      <c r="C118" s="49" t="s">
        <v>49</v>
      </c>
      <c r="D118" s="50" t="s">
        <v>50</v>
      </c>
      <c r="E118" s="51" t="s">
        <v>27</v>
      </c>
      <c r="F118" s="414">
        <f>'[21]7. Final Tariff Schedule'!E230</f>
        <v>4.4000000000000003E-3</v>
      </c>
      <c r="G118" s="71">
        <v>4.4000000000000003E-3</v>
      </c>
      <c r="H118" s="72"/>
      <c r="I118" s="108"/>
      <c r="J118" s="71"/>
      <c r="K118" s="71"/>
      <c r="L118" s="72"/>
      <c r="M118" s="104"/>
      <c r="N118" s="57"/>
    </row>
    <row r="119" spans="1:14" s="5" customFormat="1" x14ac:dyDescent="0.2">
      <c r="B119" s="107"/>
      <c r="C119" s="49" t="s">
        <v>49</v>
      </c>
      <c r="D119" s="74" t="s">
        <v>52</v>
      </c>
      <c r="E119" s="51" t="s">
        <v>27</v>
      </c>
      <c r="F119" s="71">
        <f>'[21]7. Final Tariff Schedule'!E231</f>
        <v>1.2999999999999999E-3</v>
      </c>
      <c r="G119" s="71">
        <v>1.2999999999999999E-3</v>
      </c>
      <c r="H119" s="72"/>
      <c r="I119" s="108"/>
      <c r="J119" s="71"/>
      <c r="K119" s="71"/>
      <c r="L119" s="72"/>
      <c r="M119" s="104"/>
      <c r="N119" s="57"/>
    </row>
    <row r="120" spans="1:14" s="5" customFormat="1" x14ac:dyDescent="0.2">
      <c r="B120" s="107"/>
      <c r="C120" s="49" t="s">
        <v>55</v>
      </c>
      <c r="D120" s="74" t="s">
        <v>56</v>
      </c>
      <c r="E120" s="51" t="s">
        <v>27</v>
      </c>
      <c r="F120" s="398">
        <v>7.0000000000000001E-3</v>
      </c>
      <c r="G120" s="398">
        <v>7.0000000000000001E-3</v>
      </c>
      <c r="H120" s="90"/>
      <c r="I120" s="113"/>
      <c r="J120" s="79"/>
      <c r="K120" s="79"/>
      <c r="L120" s="90"/>
      <c r="M120" s="104"/>
      <c r="N120" s="57"/>
    </row>
    <row r="121" spans="1:14" s="5" customFormat="1" ht="15.75" thickBot="1" x14ac:dyDescent="0.25">
      <c r="B121" s="110"/>
      <c r="C121" s="111" t="s">
        <v>53</v>
      </c>
      <c r="D121" s="426" t="s">
        <v>54</v>
      </c>
      <c r="E121" s="112" t="s">
        <v>19</v>
      </c>
      <c r="F121" s="210">
        <f>'[21]7. Final Tariff Schedule'!E232</f>
        <v>0.25</v>
      </c>
      <c r="G121" s="210">
        <v>0.25</v>
      </c>
      <c r="H121" s="76"/>
      <c r="I121" s="109"/>
      <c r="J121" s="75"/>
      <c r="K121" s="75"/>
      <c r="L121" s="76"/>
      <c r="M121" s="104"/>
      <c r="N121" s="57"/>
    </row>
    <row r="122" spans="1:14" x14ac:dyDescent="0.2">
      <c r="H122" s="114"/>
      <c r="I122" s="27"/>
      <c r="J122" s="27"/>
      <c r="K122" s="27"/>
      <c r="L122" s="27"/>
      <c r="M122" s="27"/>
      <c r="N122" s="114"/>
    </row>
    <row r="123" spans="1:14" ht="14.25" customHeight="1" x14ac:dyDescent="0.2">
      <c r="B123" s="115" t="s">
        <v>171</v>
      </c>
      <c r="C123" s="115"/>
      <c r="D123" s="115"/>
    </row>
    <row r="124" spans="1:14" ht="14.25" customHeight="1" x14ac:dyDescent="0.2">
      <c r="B124" s="115"/>
      <c r="C124" s="115"/>
      <c r="D124" s="115"/>
    </row>
    <row r="125" spans="1:14" ht="15.75" x14ac:dyDescent="0.25">
      <c r="B125" s="116" t="s">
        <v>172</v>
      </c>
    </row>
    <row r="126" spans="1:14" x14ac:dyDescent="0.2">
      <c r="B126" s="117" t="s">
        <v>314</v>
      </c>
    </row>
    <row r="127" spans="1:14" x14ac:dyDescent="0.2">
      <c r="B127" s="117" t="s">
        <v>173</v>
      </c>
    </row>
  </sheetData>
  <mergeCells count="4">
    <mergeCell ref="B1:G1"/>
    <mergeCell ref="B2:G2"/>
    <mergeCell ref="B3:E3"/>
    <mergeCell ref="B4:E4"/>
  </mergeCells>
  <printOptions horizontalCentered="1"/>
  <pageMargins left="0" right="0" top="0" bottom="0" header="0.23622047244094491" footer="0.15748031496062992"/>
  <pageSetup scale="67" fitToHeight="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FFFF00"/>
    <pageSetUpPr fitToPage="1"/>
  </sheetPr>
  <dimension ref="A1:K36"/>
  <sheetViews>
    <sheetView workbookViewId="0">
      <selection activeCell="B33" sqref="B33"/>
    </sheetView>
  </sheetViews>
  <sheetFormatPr defaultRowHeight="15" x14ac:dyDescent="0.25"/>
  <cols>
    <col min="1" max="1" width="54" style="354" customWidth="1"/>
    <col min="2" max="2" width="14.28515625" style="354" customWidth="1"/>
    <col min="3" max="3" width="8" style="354" bestFit="1" customWidth="1"/>
    <col min="4" max="4" width="9.85546875" style="354" bestFit="1" customWidth="1"/>
    <col min="5" max="5" width="9.140625" style="354"/>
    <col min="6" max="6" width="11" style="354" bestFit="1" customWidth="1"/>
    <col min="7" max="7" width="8" style="354" bestFit="1" customWidth="1"/>
    <col min="8" max="8" width="9.85546875" style="354" bestFit="1" customWidth="1"/>
    <col min="9" max="9" width="9.140625" style="354"/>
    <col min="10" max="10" width="9.5703125" style="354" bestFit="1" customWidth="1"/>
    <col min="11" max="11" width="10" style="354" bestFit="1" customWidth="1"/>
  </cols>
  <sheetData>
    <row r="1" spans="1:11" ht="15.75" x14ac:dyDescent="0.25">
      <c r="A1" s="239" t="s">
        <v>215</v>
      </c>
      <c r="B1" s="240" t="s">
        <v>255</v>
      </c>
      <c r="C1" s="240"/>
      <c r="D1" s="240"/>
      <c r="E1" s="357"/>
      <c r="F1" s="357"/>
      <c r="G1" s="357"/>
      <c r="H1" s="357"/>
      <c r="I1" s="357"/>
      <c r="J1" s="357"/>
      <c r="K1" s="359"/>
    </row>
    <row r="2" spans="1:11" ht="15.75" x14ac:dyDescent="0.25">
      <c r="A2" s="239" t="s">
        <v>217</v>
      </c>
      <c r="B2" s="241">
        <v>3.5999999999999997E-2</v>
      </c>
      <c r="C2" s="242"/>
      <c r="D2" s="242"/>
      <c r="E2" s="242"/>
      <c r="F2" s="242"/>
      <c r="G2" s="242"/>
      <c r="H2" s="242"/>
      <c r="I2" s="242"/>
      <c r="J2" s="242"/>
      <c r="K2" s="242"/>
    </row>
    <row r="3" spans="1:11" x14ac:dyDescent="0.25">
      <c r="A3" s="239" t="s">
        <v>218</v>
      </c>
      <c r="B3" s="243">
        <v>300</v>
      </c>
      <c r="C3" s="244" t="s">
        <v>219</v>
      </c>
      <c r="D3" s="360"/>
      <c r="E3" s="360"/>
      <c r="F3" s="360"/>
      <c r="G3" s="360"/>
      <c r="H3" s="360"/>
      <c r="I3" s="360"/>
      <c r="J3" s="360"/>
      <c r="K3" s="360"/>
    </row>
    <row r="4" spans="1:11" x14ac:dyDescent="0.25">
      <c r="A4" s="356" t="s">
        <v>220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</row>
    <row r="5" spans="1:11" x14ac:dyDescent="0.25">
      <c r="A5" s="247" t="s">
        <v>221</v>
      </c>
      <c r="B5" s="248"/>
      <c r="C5" s="249" t="s">
        <v>222</v>
      </c>
      <c r="D5" s="360"/>
      <c r="E5" s="360"/>
      <c r="F5" s="360"/>
      <c r="G5" s="360"/>
      <c r="H5" s="360"/>
      <c r="I5" s="360"/>
      <c r="J5" s="360"/>
      <c r="K5" s="360"/>
    </row>
    <row r="6" spans="1:11" x14ac:dyDescent="0.25">
      <c r="A6" s="250"/>
      <c r="B6" s="468" t="s">
        <v>223</v>
      </c>
      <c r="C6" s="469"/>
      <c r="D6" s="470"/>
      <c r="E6" s="368"/>
      <c r="F6" s="468" t="s">
        <v>8</v>
      </c>
      <c r="G6" s="469"/>
      <c r="H6" s="470"/>
      <c r="I6" s="368"/>
      <c r="J6" s="468" t="s">
        <v>224</v>
      </c>
      <c r="K6" s="470"/>
    </row>
    <row r="7" spans="1:11" x14ac:dyDescent="0.25">
      <c r="A7" s="250"/>
      <c r="B7" s="252" t="s">
        <v>225</v>
      </c>
      <c r="C7" s="252" t="s">
        <v>226</v>
      </c>
      <c r="D7" s="369" t="s">
        <v>227</v>
      </c>
      <c r="E7" s="370"/>
      <c r="F7" s="252" t="s">
        <v>225</v>
      </c>
      <c r="G7" s="255" t="s">
        <v>226</v>
      </c>
      <c r="H7" s="369" t="s">
        <v>227</v>
      </c>
      <c r="I7" s="370"/>
      <c r="J7" s="258" t="s">
        <v>228</v>
      </c>
      <c r="K7" s="258" t="s">
        <v>229</v>
      </c>
    </row>
    <row r="8" spans="1:11" x14ac:dyDescent="0.25">
      <c r="A8" s="250"/>
      <c r="B8" s="259" t="s">
        <v>230</v>
      </c>
      <c r="C8" s="259"/>
      <c r="D8" s="261" t="s">
        <v>230</v>
      </c>
      <c r="E8" s="370"/>
      <c r="F8" s="259" t="s">
        <v>230</v>
      </c>
      <c r="G8" s="261"/>
      <c r="H8" s="261" t="s">
        <v>230</v>
      </c>
      <c r="I8" s="370"/>
      <c r="J8" s="264"/>
      <c r="K8" s="264"/>
    </row>
    <row r="9" spans="1:11" x14ac:dyDescent="0.25">
      <c r="A9" s="265" t="s">
        <v>18</v>
      </c>
      <c r="B9" s="266">
        <f>ROUND('January 01, 2016 Rates'!G40,2)</f>
        <v>8.4</v>
      </c>
      <c r="C9" s="267">
        <v>1</v>
      </c>
      <c r="D9" s="330">
        <f>C9*B9</f>
        <v>8.4</v>
      </c>
      <c r="E9" s="371"/>
      <c r="F9" s="266">
        <f>ROUND('January 01, 2016 Rates'!F40,2)</f>
        <v>8.56</v>
      </c>
      <c r="G9" s="270">
        <f>C9</f>
        <v>1</v>
      </c>
      <c r="H9" s="330">
        <f>G9*F9</f>
        <v>8.56</v>
      </c>
      <c r="I9" s="371"/>
      <c r="J9" s="372">
        <f t="shared" ref="J9:J28" si="0">H9-D9</f>
        <v>0.16000000000000014</v>
      </c>
      <c r="K9" s="272">
        <f t="shared" ref="K9:K28" si="1">IF((D9)=0,"",(J9/D9))</f>
        <v>1.9047619047619063E-2</v>
      </c>
    </row>
    <row r="10" spans="1:11" x14ac:dyDescent="0.25">
      <c r="A10" s="265" t="s">
        <v>26</v>
      </c>
      <c r="B10" s="273">
        <f>ROUND('January 01, 2016 Rates'!G42,4)</f>
        <v>1.5299999999999999E-2</v>
      </c>
      <c r="C10" s="274">
        <f>+B3</f>
        <v>300</v>
      </c>
      <c r="D10" s="330">
        <f>C10*B10</f>
        <v>4.59</v>
      </c>
      <c r="E10" s="371"/>
      <c r="F10" s="273">
        <f>ROUND('January 01, 2016 Rates'!F42,4)</f>
        <v>1.5599999999999999E-2</v>
      </c>
      <c r="G10" s="276">
        <f>C10</f>
        <v>300</v>
      </c>
      <c r="H10" s="330">
        <f>G10*F10</f>
        <v>4.68</v>
      </c>
      <c r="I10" s="371"/>
      <c r="J10" s="372">
        <f t="shared" si="0"/>
        <v>8.9999999999999858E-2</v>
      </c>
      <c r="K10" s="272">
        <f t="shared" si="1"/>
        <v>1.960784313725487E-2</v>
      </c>
    </row>
    <row r="11" spans="1:11" x14ac:dyDescent="0.25">
      <c r="A11" s="265" t="s">
        <v>308</v>
      </c>
      <c r="B11" s="273">
        <f>ROUND('January 01, 2016 Rates'!G46,4)</f>
        <v>0</v>
      </c>
      <c r="C11" s="274">
        <v>1</v>
      </c>
      <c r="D11" s="330">
        <f>C11*B11</f>
        <v>0</v>
      </c>
      <c r="E11" s="371"/>
      <c r="F11" s="273">
        <f>ROUND('January 01, 2016 Rates'!F46,4)</f>
        <v>0</v>
      </c>
      <c r="G11" s="276">
        <f>C11</f>
        <v>1</v>
      </c>
      <c r="H11" s="330">
        <f>G11*F11</f>
        <v>0</v>
      </c>
      <c r="I11" s="371"/>
      <c r="J11" s="372">
        <f t="shared" ref="J11:J13" si="2">H11-D11</f>
        <v>0</v>
      </c>
      <c r="K11" s="272" t="str">
        <f t="shared" ref="K11:K13" si="3">IF((D11)=0,"",(J11/D11))</f>
        <v/>
      </c>
    </row>
    <row r="12" spans="1:11" x14ac:dyDescent="0.25">
      <c r="A12" s="265" t="s">
        <v>309</v>
      </c>
      <c r="B12" s="266">
        <f>ROUND('January 01, 2016 Rates'!G41,2)</f>
        <v>0</v>
      </c>
      <c r="C12" s="274">
        <v>1</v>
      </c>
      <c r="D12" s="330">
        <f>C12*B12</f>
        <v>0</v>
      </c>
      <c r="E12" s="371"/>
      <c r="F12" s="266">
        <f>ROUND('January 01, 2016 Rates'!F41,2)</f>
        <v>0.39</v>
      </c>
      <c r="G12" s="276">
        <f>C12</f>
        <v>1</v>
      </c>
      <c r="H12" s="330">
        <f>G12*F12</f>
        <v>0.39</v>
      </c>
      <c r="I12" s="371"/>
      <c r="J12" s="372">
        <f t="shared" si="2"/>
        <v>0.39</v>
      </c>
      <c r="K12" s="272" t="str">
        <f t="shared" si="3"/>
        <v/>
      </c>
    </row>
    <row r="13" spans="1:11" x14ac:dyDescent="0.25">
      <c r="A13" s="446" t="s">
        <v>310</v>
      </c>
      <c r="B13" s="277">
        <f>ROUND('January 01, 2016 Rates'!G47,4)</f>
        <v>0</v>
      </c>
      <c r="C13" s="278">
        <f>B3</f>
        <v>300</v>
      </c>
      <c r="D13" s="448">
        <f>C13*B13</f>
        <v>0</v>
      </c>
      <c r="E13" s="371"/>
      <c r="F13" s="277">
        <f>ROUND('January 01, 2016 Rates'!F47,4)</f>
        <v>6.9999999999999999E-4</v>
      </c>
      <c r="G13" s="281">
        <f>C13</f>
        <v>300</v>
      </c>
      <c r="H13" s="448">
        <f>G13*F13</f>
        <v>0.21</v>
      </c>
      <c r="I13" s="371"/>
      <c r="J13" s="374">
        <f t="shared" si="2"/>
        <v>0.21</v>
      </c>
      <c r="K13" s="282" t="str">
        <f t="shared" si="3"/>
        <v/>
      </c>
    </row>
    <row r="14" spans="1:11" x14ac:dyDescent="0.25">
      <c r="A14" s="283" t="s">
        <v>231</v>
      </c>
      <c r="B14" s="284"/>
      <c r="C14" s="285"/>
      <c r="D14" s="289">
        <f>SUM(D9:D13)</f>
        <v>12.99</v>
      </c>
      <c r="E14" s="371"/>
      <c r="F14" s="284"/>
      <c r="G14" s="288"/>
      <c r="H14" s="289">
        <f>SUM(H9:H13)</f>
        <v>13.840000000000002</v>
      </c>
      <c r="I14" s="371"/>
      <c r="J14" s="375">
        <f t="shared" si="0"/>
        <v>0.85000000000000142</v>
      </c>
      <c r="K14" s="290">
        <f t="shared" si="1"/>
        <v>6.5434949961508962E-2</v>
      </c>
    </row>
    <row r="15" spans="1:11" x14ac:dyDescent="0.25">
      <c r="A15" s="291" t="s">
        <v>232</v>
      </c>
      <c r="B15" s="273">
        <v>9.4E-2</v>
      </c>
      <c r="C15" s="292">
        <f>+B3*B2</f>
        <v>10.799999999999999</v>
      </c>
      <c r="D15" s="330">
        <f>B15*C15</f>
        <v>1.0151999999999999</v>
      </c>
      <c r="E15" s="371"/>
      <c r="F15" s="273">
        <v>9.4E-2</v>
      </c>
      <c r="G15" s="292">
        <f>C15</f>
        <v>10.799999999999999</v>
      </c>
      <c r="H15" s="330">
        <f>F15*G15</f>
        <v>1.0151999999999999</v>
      </c>
      <c r="I15" s="371"/>
      <c r="J15" s="372">
        <f t="shared" si="0"/>
        <v>0</v>
      </c>
      <c r="K15" s="272">
        <f t="shared" si="1"/>
        <v>0</v>
      </c>
    </row>
    <row r="16" spans="1:11" x14ac:dyDescent="0.25">
      <c r="A16" s="291" t="s">
        <v>311</v>
      </c>
      <c r="B16" s="273">
        <f>ROUND('January 01, 2016 Rates'!G43,4)</f>
        <v>0</v>
      </c>
      <c r="C16" s="292">
        <f>+B3</f>
        <v>300</v>
      </c>
      <c r="D16" s="330">
        <f>C16*B16</f>
        <v>0</v>
      </c>
      <c r="E16" s="371"/>
      <c r="F16" s="273">
        <f>ROUND('January 01, 2016 Rates'!F43,4)</f>
        <v>2.9999999999999997E-4</v>
      </c>
      <c r="G16" s="292">
        <f>C16</f>
        <v>300</v>
      </c>
      <c r="H16" s="330">
        <f>G16*F16</f>
        <v>0.09</v>
      </c>
      <c r="I16" s="371"/>
      <c r="J16" s="372">
        <f t="shared" si="0"/>
        <v>0.09</v>
      </c>
      <c r="K16" s="272" t="str">
        <f t="shared" si="1"/>
        <v/>
      </c>
    </row>
    <row r="17" spans="1:11" x14ac:dyDescent="0.25">
      <c r="A17" s="293" t="s">
        <v>233</v>
      </c>
      <c r="B17" s="273">
        <f>ROUND('January 01, 2016 Rates'!G45,4)</f>
        <v>2.0000000000000001E-4</v>
      </c>
      <c r="C17" s="292">
        <f>+B3</f>
        <v>300</v>
      </c>
      <c r="D17" s="330">
        <f>C17*B17</f>
        <v>6.0000000000000005E-2</v>
      </c>
      <c r="E17" s="371"/>
      <c r="F17" s="273">
        <f>ROUND('January 01, 2016 Rates'!F45,4)</f>
        <v>2.0000000000000001E-4</v>
      </c>
      <c r="G17" s="292">
        <f>C17</f>
        <v>300</v>
      </c>
      <c r="H17" s="330">
        <f>G17*F17</f>
        <v>6.0000000000000005E-2</v>
      </c>
      <c r="I17" s="371"/>
      <c r="J17" s="372">
        <f t="shared" si="0"/>
        <v>0</v>
      </c>
      <c r="K17" s="272">
        <f t="shared" si="1"/>
        <v>0</v>
      </c>
    </row>
    <row r="18" spans="1:11" x14ac:dyDescent="0.25">
      <c r="A18" s="293" t="s">
        <v>234</v>
      </c>
      <c r="B18" s="273">
        <v>0</v>
      </c>
      <c r="C18" s="292">
        <v>1</v>
      </c>
      <c r="D18" s="330">
        <f>C18*B18</f>
        <v>0</v>
      </c>
      <c r="E18" s="371"/>
      <c r="F18" s="273">
        <v>0</v>
      </c>
      <c r="G18" s="292">
        <f>C18</f>
        <v>1</v>
      </c>
      <c r="H18" s="330">
        <f>G18*F18</f>
        <v>0</v>
      </c>
      <c r="I18" s="371"/>
      <c r="J18" s="372">
        <f t="shared" si="0"/>
        <v>0</v>
      </c>
      <c r="K18" s="272" t="str">
        <f t="shared" si="1"/>
        <v/>
      </c>
    </row>
    <row r="19" spans="1:11" x14ac:dyDescent="0.25">
      <c r="A19" s="294" t="s">
        <v>235</v>
      </c>
      <c r="B19" s="295"/>
      <c r="C19" s="296"/>
      <c r="D19" s="300">
        <f>SUM(D14:D18)</f>
        <v>14.065200000000001</v>
      </c>
      <c r="E19" s="371"/>
      <c r="F19" s="295"/>
      <c r="G19" s="299"/>
      <c r="H19" s="300">
        <f>SUM(H14:H18)</f>
        <v>15.005200000000002</v>
      </c>
      <c r="I19" s="371"/>
      <c r="J19" s="376">
        <f t="shared" si="0"/>
        <v>0.94000000000000128</v>
      </c>
      <c r="K19" s="301">
        <f t="shared" si="1"/>
        <v>6.6831612774791771E-2</v>
      </c>
    </row>
    <row r="20" spans="1:11" x14ac:dyDescent="0.25">
      <c r="A20" s="302" t="s">
        <v>236</v>
      </c>
      <c r="B20" s="273">
        <f>ROUND('January 01, 2016 Rates'!G48,4)</f>
        <v>7.6E-3</v>
      </c>
      <c r="C20" s="303">
        <f>+B3</f>
        <v>300</v>
      </c>
      <c r="D20" s="330">
        <f>C20*B20</f>
        <v>2.2799999999999998</v>
      </c>
      <c r="E20" s="371"/>
      <c r="F20" s="273">
        <f>ROUND('January 01, 2016 Rates'!F48,4)</f>
        <v>7.4000000000000003E-3</v>
      </c>
      <c r="G20" s="304">
        <f>C20</f>
        <v>300</v>
      </c>
      <c r="H20" s="330">
        <f>G20*F20</f>
        <v>2.2200000000000002</v>
      </c>
      <c r="I20" s="371"/>
      <c r="J20" s="372">
        <f t="shared" si="0"/>
        <v>-5.9999999999999609E-2</v>
      </c>
      <c r="K20" s="272">
        <f t="shared" si="1"/>
        <v>-2.6315789473684043E-2</v>
      </c>
    </row>
    <row r="21" spans="1:11" x14ac:dyDescent="0.25">
      <c r="A21" s="305" t="s">
        <v>237</v>
      </c>
      <c r="B21" s="273">
        <f>ROUND('January 01, 2016 Rates'!G49,4)</f>
        <v>5.5999999999999999E-3</v>
      </c>
      <c r="C21" s="303">
        <f>+B3</f>
        <v>300</v>
      </c>
      <c r="D21" s="330">
        <f>C21*B21</f>
        <v>1.68</v>
      </c>
      <c r="E21" s="371"/>
      <c r="F21" s="273">
        <f>ROUND('January 01, 2016 Rates'!F49,4)</f>
        <v>5.7999999999999996E-3</v>
      </c>
      <c r="G21" s="304">
        <f>C21</f>
        <v>300</v>
      </c>
      <c r="H21" s="330">
        <f>G21*F21</f>
        <v>1.7399999999999998</v>
      </c>
      <c r="I21" s="371"/>
      <c r="J21" s="372">
        <f t="shared" si="0"/>
        <v>5.9999999999999831E-2</v>
      </c>
      <c r="K21" s="272">
        <f t="shared" si="1"/>
        <v>3.5714285714285615E-2</v>
      </c>
    </row>
    <row r="22" spans="1:11" x14ac:dyDescent="0.25">
      <c r="A22" s="294" t="s">
        <v>238</v>
      </c>
      <c r="B22" s="295"/>
      <c r="C22" s="296"/>
      <c r="D22" s="300">
        <f>SUM(D19:D21)</f>
        <v>18.025200000000002</v>
      </c>
      <c r="E22" s="377"/>
      <c r="F22" s="378"/>
      <c r="G22" s="308"/>
      <c r="H22" s="300">
        <f>SUM(H19:H21)</f>
        <v>18.965199999999999</v>
      </c>
      <c r="I22" s="377"/>
      <c r="J22" s="376">
        <f t="shared" si="0"/>
        <v>0.93999999999999773</v>
      </c>
      <c r="K22" s="301">
        <f t="shared" si="1"/>
        <v>5.2149213323569095E-2</v>
      </c>
    </row>
    <row r="23" spans="1:11" x14ac:dyDescent="0.25">
      <c r="A23" s="293" t="s">
        <v>239</v>
      </c>
      <c r="B23" s="273">
        <f>ROUND('January 01, 2016 Rates'!G50,4)</f>
        <v>4.4000000000000003E-3</v>
      </c>
      <c r="C23" s="303">
        <f>+B3+C15</f>
        <v>310.8</v>
      </c>
      <c r="D23" s="330">
        <f t="shared" ref="D23:D28" si="4">C23*B23</f>
        <v>1.3675200000000001</v>
      </c>
      <c r="E23" s="371"/>
      <c r="F23" s="273">
        <f>ROUND('January 01, 2016 Rates'!F50,4)</f>
        <v>4.4000000000000003E-3</v>
      </c>
      <c r="G23" s="304">
        <f>+C23</f>
        <v>310.8</v>
      </c>
      <c r="H23" s="330">
        <f t="shared" ref="H23:H28" si="5">G23*F23</f>
        <v>1.3675200000000001</v>
      </c>
      <c r="I23" s="371"/>
      <c r="J23" s="372">
        <f t="shared" si="0"/>
        <v>0</v>
      </c>
      <c r="K23" s="272">
        <f t="shared" si="1"/>
        <v>0</v>
      </c>
    </row>
    <row r="24" spans="1:11" x14ac:dyDescent="0.25">
      <c r="A24" s="293" t="s">
        <v>240</v>
      </c>
      <c r="B24" s="273">
        <f>ROUND('January 01, 2016 Rates'!G51,4)</f>
        <v>1.2999999999999999E-3</v>
      </c>
      <c r="C24" s="303">
        <f>+B3+C15</f>
        <v>310.8</v>
      </c>
      <c r="D24" s="330">
        <f t="shared" si="4"/>
        <v>0.40404000000000001</v>
      </c>
      <c r="E24" s="371"/>
      <c r="F24" s="273">
        <f>ROUND('January 01, 2016 Rates'!F51,4)</f>
        <v>1.2999999999999999E-3</v>
      </c>
      <c r="G24" s="304">
        <f>+C24</f>
        <v>310.8</v>
      </c>
      <c r="H24" s="330">
        <f t="shared" si="5"/>
        <v>0.40404000000000001</v>
      </c>
      <c r="I24" s="371"/>
      <c r="J24" s="372">
        <f t="shared" si="0"/>
        <v>0</v>
      </c>
      <c r="K24" s="272">
        <f t="shared" si="1"/>
        <v>0</v>
      </c>
    </row>
    <row r="25" spans="1:11" x14ac:dyDescent="0.25">
      <c r="A25" s="293" t="s">
        <v>241</v>
      </c>
      <c r="B25" s="273">
        <f>ROUND('January 01, 2016 Rates'!G53,2)</f>
        <v>0.25</v>
      </c>
      <c r="C25" s="303">
        <v>1</v>
      </c>
      <c r="D25" s="330">
        <f t="shared" si="4"/>
        <v>0.25</v>
      </c>
      <c r="E25" s="371"/>
      <c r="F25" s="273">
        <f>ROUND('January 01, 2016 Rates'!F53,4)</f>
        <v>0.25</v>
      </c>
      <c r="G25" s="304">
        <f>C25</f>
        <v>1</v>
      </c>
      <c r="H25" s="330">
        <f t="shared" si="5"/>
        <v>0.25</v>
      </c>
      <c r="I25" s="371"/>
      <c r="J25" s="372">
        <f t="shared" si="0"/>
        <v>0</v>
      </c>
      <c r="K25" s="272">
        <f t="shared" si="1"/>
        <v>0</v>
      </c>
    </row>
    <row r="26" spans="1:11" x14ac:dyDescent="0.25">
      <c r="A26" s="293" t="s">
        <v>242</v>
      </c>
      <c r="B26" s="273">
        <f>ROUND('January 01, 2016 Rates'!F52,4)</f>
        <v>7.0000000000000001E-3</v>
      </c>
      <c r="C26" s="303">
        <f>+B3</f>
        <v>300</v>
      </c>
      <c r="D26" s="330">
        <f t="shared" si="4"/>
        <v>2.1</v>
      </c>
      <c r="E26" s="371"/>
      <c r="F26" s="273">
        <f>ROUND('January 01, 2016 Rates'!F52,4)</f>
        <v>7.0000000000000001E-3</v>
      </c>
      <c r="G26" s="304">
        <f>C26</f>
        <v>300</v>
      </c>
      <c r="H26" s="330">
        <f t="shared" ref="H26" si="6">G26*F26</f>
        <v>2.1</v>
      </c>
      <c r="I26" s="371"/>
      <c r="J26" s="372">
        <f t="shared" ref="J26" si="7">H26-D26</f>
        <v>0</v>
      </c>
      <c r="K26" s="272">
        <f t="shared" ref="K26" si="8">IF((D26)=0,"",(J26/D26))</f>
        <v>0</v>
      </c>
    </row>
    <row r="27" spans="1:11" x14ac:dyDescent="0.25">
      <c r="A27" s="434" t="s">
        <v>307</v>
      </c>
      <c r="B27" s="435"/>
      <c r="C27" s="436"/>
      <c r="D27" s="437"/>
      <c r="E27" s="267"/>
      <c r="F27" s="415"/>
      <c r="G27" s="303"/>
      <c r="H27" s="268">
        <f t="shared" si="5"/>
        <v>0</v>
      </c>
      <c r="I27" s="267"/>
      <c r="J27" s="440"/>
      <c r="K27" s="441"/>
    </row>
    <row r="28" spans="1:11" ht="15.75" thickBot="1" x14ac:dyDescent="0.3">
      <c r="A28" s="293" t="s">
        <v>256</v>
      </c>
      <c r="B28" s="273">
        <f>+B15</f>
        <v>9.4E-2</v>
      </c>
      <c r="C28" s="303">
        <f>+B3</f>
        <v>300</v>
      </c>
      <c r="D28" s="330">
        <f t="shared" si="4"/>
        <v>28.2</v>
      </c>
      <c r="E28" s="371"/>
      <c r="F28" s="273">
        <f>+F15</f>
        <v>9.4E-2</v>
      </c>
      <c r="G28" s="303">
        <f>C28</f>
        <v>300</v>
      </c>
      <c r="H28" s="330">
        <f t="shared" si="5"/>
        <v>28.2</v>
      </c>
      <c r="I28" s="371"/>
      <c r="J28" s="372">
        <f t="shared" si="0"/>
        <v>0</v>
      </c>
      <c r="K28" s="272">
        <f t="shared" si="1"/>
        <v>0</v>
      </c>
    </row>
    <row r="29" spans="1:11" ht="15.75" thickBot="1" x14ac:dyDescent="0.3">
      <c r="A29" s="309"/>
      <c r="B29" s="310"/>
      <c r="C29" s="311"/>
      <c r="D29" s="314"/>
      <c r="E29" s="371"/>
      <c r="F29" s="379"/>
      <c r="G29" s="313"/>
      <c r="H29" s="314"/>
      <c r="I29" s="371"/>
      <c r="J29" s="380"/>
      <c r="K29" s="315"/>
    </row>
    <row r="30" spans="1:11" x14ac:dyDescent="0.25">
      <c r="A30" s="316" t="s">
        <v>246</v>
      </c>
      <c r="B30" s="317"/>
      <c r="C30" s="318"/>
      <c r="D30" s="381">
        <f>SUM(D22:D28)</f>
        <v>50.346760000000003</v>
      </c>
      <c r="E30" s="382"/>
      <c r="F30" s="322"/>
      <c r="G30" s="322"/>
      <c r="H30" s="381">
        <f>SUM(H22:H28)</f>
        <v>51.286760000000001</v>
      </c>
      <c r="I30" s="377"/>
      <c r="J30" s="381">
        <f>H30-D30</f>
        <v>0.93999999999999773</v>
      </c>
      <c r="K30" s="324">
        <f>IF((D30)=0,"",(J30/D30))</f>
        <v>1.8670516235801422E-2</v>
      </c>
    </row>
    <row r="31" spans="1:11" x14ac:dyDescent="0.25">
      <c r="A31" s="325" t="s">
        <v>247</v>
      </c>
      <c r="B31" s="317">
        <v>0.13</v>
      </c>
      <c r="C31" s="326"/>
      <c r="D31" s="383">
        <f>D30*B31</f>
        <v>6.5450788000000006</v>
      </c>
      <c r="E31" s="326"/>
      <c r="F31" s="317">
        <v>0.13</v>
      </c>
      <c r="G31" s="328"/>
      <c r="H31" s="383">
        <f>H30*F31</f>
        <v>6.6672788000000001</v>
      </c>
      <c r="I31" s="371"/>
      <c r="J31" s="383">
        <f>H31-D31</f>
        <v>0.12219999999999942</v>
      </c>
      <c r="K31" s="331">
        <f>IF((D31)=0,"",(J31/D31))</f>
        <v>1.867051623580138E-2</v>
      </c>
    </row>
    <row r="32" spans="1:11" x14ac:dyDescent="0.25">
      <c r="A32" s="332" t="s">
        <v>248</v>
      </c>
      <c r="B32" s="328"/>
      <c r="C32" s="326"/>
      <c r="D32" s="383">
        <f>D30+D31</f>
        <v>56.891838800000002</v>
      </c>
      <c r="E32" s="326"/>
      <c r="F32" s="328"/>
      <c r="G32" s="328"/>
      <c r="H32" s="383">
        <f>H30+H31</f>
        <v>57.954038799999999</v>
      </c>
      <c r="I32" s="371"/>
      <c r="J32" s="383">
        <f>H32-D32</f>
        <v>1.0621999999999971</v>
      </c>
      <c r="K32" s="331">
        <f>IF((D32)=0,"",(J32/D32))</f>
        <v>1.8670516235801418E-2</v>
      </c>
    </row>
    <row r="33" spans="1:11" x14ac:dyDescent="0.25">
      <c r="A33" s="334" t="s">
        <v>249</v>
      </c>
      <c r="B33" s="328"/>
      <c r="C33" s="326"/>
      <c r="D33" s="383">
        <f>-D32*0.1</f>
        <v>-5.6891838800000007</v>
      </c>
      <c r="E33" s="326"/>
      <c r="F33" s="443"/>
      <c r="G33" s="443"/>
      <c r="H33" s="445"/>
      <c r="I33" s="371"/>
      <c r="J33" s="445"/>
      <c r="K33" s="441"/>
    </row>
    <row r="34" spans="1:11" ht="15.75" thickBot="1" x14ac:dyDescent="0.3">
      <c r="A34" s="335" t="s">
        <v>250</v>
      </c>
      <c r="B34" s="336"/>
      <c r="C34" s="337"/>
      <c r="D34" s="375">
        <f>D32+D33</f>
        <v>51.202654920000001</v>
      </c>
      <c r="E34" s="382"/>
      <c r="F34" s="340"/>
      <c r="G34" s="340"/>
      <c r="H34" s="375">
        <f>H32+H33</f>
        <v>57.954038799999999</v>
      </c>
      <c r="I34" s="377"/>
      <c r="J34" s="375">
        <f>H34-D34</f>
        <v>6.7513838799999988</v>
      </c>
      <c r="K34" s="290">
        <f>IF((D34)=0,"",(J34/D34))</f>
        <v>0.13185612915089048</v>
      </c>
    </row>
    <row r="35" spans="1:11" ht="15.75" thickBot="1" x14ac:dyDescent="0.3">
      <c r="A35" s="309"/>
      <c r="B35" s="341"/>
      <c r="C35" s="342"/>
      <c r="D35" s="384"/>
      <c r="E35" s="385"/>
      <c r="F35" s="341"/>
      <c r="G35" s="346"/>
      <c r="H35" s="386"/>
      <c r="I35" s="385"/>
      <c r="J35" s="387"/>
      <c r="K35" s="349"/>
    </row>
    <row r="36" spans="1:11" x14ac:dyDescent="0.25">
      <c r="H36" s="452"/>
      <c r="I36" s="452"/>
      <c r="J36" s="452"/>
      <c r="K36" s="453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80" orientation="landscape" r:id="rId1"/>
  <headerFooter differentOddEven="1">
    <oddHeader>&amp;REnersource  Hydro Mississauga Inc.
Filed: September 23, 2015
2016 Price Cap IR Application
Supplementary Evidence
EB-2015-0065
Page &amp;P of &amp;N</oddHeader>
    <evenHeader>&amp;LEnersource  Hydro Mississauga Inc.
Filed: September 23, 2015
2016 Price Cap IR Application
Supplementary Evidence
EB-2015-0065
Page &amp;P of &amp;N</even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FFFF00"/>
    <pageSetUpPr fitToPage="1"/>
  </sheetPr>
  <dimension ref="A1:R35"/>
  <sheetViews>
    <sheetView workbookViewId="0">
      <selection activeCell="B33" sqref="B33"/>
    </sheetView>
  </sheetViews>
  <sheetFormatPr defaultRowHeight="15" x14ac:dyDescent="0.25"/>
  <cols>
    <col min="1" max="1" width="54.140625" bestFit="1" customWidth="1"/>
    <col min="2" max="2" width="12.85546875" customWidth="1"/>
    <col min="3" max="3" width="8.85546875" customWidth="1"/>
    <col min="4" max="4" width="8.7109375" bestFit="1" customWidth="1"/>
    <col min="5" max="5" width="9.140625" style="388"/>
    <col min="6" max="6" width="9.85546875" bestFit="1" customWidth="1"/>
    <col min="7" max="7" width="8" bestFit="1" customWidth="1"/>
    <col min="8" max="8" width="8.7109375" bestFit="1" customWidth="1"/>
    <col min="9" max="9" width="9.140625" style="388"/>
    <col min="10" max="10" width="9.5703125" bestFit="1" customWidth="1"/>
    <col min="11" max="11" width="10" bestFit="1" customWidth="1"/>
  </cols>
  <sheetData>
    <row r="1" spans="1:12" ht="15.75" x14ac:dyDescent="0.25">
      <c r="A1" s="239" t="s">
        <v>215</v>
      </c>
      <c r="B1" s="240" t="s">
        <v>257</v>
      </c>
      <c r="C1" s="240"/>
      <c r="D1" s="240"/>
      <c r="E1" s="240"/>
      <c r="F1" s="357"/>
      <c r="G1" s="357"/>
      <c r="H1" s="357"/>
      <c r="I1" s="363"/>
      <c r="J1" s="357"/>
      <c r="K1" s="358"/>
      <c r="L1" s="461"/>
    </row>
    <row r="2" spans="1:12" ht="15.75" x14ac:dyDescent="0.25">
      <c r="A2" s="239" t="s">
        <v>217</v>
      </c>
      <c r="B2" s="241">
        <v>3.5999999999999997E-2</v>
      </c>
      <c r="C2" s="242"/>
      <c r="D2" s="242"/>
      <c r="E2" s="364"/>
      <c r="F2" s="242"/>
      <c r="G2" s="242"/>
      <c r="H2" s="242"/>
      <c r="I2" s="364"/>
      <c r="J2" s="242"/>
      <c r="K2" s="242"/>
    </row>
    <row r="3" spans="1:12" x14ac:dyDescent="0.25">
      <c r="A3" s="239" t="s">
        <v>218</v>
      </c>
      <c r="B3" s="243">
        <v>300</v>
      </c>
      <c r="C3" s="244" t="s">
        <v>219</v>
      </c>
      <c r="D3" s="360"/>
      <c r="E3" s="365"/>
      <c r="F3" s="360"/>
      <c r="G3" s="360"/>
      <c r="H3" s="360"/>
      <c r="I3" s="365"/>
      <c r="J3" s="360"/>
      <c r="K3" s="360"/>
    </row>
    <row r="4" spans="1:12" x14ac:dyDescent="0.25">
      <c r="A4" s="356" t="s">
        <v>220</v>
      </c>
      <c r="B4" s="360"/>
      <c r="C4" s="360"/>
      <c r="D4" s="360"/>
      <c r="E4" s="365"/>
      <c r="F4" s="360"/>
      <c r="G4" s="360"/>
      <c r="H4" s="360"/>
      <c r="I4" s="365"/>
      <c r="J4" s="360"/>
      <c r="K4" s="360"/>
    </row>
    <row r="5" spans="1:12" x14ac:dyDescent="0.25">
      <c r="A5" s="247" t="s">
        <v>221</v>
      </c>
      <c r="B5" s="248"/>
      <c r="C5" s="249" t="s">
        <v>222</v>
      </c>
      <c r="D5" s="360"/>
      <c r="E5" s="365"/>
      <c r="F5" s="360"/>
      <c r="G5" s="360"/>
      <c r="H5" s="360"/>
      <c r="I5" s="365"/>
      <c r="J5" s="360"/>
      <c r="K5" s="360"/>
    </row>
    <row r="6" spans="1:12" x14ac:dyDescent="0.25">
      <c r="A6" s="250"/>
      <c r="B6" s="468" t="s">
        <v>223</v>
      </c>
      <c r="C6" s="469"/>
      <c r="D6" s="470"/>
      <c r="E6" s="368"/>
      <c r="F6" s="468" t="s">
        <v>8</v>
      </c>
      <c r="G6" s="469"/>
      <c r="H6" s="470"/>
      <c r="I6" s="368"/>
      <c r="J6" s="468" t="s">
        <v>224</v>
      </c>
      <c r="K6" s="470"/>
    </row>
    <row r="7" spans="1:12" x14ac:dyDescent="0.25">
      <c r="A7" s="250"/>
      <c r="B7" s="252" t="s">
        <v>225</v>
      </c>
      <c r="C7" s="252" t="s">
        <v>226</v>
      </c>
      <c r="D7" s="369" t="s">
        <v>227</v>
      </c>
      <c r="E7" s="370"/>
      <c r="F7" s="252" t="s">
        <v>225</v>
      </c>
      <c r="G7" s="255" t="s">
        <v>226</v>
      </c>
      <c r="H7" s="369" t="s">
        <v>227</v>
      </c>
      <c r="I7" s="370"/>
      <c r="J7" s="258" t="s">
        <v>228</v>
      </c>
      <c r="K7" s="258" t="s">
        <v>229</v>
      </c>
    </row>
    <row r="8" spans="1:12" x14ac:dyDescent="0.25">
      <c r="A8" s="250"/>
      <c r="B8" s="259" t="s">
        <v>230</v>
      </c>
      <c r="C8" s="259"/>
      <c r="D8" s="261" t="s">
        <v>230</v>
      </c>
      <c r="E8" s="370"/>
      <c r="F8" s="259" t="s">
        <v>230</v>
      </c>
      <c r="G8" s="261"/>
      <c r="H8" s="261" t="s">
        <v>230</v>
      </c>
      <c r="I8" s="370"/>
      <c r="J8" s="264"/>
      <c r="K8" s="264"/>
    </row>
    <row r="9" spans="1:12" x14ac:dyDescent="0.25">
      <c r="A9" s="265" t="s">
        <v>18</v>
      </c>
      <c r="B9" s="266">
        <f>ROUND('January 01, 2016 Rates'!G40,2)</f>
        <v>8.4</v>
      </c>
      <c r="C9" s="267">
        <v>1</v>
      </c>
      <c r="D9" s="330">
        <f>C9*B9</f>
        <v>8.4</v>
      </c>
      <c r="E9" s="371"/>
      <c r="F9" s="266">
        <f>ROUND('January 01, 2016 Rates'!F40,2)</f>
        <v>8.56</v>
      </c>
      <c r="G9" s="270">
        <f>C9</f>
        <v>1</v>
      </c>
      <c r="H9" s="330">
        <f>G9*F9</f>
        <v>8.56</v>
      </c>
      <c r="I9" s="371"/>
      <c r="J9" s="372">
        <f t="shared" ref="J9:J28" si="0">H9-D9</f>
        <v>0.16000000000000014</v>
      </c>
      <c r="K9" s="272">
        <f t="shared" ref="K9:K28" si="1">IF((D9)=0,"",(J9/D9))</f>
        <v>1.9047619047619063E-2</v>
      </c>
    </row>
    <row r="10" spans="1:12" x14ac:dyDescent="0.25">
      <c r="A10" s="265" t="s">
        <v>26</v>
      </c>
      <c r="B10" s="273">
        <f>ROUND('January 01, 2016 Rates'!G42,4)</f>
        <v>1.5299999999999999E-2</v>
      </c>
      <c r="C10" s="274">
        <f>+B3</f>
        <v>300</v>
      </c>
      <c r="D10" s="330">
        <f>C10*B10</f>
        <v>4.59</v>
      </c>
      <c r="E10" s="371"/>
      <c r="F10" s="273">
        <f>ROUND('January 01, 2016 Rates'!F42,4)</f>
        <v>1.5599999999999999E-2</v>
      </c>
      <c r="G10" s="276">
        <f>C10</f>
        <v>300</v>
      </c>
      <c r="H10" s="330">
        <f>G10*F10</f>
        <v>4.68</v>
      </c>
      <c r="I10" s="371"/>
      <c r="J10" s="372">
        <f t="shared" si="0"/>
        <v>8.9999999999999858E-2</v>
      </c>
      <c r="K10" s="272">
        <f t="shared" si="1"/>
        <v>1.960784313725487E-2</v>
      </c>
    </row>
    <row r="11" spans="1:12" x14ac:dyDescent="0.25">
      <c r="A11" s="265" t="s">
        <v>308</v>
      </c>
      <c r="B11" s="273">
        <f>ROUND('January 01, 2016 Rates'!G46,4)</f>
        <v>0</v>
      </c>
      <c r="C11" s="274">
        <v>1</v>
      </c>
      <c r="D11" s="330">
        <f>C11*B11</f>
        <v>0</v>
      </c>
      <c r="E11" s="371"/>
      <c r="F11" s="273">
        <f>ROUND('January 01, 2016 Rates'!F46,4)</f>
        <v>0</v>
      </c>
      <c r="G11" s="276">
        <f>C11</f>
        <v>1</v>
      </c>
      <c r="H11" s="330">
        <f>G11*F11</f>
        <v>0</v>
      </c>
      <c r="I11" s="371"/>
      <c r="J11" s="372">
        <f t="shared" si="0"/>
        <v>0</v>
      </c>
      <c r="K11" s="272" t="str">
        <f t="shared" si="1"/>
        <v/>
      </c>
    </row>
    <row r="12" spans="1:12" x14ac:dyDescent="0.25">
      <c r="A12" s="265" t="s">
        <v>309</v>
      </c>
      <c r="B12" s="273">
        <f>ROUND('January 01, 2016 Rates'!G41,2)</f>
        <v>0</v>
      </c>
      <c r="C12" s="274">
        <v>1</v>
      </c>
      <c r="D12" s="330">
        <f t="shared" ref="D12:D13" si="2">C12*B12</f>
        <v>0</v>
      </c>
      <c r="E12" s="371"/>
      <c r="F12" s="266">
        <f>ROUND('January 01, 2016 Rates'!F41,2)</f>
        <v>0.39</v>
      </c>
      <c r="G12" s="276">
        <f t="shared" ref="G12:G13" si="3">C12</f>
        <v>1</v>
      </c>
      <c r="H12" s="330">
        <f>G12*F12</f>
        <v>0.39</v>
      </c>
      <c r="I12" s="371"/>
      <c r="J12" s="372">
        <f t="shared" ref="J12:J13" si="4">H12-D12</f>
        <v>0.39</v>
      </c>
      <c r="K12" s="272" t="str">
        <f t="shared" ref="K12:K13" si="5">IF((D12)=0,"",(J12/D12))</f>
        <v/>
      </c>
    </row>
    <row r="13" spans="1:12" x14ac:dyDescent="0.25">
      <c r="A13" s="265" t="s">
        <v>310</v>
      </c>
      <c r="B13" s="277">
        <f>ROUND('January 01, 2016 Rates'!G47,4)</f>
        <v>0</v>
      </c>
      <c r="C13" s="278">
        <f>B3</f>
        <v>300</v>
      </c>
      <c r="D13" s="448">
        <f t="shared" si="2"/>
        <v>0</v>
      </c>
      <c r="E13" s="371"/>
      <c r="F13" s="277">
        <f>ROUND('January 01, 2016 Rates'!F47,4)</f>
        <v>6.9999999999999999E-4</v>
      </c>
      <c r="G13" s="278">
        <f t="shared" si="3"/>
        <v>300</v>
      </c>
      <c r="H13" s="448">
        <f>G13*F13</f>
        <v>0.21</v>
      </c>
      <c r="I13" s="371"/>
      <c r="J13" s="374">
        <f t="shared" si="4"/>
        <v>0.21</v>
      </c>
      <c r="K13" s="282" t="str">
        <f t="shared" si="5"/>
        <v/>
      </c>
    </row>
    <row r="14" spans="1:12" x14ac:dyDescent="0.25">
      <c r="A14" s="283" t="s">
        <v>231</v>
      </c>
      <c r="B14" s="284"/>
      <c r="C14" s="285"/>
      <c r="D14" s="289">
        <f>SUM(D9:D13)</f>
        <v>12.99</v>
      </c>
      <c r="E14" s="371"/>
      <c r="F14" s="284"/>
      <c r="G14" s="288"/>
      <c r="H14" s="289">
        <f>SUM(H9:H13)</f>
        <v>13.840000000000002</v>
      </c>
      <c r="I14" s="371"/>
      <c r="J14" s="375">
        <f t="shared" si="0"/>
        <v>0.85000000000000142</v>
      </c>
      <c r="K14" s="290">
        <f t="shared" si="1"/>
        <v>6.5434949961508962E-2</v>
      </c>
    </row>
    <row r="15" spans="1:12" x14ac:dyDescent="0.25">
      <c r="A15" s="291" t="s">
        <v>232</v>
      </c>
      <c r="B15" s="273">
        <v>9.4E-2</v>
      </c>
      <c r="C15" s="292">
        <f>+B3*B2</f>
        <v>10.799999999999999</v>
      </c>
      <c r="D15" s="330">
        <f>B15*C15</f>
        <v>1.0151999999999999</v>
      </c>
      <c r="E15" s="371"/>
      <c r="F15" s="273">
        <v>9.4E-2</v>
      </c>
      <c r="G15" s="292">
        <f>C15</f>
        <v>10.799999999999999</v>
      </c>
      <c r="H15" s="330">
        <f>F15*G15</f>
        <v>1.0151999999999999</v>
      </c>
      <c r="I15" s="371"/>
      <c r="J15" s="372">
        <f t="shared" si="0"/>
        <v>0</v>
      </c>
      <c r="K15" s="272">
        <f t="shared" si="1"/>
        <v>0</v>
      </c>
    </row>
    <row r="16" spans="1:12" x14ac:dyDescent="0.25">
      <c r="A16" s="291" t="s">
        <v>311</v>
      </c>
      <c r="B16" s="273">
        <f>ROUND('January 01, 2016 Rates'!G43+'January 01, 2016 Rates'!G44,4)</f>
        <v>0</v>
      </c>
      <c r="C16" s="292">
        <f>+B3</f>
        <v>300</v>
      </c>
      <c r="D16" s="330">
        <f>C16*B16</f>
        <v>0</v>
      </c>
      <c r="E16" s="371"/>
      <c r="F16" s="273">
        <f>ROUND('January 01, 2016 Rates'!F43+'January 01, 2016 Rates'!F44,4)</f>
        <v>2E-3</v>
      </c>
      <c r="G16" s="292">
        <f>C16</f>
        <v>300</v>
      </c>
      <c r="H16" s="330">
        <f>G16*F16</f>
        <v>0.6</v>
      </c>
      <c r="I16" s="371"/>
      <c r="J16" s="372">
        <f t="shared" si="0"/>
        <v>0.6</v>
      </c>
      <c r="K16" s="272" t="str">
        <f>IF((D16)=0,"",(J16/D16))</f>
        <v/>
      </c>
    </row>
    <row r="17" spans="1:18" x14ac:dyDescent="0.25">
      <c r="A17" s="293" t="s">
        <v>233</v>
      </c>
      <c r="B17" s="273">
        <f>ROUND('January 01, 2016 Rates'!G45,4)</f>
        <v>2.0000000000000001E-4</v>
      </c>
      <c r="C17" s="292">
        <f>+B3</f>
        <v>300</v>
      </c>
      <c r="D17" s="330">
        <f>C17*B17</f>
        <v>6.0000000000000005E-2</v>
      </c>
      <c r="E17" s="371"/>
      <c r="F17" s="273">
        <f>ROUND('January 01, 2016 Rates'!F45,4)</f>
        <v>2.0000000000000001E-4</v>
      </c>
      <c r="G17" s="292">
        <f>C17</f>
        <v>300</v>
      </c>
      <c r="H17" s="330">
        <f>G17*F17</f>
        <v>6.0000000000000005E-2</v>
      </c>
      <c r="I17" s="371"/>
      <c r="J17" s="372">
        <f t="shared" si="0"/>
        <v>0</v>
      </c>
      <c r="K17" s="272">
        <f t="shared" si="1"/>
        <v>0</v>
      </c>
    </row>
    <row r="18" spans="1:18" x14ac:dyDescent="0.25">
      <c r="A18" s="293" t="s">
        <v>234</v>
      </c>
      <c r="B18" s="273">
        <v>0</v>
      </c>
      <c r="C18" s="292">
        <v>1</v>
      </c>
      <c r="D18" s="330">
        <f>C18*B18</f>
        <v>0</v>
      </c>
      <c r="E18" s="371"/>
      <c r="F18" s="273">
        <v>0</v>
      </c>
      <c r="G18" s="292">
        <f>C18</f>
        <v>1</v>
      </c>
      <c r="H18" s="330">
        <f>G18*F18</f>
        <v>0</v>
      </c>
      <c r="I18" s="371"/>
      <c r="J18" s="372">
        <f t="shared" si="0"/>
        <v>0</v>
      </c>
      <c r="K18" s="272" t="str">
        <f t="shared" si="1"/>
        <v/>
      </c>
    </row>
    <row r="19" spans="1:18" x14ac:dyDescent="0.25">
      <c r="A19" s="294" t="s">
        <v>235</v>
      </c>
      <c r="B19" s="295"/>
      <c r="C19" s="296"/>
      <c r="D19" s="300">
        <f>SUM(D14:D18)</f>
        <v>14.065200000000001</v>
      </c>
      <c r="E19" s="371"/>
      <c r="F19" s="295"/>
      <c r="G19" s="299"/>
      <c r="H19" s="300">
        <f>SUM(H14:H18)</f>
        <v>15.515200000000002</v>
      </c>
      <c r="I19" s="371"/>
      <c r="J19" s="376">
        <f t="shared" si="0"/>
        <v>1.4500000000000011</v>
      </c>
      <c r="K19" s="301">
        <f t="shared" si="1"/>
        <v>0.10309131757813618</v>
      </c>
    </row>
    <row r="20" spans="1:18" x14ac:dyDescent="0.25">
      <c r="A20" s="302" t="s">
        <v>236</v>
      </c>
      <c r="B20" s="273">
        <f>ROUND('January 01, 2016 Rates'!G48,4)</f>
        <v>7.6E-3</v>
      </c>
      <c r="C20" s="303">
        <f>+B3</f>
        <v>300</v>
      </c>
      <c r="D20" s="330">
        <f>C20*B20</f>
        <v>2.2799999999999998</v>
      </c>
      <c r="E20" s="371"/>
      <c r="F20" s="273">
        <f>ROUND('January 01, 2016 Rates'!F48,4)</f>
        <v>7.4000000000000003E-3</v>
      </c>
      <c r="G20" s="304">
        <f>C20</f>
        <v>300</v>
      </c>
      <c r="H20" s="330">
        <f>G20*F20</f>
        <v>2.2200000000000002</v>
      </c>
      <c r="I20" s="371"/>
      <c r="J20" s="372">
        <f t="shared" si="0"/>
        <v>-5.9999999999999609E-2</v>
      </c>
      <c r="K20" s="272">
        <f t="shared" si="1"/>
        <v>-2.6315789473684043E-2</v>
      </c>
    </row>
    <row r="21" spans="1:18" x14ac:dyDescent="0.25">
      <c r="A21" s="305" t="s">
        <v>237</v>
      </c>
      <c r="B21" s="273">
        <f>ROUND('January 01, 2016 Rates'!G49,4)</f>
        <v>5.5999999999999999E-3</v>
      </c>
      <c r="C21" s="303">
        <f>+B3</f>
        <v>300</v>
      </c>
      <c r="D21" s="330">
        <f>C21*B21</f>
        <v>1.68</v>
      </c>
      <c r="E21" s="371"/>
      <c r="F21" s="273">
        <f>ROUND('January 01, 2016 Rates'!F49,4)</f>
        <v>5.7999999999999996E-3</v>
      </c>
      <c r="G21" s="304">
        <f>C21</f>
        <v>300</v>
      </c>
      <c r="H21" s="330">
        <f>G21*F21</f>
        <v>1.7399999999999998</v>
      </c>
      <c r="I21" s="371"/>
      <c r="J21" s="372">
        <f t="shared" si="0"/>
        <v>5.9999999999999831E-2</v>
      </c>
      <c r="K21" s="272">
        <f t="shared" si="1"/>
        <v>3.5714285714285615E-2</v>
      </c>
      <c r="R21" s="416"/>
    </row>
    <row r="22" spans="1:18" x14ac:dyDescent="0.25">
      <c r="A22" s="294" t="s">
        <v>238</v>
      </c>
      <c r="B22" s="295"/>
      <c r="C22" s="296"/>
      <c r="D22" s="300">
        <f>SUM(D19:D21)</f>
        <v>18.025200000000002</v>
      </c>
      <c r="E22" s="377"/>
      <c r="F22" s="378"/>
      <c r="G22" s="308"/>
      <c r="H22" s="300">
        <f>SUM(H19:H21)</f>
        <v>19.475200000000001</v>
      </c>
      <c r="I22" s="377"/>
      <c r="J22" s="376">
        <f t="shared" si="0"/>
        <v>1.4499999999999993</v>
      </c>
      <c r="K22" s="301">
        <f t="shared" si="1"/>
        <v>8.0442935445931202E-2</v>
      </c>
    </row>
    <row r="23" spans="1:18" x14ac:dyDescent="0.25">
      <c r="A23" s="293" t="s">
        <v>239</v>
      </c>
      <c r="B23" s="273">
        <f>ROUND('January 01, 2016 Rates'!G50,4)</f>
        <v>4.4000000000000003E-3</v>
      </c>
      <c r="C23" s="303">
        <f>+B3+C15</f>
        <v>310.8</v>
      </c>
      <c r="D23" s="330">
        <f t="shared" ref="D23:D28" si="6">C23*B23</f>
        <v>1.3675200000000001</v>
      </c>
      <c r="E23" s="371"/>
      <c r="F23" s="273">
        <f>ROUND('January 01, 2016 Rates'!F50,4)</f>
        <v>4.4000000000000003E-3</v>
      </c>
      <c r="G23" s="304">
        <f>+C23</f>
        <v>310.8</v>
      </c>
      <c r="H23" s="330">
        <f t="shared" ref="H23:H28" si="7">G23*F23</f>
        <v>1.3675200000000001</v>
      </c>
      <c r="I23" s="371"/>
      <c r="J23" s="372">
        <f t="shared" si="0"/>
        <v>0</v>
      </c>
      <c r="K23" s="272">
        <f t="shared" si="1"/>
        <v>0</v>
      </c>
    </row>
    <row r="24" spans="1:18" x14ac:dyDescent="0.25">
      <c r="A24" s="293" t="s">
        <v>240</v>
      </c>
      <c r="B24" s="273">
        <f>ROUND('January 01, 2016 Rates'!G51,4)</f>
        <v>1.2999999999999999E-3</v>
      </c>
      <c r="C24" s="303">
        <f>+B3+C15</f>
        <v>310.8</v>
      </c>
      <c r="D24" s="330">
        <f t="shared" si="6"/>
        <v>0.40404000000000001</v>
      </c>
      <c r="E24" s="371"/>
      <c r="F24" s="273">
        <f>ROUND('January 01, 2016 Rates'!F51,4)</f>
        <v>1.2999999999999999E-3</v>
      </c>
      <c r="G24" s="304">
        <f>+C24</f>
        <v>310.8</v>
      </c>
      <c r="H24" s="330">
        <f t="shared" si="7"/>
        <v>0.40404000000000001</v>
      </c>
      <c r="I24" s="371"/>
      <c r="J24" s="372">
        <f t="shared" si="0"/>
        <v>0</v>
      </c>
      <c r="K24" s="272">
        <f t="shared" si="1"/>
        <v>0</v>
      </c>
    </row>
    <row r="25" spans="1:18" x14ac:dyDescent="0.25">
      <c r="A25" s="293" t="s">
        <v>241</v>
      </c>
      <c r="B25" s="273">
        <f>ROUND('January 01, 2016 Rates'!G53,2)</f>
        <v>0.25</v>
      </c>
      <c r="C25" s="303">
        <v>1</v>
      </c>
      <c r="D25" s="330">
        <f t="shared" si="6"/>
        <v>0.25</v>
      </c>
      <c r="E25" s="371"/>
      <c r="F25" s="273">
        <f>ROUND('January 01, 2016 Rates'!F53,4)</f>
        <v>0.25</v>
      </c>
      <c r="G25" s="304">
        <f>C25</f>
        <v>1</v>
      </c>
      <c r="H25" s="330">
        <f t="shared" si="7"/>
        <v>0.25</v>
      </c>
      <c r="I25" s="371"/>
      <c r="J25" s="372">
        <f t="shared" si="0"/>
        <v>0</v>
      </c>
      <c r="K25" s="272">
        <f t="shared" si="1"/>
        <v>0</v>
      </c>
    </row>
    <row r="26" spans="1:18" x14ac:dyDescent="0.25">
      <c r="A26" s="293" t="s">
        <v>242</v>
      </c>
      <c r="B26" s="273">
        <f>ROUND('January 01, 2016 Rates'!F52,4)</f>
        <v>7.0000000000000001E-3</v>
      </c>
      <c r="C26" s="303">
        <f>+B3</f>
        <v>300</v>
      </c>
      <c r="D26" s="330">
        <f t="shared" si="6"/>
        <v>2.1</v>
      </c>
      <c r="E26" s="371"/>
      <c r="F26" s="273">
        <f>ROUND('January 01, 2016 Rates'!F52,4)</f>
        <v>7.0000000000000001E-3</v>
      </c>
      <c r="G26" s="304">
        <f>C26</f>
        <v>300</v>
      </c>
      <c r="H26" s="330">
        <f t="shared" ref="H26" si="8">G26*F26</f>
        <v>2.1</v>
      </c>
      <c r="I26" s="371"/>
      <c r="J26" s="372">
        <f t="shared" ref="J26" si="9">H26-D26</f>
        <v>0</v>
      </c>
      <c r="K26" s="272">
        <f t="shared" ref="K26" si="10">IF((D26)=0,"",(J26/D26))</f>
        <v>0</v>
      </c>
    </row>
    <row r="27" spans="1:18" x14ac:dyDescent="0.25">
      <c r="A27" s="434" t="s">
        <v>307</v>
      </c>
      <c r="B27" s="435"/>
      <c r="C27" s="436"/>
      <c r="D27" s="437"/>
      <c r="E27" s="267"/>
      <c r="F27" s="415"/>
      <c r="G27" s="303"/>
      <c r="H27" s="268">
        <f t="shared" si="7"/>
        <v>0</v>
      </c>
      <c r="I27" s="267"/>
      <c r="J27" s="440"/>
      <c r="K27" s="441"/>
    </row>
    <row r="28" spans="1:18" ht="15.75" thickBot="1" x14ac:dyDescent="0.3">
      <c r="A28" s="293" t="s">
        <v>256</v>
      </c>
      <c r="B28" s="273">
        <f>+B15</f>
        <v>9.4E-2</v>
      </c>
      <c r="C28" s="303">
        <f>+B3</f>
        <v>300</v>
      </c>
      <c r="D28" s="330">
        <f t="shared" si="6"/>
        <v>28.2</v>
      </c>
      <c r="E28" s="371"/>
      <c r="F28" s="273">
        <f>+F15</f>
        <v>9.4E-2</v>
      </c>
      <c r="G28" s="303">
        <f>C28</f>
        <v>300</v>
      </c>
      <c r="H28" s="330">
        <f t="shared" si="7"/>
        <v>28.2</v>
      </c>
      <c r="I28" s="371"/>
      <c r="J28" s="372">
        <f t="shared" si="0"/>
        <v>0</v>
      </c>
      <c r="K28" s="272">
        <f t="shared" si="1"/>
        <v>0</v>
      </c>
    </row>
    <row r="29" spans="1:18" ht="15.75" thickBot="1" x14ac:dyDescent="0.3">
      <c r="A29" s="309"/>
      <c r="B29" s="310"/>
      <c r="C29" s="311"/>
      <c r="D29" s="314"/>
      <c r="E29" s="371"/>
      <c r="F29" s="379"/>
      <c r="G29" s="313"/>
      <c r="H29" s="314"/>
      <c r="I29" s="371"/>
      <c r="J29" s="380"/>
      <c r="K29" s="315"/>
    </row>
    <row r="30" spans="1:18" x14ac:dyDescent="0.25">
      <c r="A30" s="316" t="s">
        <v>246</v>
      </c>
      <c r="B30" s="317"/>
      <c r="C30" s="318"/>
      <c r="D30" s="381">
        <f>SUM(D22:D28)</f>
        <v>50.346760000000003</v>
      </c>
      <c r="E30" s="382"/>
      <c r="F30" s="322"/>
      <c r="G30" s="322"/>
      <c r="H30" s="381">
        <f>SUM(H22:H28)</f>
        <v>51.796759999999999</v>
      </c>
      <c r="I30" s="377"/>
      <c r="J30" s="381">
        <f>H30-D30</f>
        <v>1.4499999999999957</v>
      </c>
      <c r="K30" s="324">
        <f>IF((D30)=0,"",(J30/D30))</f>
        <v>2.8800264406289414E-2</v>
      </c>
    </row>
    <row r="31" spans="1:18" x14ac:dyDescent="0.25">
      <c r="A31" s="325" t="s">
        <v>247</v>
      </c>
      <c r="B31" s="317">
        <v>0.13</v>
      </c>
      <c r="C31" s="326"/>
      <c r="D31" s="383">
        <f>D30*B31</f>
        <v>6.5450788000000006</v>
      </c>
      <c r="E31" s="326"/>
      <c r="F31" s="317">
        <v>0.13</v>
      </c>
      <c r="G31" s="328"/>
      <c r="H31" s="383">
        <f>H30*F31</f>
        <v>6.7335788000000001</v>
      </c>
      <c r="I31" s="371"/>
      <c r="J31" s="383">
        <f>H31-D31</f>
        <v>0.18849999999999945</v>
      </c>
      <c r="K31" s="331">
        <f>IF((D31)=0,"",(J31/D31))</f>
        <v>2.8800264406289414E-2</v>
      </c>
    </row>
    <row r="32" spans="1:18" x14ac:dyDescent="0.25">
      <c r="A32" s="332" t="s">
        <v>248</v>
      </c>
      <c r="B32" s="328"/>
      <c r="C32" s="326"/>
      <c r="D32" s="383">
        <f>D30+D31</f>
        <v>56.891838800000002</v>
      </c>
      <c r="E32" s="326"/>
      <c r="F32" s="328"/>
      <c r="G32" s="328"/>
      <c r="H32" s="383">
        <f>H30+H31</f>
        <v>58.530338799999996</v>
      </c>
      <c r="I32" s="371"/>
      <c r="J32" s="383">
        <f>H32-D32</f>
        <v>1.6384999999999934</v>
      </c>
      <c r="K32" s="331">
        <f>IF((D32)=0,"",(J32/D32))</f>
        <v>2.8800264406289383E-2</v>
      </c>
    </row>
    <row r="33" spans="1:11" x14ac:dyDescent="0.25">
      <c r="A33" s="334" t="s">
        <v>249</v>
      </c>
      <c r="B33" s="328"/>
      <c r="C33" s="326"/>
      <c r="D33" s="383">
        <f>-D32*0.1</f>
        <v>-5.6891838800000007</v>
      </c>
      <c r="E33" s="326"/>
      <c r="F33" s="443"/>
      <c r="G33" s="443"/>
      <c r="H33" s="445"/>
      <c r="I33" s="371"/>
      <c r="J33" s="445"/>
      <c r="K33" s="441"/>
    </row>
    <row r="34" spans="1:11" ht="15.75" thickBot="1" x14ac:dyDescent="0.3">
      <c r="A34" s="335" t="s">
        <v>250</v>
      </c>
      <c r="B34" s="336"/>
      <c r="C34" s="337"/>
      <c r="D34" s="375">
        <f>D32+D33</f>
        <v>51.202654920000001</v>
      </c>
      <c r="E34" s="382"/>
      <c r="F34" s="340"/>
      <c r="G34" s="340"/>
      <c r="H34" s="375">
        <f>H32+H33</f>
        <v>58.530338799999996</v>
      </c>
      <c r="I34" s="377"/>
      <c r="J34" s="375">
        <f>H34-D34</f>
        <v>7.327683879999995</v>
      </c>
      <c r="K34" s="290">
        <f>IF((D34)=0,"",(J34/D34))</f>
        <v>0.14311140489587712</v>
      </c>
    </row>
    <row r="35" spans="1:11" ht="15.75" thickBot="1" x14ac:dyDescent="0.3">
      <c r="A35" s="309"/>
      <c r="B35" s="341"/>
      <c r="C35" s="342"/>
      <c r="D35" s="384"/>
      <c r="E35" s="385"/>
      <c r="F35" s="341"/>
      <c r="G35" s="346"/>
      <c r="H35" s="386"/>
      <c r="I35" s="385"/>
      <c r="J35" s="387"/>
      <c r="K35" s="349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82" orientation="landscape" r:id="rId1"/>
  <headerFooter differentOddEven="1">
    <oddHeader>&amp;REnersource  Hydro Mississauga Inc.
Filed: September 23, 2015
2016 Price Cap IR Application
Supplementary Evidence
EB-2015-0065
Page &amp;P of &amp;N</oddHeader>
    <evenHeader>&amp;LEnersource  Hydro Mississauga Inc.
Filed: September 23, 2015
2016 Price Cap IR Application
Supplementary Evidence
EB-2015-0065
Page &amp;P of &amp;N</even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L45"/>
  <sheetViews>
    <sheetView workbookViewId="0">
      <selection activeCell="B33" sqref="B33"/>
    </sheetView>
  </sheetViews>
  <sheetFormatPr defaultRowHeight="15" x14ac:dyDescent="0.25"/>
  <cols>
    <col min="1" max="1" width="54.140625" bestFit="1" customWidth="1"/>
    <col min="2" max="2" width="13.140625" customWidth="1"/>
    <col min="3" max="3" width="9.85546875" bestFit="1" customWidth="1"/>
    <col min="4" max="4" width="12.7109375" bestFit="1" customWidth="1"/>
    <col min="6" max="6" width="11" bestFit="1" customWidth="1"/>
    <col min="7" max="7" width="9.85546875" bestFit="1" customWidth="1"/>
    <col min="8" max="8" width="12.7109375" bestFit="1" customWidth="1"/>
    <col min="10" max="10" width="9.85546875" bestFit="1" customWidth="1"/>
    <col min="11" max="11" width="10" bestFit="1" customWidth="1"/>
  </cols>
  <sheetData>
    <row r="1" spans="1:12" ht="15.75" x14ac:dyDescent="0.25">
      <c r="A1" s="239" t="s">
        <v>215</v>
      </c>
      <c r="B1" s="240" t="s">
        <v>258</v>
      </c>
      <c r="C1" s="240"/>
      <c r="D1" s="240"/>
      <c r="E1" s="240"/>
      <c r="F1" s="357"/>
      <c r="G1" s="357"/>
      <c r="H1" s="357"/>
      <c r="I1" s="357"/>
      <c r="J1" s="357"/>
      <c r="K1" s="358"/>
      <c r="L1" s="461"/>
    </row>
    <row r="2" spans="1:12" ht="15.75" x14ac:dyDescent="0.25">
      <c r="A2" s="239" t="s">
        <v>217</v>
      </c>
      <c r="B2" s="241">
        <v>3.5999999999999997E-2</v>
      </c>
      <c r="C2" s="242"/>
      <c r="D2" s="242"/>
      <c r="E2" s="242"/>
      <c r="F2" s="242"/>
      <c r="G2" s="242"/>
      <c r="H2" s="242"/>
      <c r="I2" s="242"/>
      <c r="J2" s="242"/>
      <c r="K2" s="242"/>
    </row>
    <row r="3" spans="1:12" x14ac:dyDescent="0.25">
      <c r="A3" s="239" t="s">
        <v>218</v>
      </c>
      <c r="B3" s="243">
        <v>100000</v>
      </c>
      <c r="C3" s="244" t="s">
        <v>219</v>
      </c>
      <c r="D3" s="360"/>
      <c r="E3" s="360"/>
      <c r="F3" s="360"/>
      <c r="G3" s="360"/>
      <c r="H3" s="360"/>
      <c r="I3" s="360"/>
      <c r="J3" s="360"/>
      <c r="K3" s="360"/>
    </row>
    <row r="4" spans="1:12" x14ac:dyDescent="0.25">
      <c r="A4" s="356" t="s">
        <v>220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</row>
    <row r="5" spans="1:12" x14ac:dyDescent="0.25">
      <c r="A5" s="247" t="s">
        <v>221</v>
      </c>
      <c r="B5" s="248">
        <v>230</v>
      </c>
      <c r="C5" s="249" t="s">
        <v>222</v>
      </c>
      <c r="D5" s="360"/>
      <c r="E5" s="360"/>
      <c r="F5" s="360"/>
      <c r="G5" s="360"/>
      <c r="H5" s="360"/>
      <c r="I5" s="360"/>
      <c r="J5" s="360"/>
      <c r="K5" s="360"/>
    </row>
    <row r="6" spans="1:12" x14ac:dyDescent="0.25">
      <c r="A6" s="250"/>
      <c r="B6" s="468" t="s">
        <v>223</v>
      </c>
      <c r="C6" s="469"/>
      <c r="D6" s="470"/>
      <c r="E6" s="368"/>
      <c r="F6" s="468" t="s">
        <v>8</v>
      </c>
      <c r="G6" s="469"/>
      <c r="H6" s="470"/>
      <c r="I6" s="368"/>
      <c r="J6" s="468" t="s">
        <v>224</v>
      </c>
      <c r="K6" s="470"/>
    </row>
    <row r="7" spans="1:12" x14ac:dyDescent="0.25">
      <c r="A7" s="250"/>
      <c r="B7" s="252" t="s">
        <v>225</v>
      </c>
      <c r="C7" s="252" t="s">
        <v>226</v>
      </c>
      <c r="D7" s="369" t="s">
        <v>227</v>
      </c>
      <c r="E7" s="370"/>
      <c r="F7" s="252" t="s">
        <v>225</v>
      </c>
      <c r="G7" s="255" t="s">
        <v>226</v>
      </c>
      <c r="H7" s="252" t="s">
        <v>227</v>
      </c>
      <c r="I7" s="370"/>
      <c r="J7" s="258" t="s">
        <v>228</v>
      </c>
      <c r="K7" s="258" t="s">
        <v>229</v>
      </c>
    </row>
    <row r="8" spans="1:12" x14ac:dyDescent="0.25">
      <c r="A8" s="250"/>
      <c r="B8" s="259" t="s">
        <v>230</v>
      </c>
      <c r="C8" s="259"/>
      <c r="D8" s="261" t="s">
        <v>230</v>
      </c>
      <c r="E8" s="370"/>
      <c r="F8" s="259" t="s">
        <v>230</v>
      </c>
      <c r="G8" s="261"/>
      <c r="H8" s="259" t="s">
        <v>230</v>
      </c>
      <c r="I8" s="370"/>
      <c r="J8" s="264"/>
      <c r="K8" s="264"/>
    </row>
    <row r="9" spans="1:12" x14ac:dyDescent="0.25">
      <c r="A9" s="265" t="s">
        <v>18</v>
      </c>
      <c r="B9" s="266">
        <f>ROUND('January 01, 2016 Rates'!G55,2)</f>
        <v>71.64</v>
      </c>
      <c r="C9" s="267">
        <v>1</v>
      </c>
      <c r="D9" s="330">
        <f>C9*B9</f>
        <v>71.64</v>
      </c>
      <c r="E9" s="371"/>
      <c r="F9" s="266">
        <f>ROUND('January 01, 2016 Rates'!F55,2)</f>
        <v>73.040000000000006</v>
      </c>
      <c r="G9" s="270">
        <f>C9</f>
        <v>1</v>
      </c>
      <c r="H9" s="330">
        <f>G9*F9</f>
        <v>73.040000000000006</v>
      </c>
      <c r="I9" s="371"/>
      <c r="J9" s="372">
        <f>H9-D9</f>
        <v>1.4000000000000057</v>
      </c>
      <c r="K9" s="272">
        <f t="shared" ref="K9:K35" si="0">IF((D9)=0,"",(J9/D9))</f>
        <v>1.954215522054726E-2</v>
      </c>
    </row>
    <row r="10" spans="1:12" x14ac:dyDescent="0.25">
      <c r="A10" s="265" t="s">
        <v>26</v>
      </c>
      <c r="B10" s="273">
        <f>ROUND('January 01, 2016 Rates'!G57,4)</f>
        <v>4.3117999999999999</v>
      </c>
      <c r="C10" s="274">
        <f>+B5</f>
        <v>230</v>
      </c>
      <c r="D10" s="330">
        <f>C10*B10</f>
        <v>991.71399999999994</v>
      </c>
      <c r="E10" s="371"/>
      <c r="F10" s="273">
        <f>ROUND('January 01, 2016 Rates'!F57,4)</f>
        <v>4.3959000000000001</v>
      </c>
      <c r="G10" s="276">
        <f>C10</f>
        <v>230</v>
      </c>
      <c r="H10" s="330">
        <f>G10*F10</f>
        <v>1011.057</v>
      </c>
      <c r="I10" s="371"/>
      <c r="J10" s="372">
        <f t="shared" ref="J10:J35" si="1">H10-D10</f>
        <v>19.343000000000075</v>
      </c>
      <c r="K10" s="272">
        <f t="shared" si="0"/>
        <v>1.9504615241894414E-2</v>
      </c>
    </row>
    <row r="11" spans="1:12" x14ac:dyDescent="0.25">
      <c r="A11" s="265" t="s">
        <v>308</v>
      </c>
      <c r="B11" s="273">
        <f>ROUND('January 01, 2016 Rates'!G63,4)</f>
        <v>0</v>
      </c>
      <c r="C11" s="274">
        <f>B5</f>
        <v>230</v>
      </c>
      <c r="D11" s="330">
        <f>C11*B11</f>
        <v>0</v>
      </c>
      <c r="E11" s="371"/>
      <c r="F11" s="273">
        <f>ROUND('January 01, 2016 Rates'!F63,4)</f>
        <v>1.2999999999999999E-3</v>
      </c>
      <c r="G11" s="276">
        <f>C11</f>
        <v>230</v>
      </c>
      <c r="H11" s="330">
        <f t="shared" ref="H11:H13" si="2">G11*F11</f>
        <v>0.29899999999999999</v>
      </c>
      <c r="I11" s="371"/>
      <c r="J11" s="372">
        <f t="shared" si="1"/>
        <v>0.29899999999999999</v>
      </c>
      <c r="K11" s="272" t="str">
        <f t="shared" si="0"/>
        <v/>
      </c>
    </row>
    <row r="12" spans="1:12" x14ac:dyDescent="0.25">
      <c r="A12" s="265" t="s">
        <v>309</v>
      </c>
      <c r="B12" s="266">
        <f>ROUND('January 01, 2016 Rates'!G56,2)</f>
        <v>0</v>
      </c>
      <c r="C12" s="274">
        <v>1</v>
      </c>
      <c r="D12" s="330">
        <f t="shared" ref="D12:D13" si="3">C12*B12</f>
        <v>0</v>
      </c>
      <c r="E12" s="371"/>
      <c r="F12" s="266">
        <f>ROUND('January 01, 2016 Rates'!F56,2)</f>
        <v>3.31</v>
      </c>
      <c r="G12" s="276">
        <f t="shared" ref="G12:G13" si="4">C12</f>
        <v>1</v>
      </c>
      <c r="H12" s="330">
        <f t="shared" si="2"/>
        <v>3.31</v>
      </c>
      <c r="I12" s="371"/>
      <c r="J12" s="372">
        <f t="shared" ref="J12:J13" si="5">H12-D12</f>
        <v>3.31</v>
      </c>
      <c r="K12" s="272" t="str">
        <f t="shared" ref="K12:K13" si="6">IF((D12)=0,"",(J12/D12))</f>
        <v/>
      </c>
    </row>
    <row r="13" spans="1:12" x14ac:dyDescent="0.25">
      <c r="A13" s="446" t="s">
        <v>310</v>
      </c>
      <c r="B13" s="277">
        <f>ROUND('January 01, 2016 Rates'!G64,4)</f>
        <v>0</v>
      </c>
      <c r="C13" s="278">
        <f>B5</f>
        <v>230</v>
      </c>
      <c r="D13" s="448">
        <f t="shared" si="3"/>
        <v>0</v>
      </c>
      <c r="E13" s="371"/>
      <c r="F13" s="277">
        <f>ROUND('January 01, 2016 Rates'!F64,4)</f>
        <v>0.19889999999999999</v>
      </c>
      <c r="G13" s="281">
        <f t="shared" si="4"/>
        <v>230</v>
      </c>
      <c r="H13" s="373">
        <f t="shared" si="2"/>
        <v>45.747</v>
      </c>
      <c r="I13" s="371"/>
      <c r="J13" s="374">
        <f t="shared" si="5"/>
        <v>45.747</v>
      </c>
      <c r="K13" s="282" t="str">
        <f t="shared" si="6"/>
        <v/>
      </c>
    </row>
    <row r="14" spans="1:12" x14ac:dyDescent="0.25">
      <c r="A14" s="283" t="s">
        <v>231</v>
      </c>
      <c r="B14" s="284"/>
      <c r="C14" s="285"/>
      <c r="D14" s="289">
        <f>SUM(D9:D13)</f>
        <v>1063.354</v>
      </c>
      <c r="E14" s="371"/>
      <c r="F14" s="284"/>
      <c r="G14" s="288"/>
      <c r="H14" s="289">
        <f>SUM(H9:H13)</f>
        <v>1133.453</v>
      </c>
      <c r="I14" s="371"/>
      <c r="J14" s="375">
        <f t="shared" si="1"/>
        <v>70.098999999999933</v>
      </c>
      <c r="K14" s="290">
        <f t="shared" si="0"/>
        <v>6.5922543198219913E-2</v>
      </c>
    </row>
    <row r="15" spans="1:12" x14ac:dyDescent="0.25">
      <c r="A15" s="291" t="s">
        <v>311</v>
      </c>
      <c r="B15" s="273">
        <f>ROUND('January 01, 2016 Rates'!G58+'January 01, 2016 Rates'!G59+'January 01, 2016 Rates'!G61,4)</f>
        <v>0</v>
      </c>
      <c r="C15" s="292">
        <f>+B5</f>
        <v>230</v>
      </c>
      <c r="D15" s="330">
        <f>C15*B15</f>
        <v>0</v>
      </c>
      <c r="E15" s="371"/>
      <c r="F15" s="273">
        <f>ROUND('January 01, 2016 Rates'!F58+'January 01, 2016 Rates'!F59+'January 01, 2016 Rates'!F61,4)</f>
        <v>0.62129999999999996</v>
      </c>
      <c r="G15" s="292">
        <f>C15</f>
        <v>230</v>
      </c>
      <c r="H15" s="330">
        <f>G15*F15</f>
        <v>142.899</v>
      </c>
      <c r="I15" s="371"/>
      <c r="J15" s="372">
        <f t="shared" si="1"/>
        <v>142.899</v>
      </c>
      <c r="K15" s="272" t="str">
        <f t="shared" si="0"/>
        <v/>
      </c>
    </row>
    <row r="16" spans="1:12" x14ac:dyDescent="0.25">
      <c r="A16" s="293" t="s">
        <v>233</v>
      </c>
      <c r="B16" s="273">
        <f>ROUND('January 01, 2016 Rates'!G62,4)</f>
        <v>8.0199999999999994E-2</v>
      </c>
      <c r="C16" s="292">
        <f>+B5</f>
        <v>230</v>
      </c>
      <c r="D16" s="330">
        <f>C16*B16</f>
        <v>18.445999999999998</v>
      </c>
      <c r="E16" s="371"/>
      <c r="F16" s="273">
        <f>ROUND('January 01, 2016 Rates'!F62,4)</f>
        <v>8.0199999999999994E-2</v>
      </c>
      <c r="G16" s="292">
        <f>C16</f>
        <v>230</v>
      </c>
      <c r="H16" s="330">
        <f>G16*F16</f>
        <v>18.445999999999998</v>
      </c>
      <c r="I16" s="371"/>
      <c r="J16" s="372">
        <f t="shared" si="1"/>
        <v>0</v>
      </c>
      <c r="K16" s="272">
        <f t="shared" si="0"/>
        <v>0</v>
      </c>
    </row>
    <row r="17" spans="1:11" x14ac:dyDescent="0.25">
      <c r="A17" s="293" t="s">
        <v>234</v>
      </c>
      <c r="B17" s="273">
        <v>0</v>
      </c>
      <c r="C17" s="292">
        <v>1</v>
      </c>
      <c r="D17" s="330">
        <f>C17*B17</f>
        <v>0</v>
      </c>
      <c r="E17" s="371"/>
      <c r="F17" s="273">
        <v>0</v>
      </c>
      <c r="G17" s="292">
        <f>C17</f>
        <v>1</v>
      </c>
      <c r="H17" s="330">
        <f>G17*F17</f>
        <v>0</v>
      </c>
      <c r="I17" s="371"/>
      <c r="J17" s="372">
        <f t="shared" si="1"/>
        <v>0</v>
      </c>
      <c r="K17" s="272" t="str">
        <f t="shared" si="0"/>
        <v/>
      </c>
    </row>
    <row r="18" spans="1:11" x14ac:dyDescent="0.25">
      <c r="A18" s="294" t="s">
        <v>235</v>
      </c>
      <c r="B18" s="295"/>
      <c r="C18" s="296"/>
      <c r="D18" s="300">
        <f>SUM(D14:D17)</f>
        <v>1081.8</v>
      </c>
      <c r="E18" s="371"/>
      <c r="F18" s="295"/>
      <c r="G18" s="299"/>
      <c r="H18" s="300">
        <f>SUM(H14:H17)</f>
        <v>1294.7979999999998</v>
      </c>
      <c r="I18" s="371"/>
      <c r="J18" s="376">
        <f t="shared" si="1"/>
        <v>212.99799999999982</v>
      </c>
      <c r="K18" s="301">
        <f t="shared" si="0"/>
        <v>0.19689221667591036</v>
      </c>
    </row>
    <row r="19" spans="1:11" x14ac:dyDescent="0.25">
      <c r="A19" s="302" t="s">
        <v>122</v>
      </c>
      <c r="B19" s="273">
        <f>ROUND('January 01, 2016 Rates'!G67,4)</f>
        <v>-0.4</v>
      </c>
      <c r="C19" s="303">
        <f>B5</f>
        <v>230</v>
      </c>
      <c r="D19" s="330">
        <f>C19*B19</f>
        <v>-92</v>
      </c>
      <c r="E19" s="371"/>
      <c r="F19" s="273">
        <f>ROUND('January 01, 2016 Rates'!F67,4)</f>
        <v>-0.4</v>
      </c>
      <c r="G19" s="304">
        <f>C19</f>
        <v>230</v>
      </c>
      <c r="H19" s="330">
        <f>G19*F19</f>
        <v>-92</v>
      </c>
      <c r="I19" s="371"/>
      <c r="J19" s="372">
        <f t="shared" ref="J19" si="7">H19-D19</f>
        <v>0</v>
      </c>
      <c r="K19" s="272">
        <f t="shared" ref="K19" si="8">IF((D19)=0,"",(J19/D19))</f>
        <v>0</v>
      </c>
    </row>
    <row r="20" spans="1:11" x14ac:dyDescent="0.25">
      <c r="A20" s="302" t="s">
        <v>236</v>
      </c>
      <c r="B20" s="273">
        <f>ROUND('January 01, 2016 Rates'!G65,4)</f>
        <v>2.9272</v>
      </c>
      <c r="C20" s="303">
        <f>+B5</f>
        <v>230</v>
      </c>
      <c r="D20" s="330">
        <f>C20*B20</f>
        <v>673.25599999999997</v>
      </c>
      <c r="E20" s="371"/>
      <c r="F20" s="273">
        <f>ROUND('January 01, 2016 Rates'!F65,4)</f>
        <v>2.8685</v>
      </c>
      <c r="G20" s="304">
        <f>C20</f>
        <v>230</v>
      </c>
      <c r="H20" s="330">
        <f>G20*F20</f>
        <v>659.755</v>
      </c>
      <c r="I20" s="371"/>
      <c r="J20" s="372">
        <f t="shared" si="1"/>
        <v>-13.500999999999976</v>
      </c>
      <c r="K20" s="272">
        <f t="shared" si="0"/>
        <v>-2.0053293249521691E-2</v>
      </c>
    </row>
    <row r="21" spans="1:11" x14ac:dyDescent="0.25">
      <c r="A21" s="305" t="s">
        <v>237</v>
      </c>
      <c r="B21" s="273">
        <f>ROUND('January 01, 2016 Rates'!G66,4)</f>
        <v>2.1960000000000002</v>
      </c>
      <c r="C21" s="303">
        <f>+B5</f>
        <v>230</v>
      </c>
      <c r="D21" s="330">
        <f>C21*B21</f>
        <v>505.08000000000004</v>
      </c>
      <c r="E21" s="371"/>
      <c r="F21" s="273">
        <f>ROUND('January 01, 2016 Rates'!F66,4)</f>
        <v>2.2603</v>
      </c>
      <c r="G21" s="304">
        <f>C21</f>
        <v>230</v>
      </c>
      <c r="H21" s="330">
        <f>G21*F21</f>
        <v>519.86900000000003</v>
      </c>
      <c r="I21" s="371"/>
      <c r="J21" s="372">
        <f t="shared" si="1"/>
        <v>14.788999999999987</v>
      </c>
      <c r="K21" s="272">
        <f t="shared" si="0"/>
        <v>2.9280510018214908E-2</v>
      </c>
    </row>
    <row r="22" spans="1:11" x14ac:dyDescent="0.25">
      <c r="A22" s="294" t="s">
        <v>238</v>
      </c>
      <c r="B22" s="295"/>
      <c r="C22" s="296"/>
      <c r="D22" s="300">
        <f>SUM(D18:D21)</f>
        <v>2168.136</v>
      </c>
      <c r="E22" s="377"/>
      <c r="F22" s="378"/>
      <c r="G22" s="308"/>
      <c r="H22" s="300">
        <f>SUM(H18:H21)</f>
        <v>2382.422</v>
      </c>
      <c r="I22" s="377"/>
      <c r="J22" s="376">
        <f t="shared" si="1"/>
        <v>214.28600000000006</v>
      </c>
      <c r="K22" s="301">
        <f t="shared" si="0"/>
        <v>9.8834205972319109E-2</v>
      </c>
    </row>
    <row r="23" spans="1:11" x14ac:dyDescent="0.25">
      <c r="A23" s="293" t="s">
        <v>239</v>
      </c>
      <c r="B23" s="273">
        <f>ROUND('January 01, 2016 Rates'!G68,4)</f>
        <v>4.4000000000000003E-3</v>
      </c>
      <c r="C23" s="303">
        <f>B3*(1+B2)</f>
        <v>103600</v>
      </c>
      <c r="D23" s="330">
        <f t="shared" ref="D23:D29" si="9">C23*B23</f>
        <v>455.84000000000003</v>
      </c>
      <c r="E23" s="371"/>
      <c r="F23" s="273">
        <f>ROUND('January 01, 2016 Rates'!F68,4)</f>
        <v>4.4000000000000003E-3</v>
      </c>
      <c r="G23" s="304">
        <f>+C23</f>
        <v>103600</v>
      </c>
      <c r="H23" s="330">
        <f t="shared" ref="H23:H29" si="10">G23*F23</f>
        <v>455.84000000000003</v>
      </c>
      <c r="I23" s="371"/>
      <c r="J23" s="372">
        <f t="shared" si="1"/>
        <v>0</v>
      </c>
      <c r="K23" s="272">
        <f t="shared" si="0"/>
        <v>0</v>
      </c>
    </row>
    <row r="24" spans="1:11" x14ac:dyDescent="0.25">
      <c r="A24" s="293" t="s">
        <v>240</v>
      </c>
      <c r="B24" s="273">
        <f>ROUND('January 01, 2016 Rates'!G69,4)</f>
        <v>1.2999999999999999E-3</v>
      </c>
      <c r="C24" s="303">
        <f>C23</f>
        <v>103600</v>
      </c>
      <c r="D24" s="330">
        <f t="shared" si="9"/>
        <v>134.68</v>
      </c>
      <c r="E24" s="371"/>
      <c r="F24" s="273">
        <f>ROUND('January 01, 2016 Rates'!F69,4)</f>
        <v>1.2999999999999999E-3</v>
      </c>
      <c r="G24" s="304">
        <f>+C24</f>
        <v>103600</v>
      </c>
      <c r="H24" s="330">
        <f t="shared" si="10"/>
        <v>134.68</v>
      </c>
      <c r="I24" s="371"/>
      <c r="J24" s="372">
        <f t="shared" si="1"/>
        <v>0</v>
      </c>
      <c r="K24" s="272">
        <f t="shared" si="0"/>
        <v>0</v>
      </c>
    </row>
    <row r="25" spans="1:11" x14ac:dyDescent="0.25">
      <c r="A25" s="293" t="s">
        <v>241</v>
      </c>
      <c r="B25" s="273">
        <f>ROUND('January 01, 2016 Rates'!G71,4)</f>
        <v>0.25</v>
      </c>
      <c r="C25" s="303">
        <v>1</v>
      </c>
      <c r="D25" s="330">
        <f t="shared" si="9"/>
        <v>0.25</v>
      </c>
      <c r="E25" s="371"/>
      <c r="F25" s="273">
        <f>ROUND('January 01, 2016 Rates'!F71,4)</f>
        <v>0.25</v>
      </c>
      <c r="G25" s="304">
        <f>C25</f>
        <v>1</v>
      </c>
      <c r="H25" s="330">
        <f t="shared" si="10"/>
        <v>0.25</v>
      </c>
      <c r="I25" s="371"/>
      <c r="J25" s="372">
        <f t="shared" si="1"/>
        <v>0</v>
      </c>
      <c r="K25" s="272">
        <f t="shared" si="0"/>
        <v>0</v>
      </c>
    </row>
    <row r="26" spans="1:11" x14ac:dyDescent="0.25">
      <c r="A26" s="293" t="s">
        <v>242</v>
      </c>
      <c r="B26" s="273">
        <f>ROUND('January 01, 2016 Rates'!G70,4)</f>
        <v>7.0000000000000001E-3</v>
      </c>
      <c r="C26" s="303">
        <f>+B3</f>
        <v>100000</v>
      </c>
      <c r="D26" s="330">
        <f t="shared" si="9"/>
        <v>700</v>
      </c>
      <c r="E26" s="371"/>
      <c r="F26" s="273">
        <f>ROUND('January 01, 2016 Rates'!G70,4)</f>
        <v>7.0000000000000001E-3</v>
      </c>
      <c r="G26" s="304">
        <f>C26</f>
        <v>100000</v>
      </c>
      <c r="H26" s="330">
        <f t="shared" ref="H26" si="11">G26*F26</f>
        <v>700</v>
      </c>
      <c r="I26" s="371"/>
      <c r="J26" s="372">
        <f t="shared" ref="J26" si="12">H26-D26</f>
        <v>0</v>
      </c>
      <c r="K26" s="272">
        <f t="shared" ref="K26" si="13">IF((D26)=0,"",(J26/D26))</f>
        <v>0</v>
      </c>
    </row>
    <row r="27" spans="1:11" x14ac:dyDescent="0.25">
      <c r="A27" s="434" t="s">
        <v>307</v>
      </c>
      <c r="B27" s="435"/>
      <c r="C27" s="436"/>
      <c r="D27" s="437"/>
      <c r="E27" s="267"/>
      <c r="F27" s="415"/>
      <c r="G27" s="303"/>
      <c r="H27" s="268">
        <f t="shared" si="10"/>
        <v>0</v>
      </c>
      <c r="I27" s="267"/>
      <c r="J27" s="440"/>
      <c r="K27" s="441"/>
    </row>
    <row r="28" spans="1:11" x14ac:dyDescent="0.25">
      <c r="A28" s="293" t="s">
        <v>256</v>
      </c>
      <c r="B28" s="273">
        <v>9.4E-2</v>
      </c>
      <c r="C28" s="303">
        <v>750</v>
      </c>
      <c r="D28" s="330">
        <f t="shared" si="9"/>
        <v>70.5</v>
      </c>
      <c r="E28" s="371"/>
      <c r="F28" s="273">
        <v>9.4E-2</v>
      </c>
      <c r="G28" s="303">
        <f>C28</f>
        <v>750</v>
      </c>
      <c r="H28" s="330">
        <f t="shared" si="10"/>
        <v>70.5</v>
      </c>
      <c r="I28" s="371"/>
      <c r="J28" s="372">
        <f t="shared" si="1"/>
        <v>0</v>
      </c>
      <c r="K28" s="272">
        <f t="shared" si="0"/>
        <v>0</v>
      </c>
    </row>
    <row r="29" spans="1:11" ht="15.75" thickBot="1" x14ac:dyDescent="0.3">
      <c r="A29" s="293" t="s">
        <v>256</v>
      </c>
      <c r="B29" s="273">
        <v>0.11</v>
      </c>
      <c r="C29" s="303">
        <f>+ROUND(C23-C28,0)</f>
        <v>102850</v>
      </c>
      <c r="D29" s="330">
        <f t="shared" si="9"/>
        <v>11313.5</v>
      </c>
      <c r="E29" s="371"/>
      <c r="F29" s="273">
        <v>0.11</v>
      </c>
      <c r="G29" s="303">
        <f>C29</f>
        <v>102850</v>
      </c>
      <c r="H29" s="330">
        <f t="shared" si="10"/>
        <v>11313.5</v>
      </c>
      <c r="I29" s="371"/>
      <c r="J29" s="372">
        <f t="shared" si="1"/>
        <v>0</v>
      </c>
      <c r="K29" s="272">
        <f t="shared" si="0"/>
        <v>0</v>
      </c>
    </row>
    <row r="30" spans="1:11" ht="15.75" thickBot="1" x14ac:dyDescent="0.3">
      <c r="A30" s="309"/>
      <c r="B30" s="310"/>
      <c r="C30" s="311"/>
      <c r="D30" s="314"/>
      <c r="E30" s="371"/>
      <c r="F30" s="379"/>
      <c r="G30" s="313"/>
      <c r="H30" s="314"/>
      <c r="I30" s="371"/>
      <c r="J30" s="380"/>
      <c r="K30" s="315"/>
    </row>
    <row r="31" spans="1:11" x14ac:dyDescent="0.25">
      <c r="A31" s="316" t="s">
        <v>246</v>
      </c>
      <c r="B31" s="317"/>
      <c r="C31" s="318"/>
      <c r="D31" s="381">
        <f>SUM(D22:D29)</f>
        <v>14842.905999999999</v>
      </c>
      <c r="E31" s="382"/>
      <c r="F31" s="322"/>
      <c r="G31" s="322"/>
      <c r="H31" s="381">
        <f>SUM(H22:H29)</f>
        <v>15057.191999999999</v>
      </c>
      <c r="I31" s="377"/>
      <c r="J31" s="381">
        <f>H31-D31</f>
        <v>214.28600000000006</v>
      </c>
      <c r="K31" s="324">
        <f>IF((D31)=0,"",(J31/D31))</f>
        <v>1.4436930342346712E-2</v>
      </c>
    </row>
    <row r="32" spans="1:11" x14ac:dyDescent="0.25">
      <c r="A32" s="325" t="s">
        <v>247</v>
      </c>
      <c r="B32" s="317">
        <v>0.13</v>
      </c>
      <c r="C32" s="326"/>
      <c r="D32" s="383">
        <f>D31*B32</f>
        <v>1929.5777799999998</v>
      </c>
      <c r="E32" s="326"/>
      <c r="F32" s="317">
        <v>0.13</v>
      </c>
      <c r="G32" s="328"/>
      <c r="H32" s="383">
        <f>H31*F32</f>
        <v>1957.43496</v>
      </c>
      <c r="I32" s="371"/>
      <c r="J32" s="383">
        <f t="shared" si="1"/>
        <v>27.857180000000199</v>
      </c>
      <c r="K32" s="331">
        <f t="shared" si="0"/>
        <v>1.4436930342346811E-2</v>
      </c>
    </row>
    <row r="33" spans="1:11" x14ac:dyDescent="0.25">
      <c r="A33" s="332" t="s">
        <v>248</v>
      </c>
      <c r="B33" s="328"/>
      <c r="C33" s="326"/>
      <c r="D33" s="383">
        <f>D31+D32</f>
        <v>16772.483779999999</v>
      </c>
      <c r="E33" s="326"/>
      <c r="F33" s="328"/>
      <c r="G33" s="328"/>
      <c r="H33" s="383">
        <f>H31+H32</f>
        <v>17014.626959999998</v>
      </c>
      <c r="I33" s="371"/>
      <c r="J33" s="383">
        <f t="shared" si="1"/>
        <v>242.14317999999912</v>
      </c>
      <c r="K33" s="331">
        <f t="shared" si="0"/>
        <v>1.4436930342346657E-2</v>
      </c>
    </row>
    <row r="34" spans="1:11" x14ac:dyDescent="0.25">
      <c r="A34" s="334" t="s">
        <v>249</v>
      </c>
      <c r="B34" s="328"/>
      <c r="C34" s="326"/>
      <c r="D34" s="383">
        <v>0</v>
      </c>
      <c r="E34" s="326"/>
      <c r="F34" s="443"/>
      <c r="G34" s="443"/>
      <c r="H34" s="445"/>
      <c r="I34" s="371"/>
      <c r="J34" s="445"/>
      <c r="K34" s="441"/>
    </row>
    <row r="35" spans="1:11" ht="15.75" thickBot="1" x14ac:dyDescent="0.3">
      <c r="A35" s="335" t="s">
        <v>250</v>
      </c>
      <c r="B35" s="336"/>
      <c r="C35" s="337"/>
      <c r="D35" s="375">
        <f>D33+D34</f>
        <v>16772.483779999999</v>
      </c>
      <c r="E35" s="382"/>
      <c r="F35" s="340"/>
      <c r="G35" s="340"/>
      <c r="H35" s="375">
        <f>H33+H34</f>
        <v>17014.626959999998</v>
      </c>
      <c r="I35" s="377"/>
      <c r="J35" s="375">
        <f t="shared" si="1"/>
        <v>242.14317999999912</v>
      </c>
      <c r="K35" s="290">
        <f t="shared" si="0"/>
        <v>1.4436930342346657E-2</v>
      </c>
    </row>
    <row r="36" spans="1:11" ht="15.75" thickBot="1" x14ac:dyDescent="0.3">
      <c r="A36" s="309"/>
      <c r="B36" s="341"/>
      <c r="C36" s="342"/>
      <c r="D36" s="384"/>
      <c r="E36" s="385"/>
      <c r="F36" s="341"/>
      <c r="G36" s="346"/>
      <c r="H36" s="386"/>
      <c r="I36" s="385"/>
      <c r="J36" s="387"/>
      <c r="K36" s="349"/>
    </row>
    <row r="38" spans="1:11" x14ac:dyDescent="0.25">
      <c r="H38" s="431"/>
      <c r="I38" s="431"/>
      <c r="J38" s="431"/>
      <c r="K38" s="393"/>
    </row>
    <row r="39" spans="1:11" x14ac:dyDescent="0.25">
      <c r="D39" s="392"/>
    </row>
    <row r="41" spans="1:11" x14ac:dyDescent="0.25">
      <c r="B41" s="394"/>
      <c r="C41" s="395"/>
      <c r="D41" s="392"/>
    </row>
    <row r="42" spans="1:11" x14ac:dyDescent="0.25">
      <c r="B42" s="394"/>
      <c r="C42" s="395"/>
      <c r="D42" s="392"/>
    </row>
    <row r="43" spans="1:11" x14ac:dyDescent="0.25">
      <c r="D43" s="392"/>
      <c r="E43" s="392"/>
    </row>
    <row r="44" spans="1:11" x14ac:dyDescent="0.25">
      <c r="C44" s="395"/>
    </row>
    <row r="45" spans="1:11" x14ac:dyDescent="0.25">
      <c r="D45" s="392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6" orientation="landscape" r:id="rId1"/>
  <headerFooter differentOddEven="1">
    <oddHeader>&amp;REnersource  Hydro Mississauga Inc.
Filed: September 23, 2015
2016 Price Cap IR Application
Supplementary Evidence
EB-2015-0065
Page &amp;P of &amp;N</oddHeader>
    <evenHeader>&amp;LEnersource  Hydro Mississauga Inc.
Filed: September 23, 2015
2016 Price Cap IR Application
Supplementary Evidence
EB-2015-0065
Page &amp;P of &amp;N</even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5"/>
  <sheetViews>
    <sheetView workbookViewId="0">
      <selection activeCell="G27" sqref="G27"/>
    </sheetView>
  </sheetViews>
  <sheetFormatPr defaultRowHeight="15" x14ac:dyDescent="0.25"/>
  <cols>
    <col min="1" max="1" width="54.140625" bestFit="1" customWidth="1"/>
    <col min="2" max="2" width="13.140625" customWidth="1"/>
    <col min="3" max="3" width="9.85546875" bestFit="1" customWidth="1"/>
    <col min="4" max="4" width="12.7109375" bestFit="1" customWidth="1"/>
    <col min="6" max="6" width="11" bestFit="1" customWidth="1"/>
    <col min="7" max="7" width="9.85546875" bestFit="1" customWidth="1"/>
    <col min="8" max="8" width="12.7109375" bestFit="1" customWidth="1"/>
    <col min="10" max="10" width="9.85546875" bestFit="1" customWidth="1"/>
    <col min="11" max="11" width="10" bestFit="1" customWidth="1"/>
  </cols>
  <sheetData>
    <row r="1" spans="1:11" ht="15.75" x14ac:dyDescent="0.25">
      <c r="A1" s="239" t="s">
        <v>215</v>
      </c>
      <c r="B1" s="240" t="s">
        <v>258</v>
      </c>
      <c r="C1" s="240"/>
      <c r="D1" s="240"/>
      <c r="E1" s="240"/>
      <c r="F1" s="357"/>
      <c r="G1" s="357"/>
      <c r="H1" s="357"/>
      <c r="I1" s="357"/>
      <c r="J1" s="357"/>
      <c r="K1" s="359"/>
    </row>
    <row r="2" spans="1:11" ht="15.75" x14ac:dyDescent="0.25">
      <c r="A2" s="239" t="s">
        <v>217</v>
      </c>
      <c r="B2" s="241">
        <v>3.5999999999999997E-2</v>
      </c>
      <c r="C2" s="242"/>
      <c r="D2" s="242"/>
      <c r="E2" s="242"/>
      <c r="F2" s="242"/>
      <c r="G2" s="242"/>
      <c r="H2" s="242"/>
      <c r="I2" s="242"/>
      <c r="J2" s="242"/>
      <c r="K2" s="242"/>
    </row>
    <row r="3" spans="1:11" x14ac:dyDescent="0.25">
      <c r="A3" s="239" t="s">
        <v>218</v>
      </c>
      <c r="B3" s="243">
        <v>100000</v>
      </c>
      <c r="C3" s="244" t="s">
        <v>219</v>
      </c>
      <c r="D3" s="360"/>
      <c r="E3" s="360"/>
      <c r="F3" s="360"/>
      <c r="G3" s="360"/>
      <c r="H3" s="360"/>
      <c r="I3" s="360"/>
      <c r="J3" s="360"/>
      <c r="K3" s="360"/>
    </row>
    <row r="4" spans="1:11" x14ac:dyDescent="0.25">
      <c r="A4" s="356" t="s">
        <v>220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</row>
    <row r="5" spans="1:11" x14ac:dyDescent="0.25">
      <c r="A5" s="247" t="s">
        <v>221</v>
      </c>
      <c r="B5" s="248">
        <v>230</v>
      </c>
      <c r="C5" s="249" t="s">
        <v>222</v>
      </c>
      <c r="D5" s="360"/>
      <c r="E5" s="360"/>
      <c r="F5" s="360"/>
      <c r="G5" s="360"/>
      <c r="H5" s="360"/>
      <c r="I5" s="360"/>
      <c r="J5" s="360"/>
      <c r="K5" s="360"/>
    </row>
    <row r="6" spans="1:11" x14ac:dyDescent="0.25">
      <c r="A6" s="250"/>
      <c r="B6" s="468" t="s">
        <v>223</v>
      </c>
      <c r="C6" s="469"/>
      <c r="D6" s="470"/>
      <c r="E6" s="368"/>
      <c r="F6" s="468" t="s">
        <v>8</v>
      </c>
      <c r="G6" s="469"/>
      <c r="H6" s="470"/>
      <c r="I6" s="368"/>
      <c r="J6" s="468" t="s">
        <v>224</v>
      </c>
      <c r="K6" s="470"/>
    </row>
    <row r="7" spans="1:11" x14ac:dyDescent="0.25">
      <c r="A7" s="250"/>
      <c r="B7" s="252" t="s">
        <v>225</v>
      </c>
      <c r="C7" s="252" t="s">
        <v>226</v>
      </c>
      <c r="D7" s="369" t="s">
        <v>227</v>
      </c>
      <c r="E7" s="370"/>
      <c r="F7" s="252" t="s">
        <v>225</v>
      </c>
      <c r="G7" s="255" t="s">
        <v>226</v>
      </c>
      <c r="H7" s="252" t="s">
        <v>227</v>
      </c>
      <c r="I7" s="370"/>
      <c r="J7" s="258" t="s">
        <v>228</v>
      </c>
      <c r="K7" s="258" t="s">
        <v>229</v>
      </c>
    </row>
    <row r="8" spans="1:11" x14ac:dyDescent="0.25">
      <c r="A8" s="250"/>
      <c r="B8" s="259" t="s">
        <v>230</v>
      </c>
      <c r="C8" s="259"/>
      <c r="D8" s="261" t="s">
        <v>230</v>
      </c>
      <c r="E8" s="370"/>
      <c r="F8" s="259" t="s">
        <v>230</v>
      </c>
      <c r="G8" s="261"/>
      <c r="H8" s="259" t="s">
        <v>230</v>
      </c>
      <c r="I8" s="370"/>
      <c r="J8" s="264"/>
      <c r="K8" s="264"/>
    </row>
    <row r="9" spans="1:11" x14ac:dyDescent="0.25">
      <c r="A9" s="265" t="s">
        <v>18</v>
      </c>
      <c r="B9" s="266">
        <f>ROUND('January 01, 2016 Rates'!G55,2)</f>
        <v>71.64</v>
      </c>
      <c r="C9" s="267">
        <v>1</v>
      </c>
      <c r="D9" s="330">
        <f>C9*B9</f>
        <v>71.64</v>
      </c>
      <c r="E9" s="371"/>
      <c r="F9" s="266">
        <f>ROUND('January 01, 2016 Rates'!F55,2)</f>
        <v>73.040000000000006</v>
      </c>
      <c r="G9" s="270">
        <f>C9</f>
        <v>1</v>
      </c>
      <c r="H9" s="330">
        <f>G9*F9</f>
        <v>73.040000000000006</v>
      </c>
      <c r="I9" s="371"/>
      <c r="J9" s="372">
        <f>H9-D9</f>
        <v>1.4000000000000057</v>
      </c>
      <c r="K9" s="272">
        <f t="shared" ref="K9:K35" si="0">IF((D9)=0,"",(J9/D9))</f>
        <v>1.954215522054726E-2</v>
      </c>
    </row>
    <row r="10" spans="1:11" x14ac:dyDescent="0.25">
      <c r="A10" s="265" t="s">
        <v>26</v>
      </c>
      <c r="B10" s="273">
        <f>ROUND('January 01, 2016 Rates'!G57,4)</f>
        <v>4.3117999999999999</v>
      </c>
      <c r="C10" s="274">
        <f>+B5</f>
        <v>230</v>
      </c>
      <c r="D10" s="330">
        <f>C10*B10</f>
        <v>991.71399999999994</v>
      </c>
      <c r="E10" s="371"/>
      <c r="F10" s="273">
        <f>ROUND('January 01, 2016 Rates'!F57,4)</f>
        <v>4.3959000000000001</v>
      </c>
      <c r="G10" s="276">
        <f>C10</f>
        <v>230</v>
      </c>
      <c r="H10" s="330">
        <f>G10*F10</f>
        <v>1011.057</v>
      </c>
      <c r="I10" s="371"/>
      <c r="J10" s="372">
        <f t="shared" ref="J10:J35" si="1">H10-D10</f>
        <v>19.343000000000075</v>
      </c>
      <c r="K10" s="272">
        <f t="shared" si="0"/>
        <v>1.9504615241894414E-2</v>
      </c>
    </row>
    <row r="11" spans="1:11" x14ac:dyDescent="0.25">
      <c r="A11" s="265" t="s">
        <v>308</v>
      </c>
      <c r="B11" s="273">
        <f>ROUND('January 01, 2016 Rates'!G63,4)</f>
        <v>0</v>
      </c>
      <c r="C11" s="274">
        <f>+B5</f>
        <v>230</v>
      </c>
      <c r="D11" s="330">
        <f>C11*B11</f>
        <v>0</v>
      </c>
      <c r="E11" s="371"/>
      <c r="F11" s="273">
        <f>ROUND('January 01, 2016 Rates'!F63,4)</f>
        <v>1.2999999999999999E-3</v>
      </c>
      <c r="G11" s="276">
        <f>C11</f>
        <v>230</v>
      </c>
      <c r="H11" s="330">
        <f>G11*F11</f>
        <v>0.29899999999999999</v>
      </c>
      <c r="I11" s="371"/>
      <c r="J11" s="372">
        <f t="shared" si="1"/>
        <v>0.29899999999999999</v>
      </c>
      <c r="K11" s="272" t="str">
        <f t="shared" si="0"/>
        <v/>
      </c>
    </row>
    <row r="12" spans="1:11" x14ac:dyDescent="0.25">
      <c r="A12" s="265" t="s">
        <v>309</v>
      </c>
      <c r="B12" s="273">
        <f>ROUND('January 01, 2016 Rates'!G56,2)</f>
        <v>0</v>
      </c>
      <c r="C12" s="274">
        <v>1</v>
      </c>
      <c r="D12" s="330">
        <f>C12*B12</f>
        <v>0</v>
      </c>
      <c r="E12" s="371"/>
      <c r="F12" s="266">
        <f>ROUND('January 01, 2016 Rates'!F56,2)</f>
        <v>3.31</v>
      </c>
      <c r="G12" s="276">
        <f>C12</f>
        <v>1</v>
      </c>
      <c r="H12" s="330">
        <f>G12*F12</f>
        <v>3.31</v>
      </c>
      <c r="I12" s="371"/>
      <c r="J12" s="372">
        <f t="shared" ref="J12:J13" si="2">H12-D12</f>
        <v>3.31</v>
      </c>
      <c r="K12" s="272" t="str">
        <f t="shared" ref="K12:K13" si="3">IF((D12)=0,"",(J12/D12))</f>
        <v/>
      </c>
    </row>
    <row r="13" spans="1:11" x14ac:dyDescent="0.25">
      <c r="A13" s="446" t="s">
        <v>310</v>
      </c>
      <c r="B13" s="277">
        <f>ROUND('January 01, 2016 Rates'!G64,4)</f>
        <v>0</v>
      </c>
      <c r="C13" s="278">
        <f>B5</f>
        <v>230</v>
      </c>
      <c r="D13" s="448">
        <f>C13*B13</f>
        <v>0</v>
      </c>
      <c r="E13" s="371"/>
      <c r="F13" s="277">
        <f>ROUND('January 01, 2016 Rates'!F64,4)</f>
        <v>0.19889999999999999</v>
      </c>
      <c r="G13" s="278">
        <f>C13</f>
        <v>230</v>
      </c>
      <c r="H13" s="448">
        <f>G13*F13</f>
        <v>45.747</v>
      </c>
      <c r="I13" s="371"/>
      <c r="J13" s="374">
        <f t="shared" si="2"/>
        <v>45.747</v>
      </c>
      <c r="K13" s="451" t="str">
        <f t="shared" si="3"/>
        <v/>
      </c>
    </row>
    <row r="14" spans="1:11" x14ac:dyDescent="0.25">
      <c r="A14" s="283" t="s">
        <v>231</v>
      </c>
      <c r="B14" s="284"/>
      <c r="C14" s="285"/>
      <c r="D14" s="289">
        <f>SUM(D9:D13)</f>
        <v>1063.354</v>
      </c>
      <c r="E14" s="371"/>
      <c r="F14" s="284"/>
      <c r="G14" s="288"/>
      <c r="H14" s="289">
        <f>SUM(H9:H13)</f>
        <v>1133.453</v>
      </c>
      <c r="I14" s="371"/>
      <c r="J14" s="375">
        <f t="shared" si="1"/>
        <v>70.098999999999933</v>
      </c>
      <c r="K14" s="290">
        <f t="shared" si="0"/>
        <v>6.5922543198219913E-2</v>
      </c>
    </row>
    <row r="15" spans="1:11" x14ac:dyDescent="0.25">
      <c r="A15" s="291" t="s">
        <v>311</v>
      </c>
      <c r="B15" s="273">
        <f>ROUND('January 01, 2016 Rates'!G58,4)</f>
        <v>0</v>
      </c>
      <c r="C15" s="292">
        <f>+B5</f>
        <v>230</v>
      </c>
      <c r="D15" s="330">
        <f>C15*B15</f>
        <v>0</v>
      </c>
      <c r="E15" s="371"/>
      <c r="F15" s="273">
        <f>ROUND('January 01, 2016 Rates'!F58,4)</f>
        <v>0.49080000000000001</v>
      </c>
      <c r="G15" s="292">
        <f>C15</f>
        <v>230</v>
      </c>
      <c r="H15" s="330">
        <f>G15*F15</f>
        <v>112.884</v>
      </c>
      <c r="I15" s="371"/>
      <c r="J15" s="372">
        <f t="shared" si="1"/>
        <v>112.884</v>
      </c>
      <c r="K15" s="272" t="str">
        <f t="shared" si="0"/>
        <v/>
      </c>
    </row>
    <row r="16" spans="1:11" x14ac:dyDescent="0.25">
      <c r="A16" s="293" t="s">
        <v>233</v>
      </c>
      <c r="B16" s="273">
        <f>ROUND('January 01, 2016 Rates'!G62,4)</f>
        <v>8.0199999999999994E-2</v>
      </c>
      <c r="C16" s="292">
        <f>+B5</f>
        <v>230</v>
      </c>
      <c r="D16" s="330">
        <f>C16*B16</f>
        <v>18.445999999999998</v>
      </c>
      <c r="E16" s="371"/>
      <c r="F16" s="273">
        <f>ROUND('January 01, 2016 Rates'!F62,4)</f>
        <v>8.0199999999999994E-2</v>
      </c>
      <c r="G16" s="292">
        <f>C16</f>
        <v>230</v>
      </c>
      <c r="H16" s="330">
        <f>G16*F16</f>
        <v>18.445999999999998</v>
      </c>
      <c r="I16" s="371"/>
      <c r="J16" s="372">
        <f t="shared" si="1"/>
        <v>0</v>
      </c>
      <c r="K16" s="272">
        <f t="shared" si="0"/>
        <v>0</v>
      </c>
    </row>
    <row r="17" spans="1:11" x14ac:dyDescent="0.25">
      <c r="A17" s="293" t="s">
        <v>234</v>
      </c>
      <c r="B17" s="273">
        <v>0</v>
      </c>
      <c r="C17" s="292">
        <v>1</v>
      </c>
      <c r="D17" s="330">
        <f>C17*B17</f>
        <v>0</v>
      </c>
      <c r="E17" s="371"/>
      <c r="F17" s="273">
        <v>0</v>
      </c>
      <c r="G17" s="292">
        <f>C17</f>
        <v>1</v>
      </c>
      <c r="H17" s="330">
        <f>G17*F17</f>
        <v>0</v>
      </c>
      <c r="I17" s="371"/>
      <c r="J17" s="372">
        <f t="shared" si="1"/>
        <v>0</v>
      </c>
      <c r="K17" s="272" t="str">
        <f t="shared" si="0"/>
        <v/>
      </c>
    </row>
    <row r="18" spans="1:11" x14ac:dyDescent="0.25">
      <c r="A18" s="294" t="s">
        <v>235</v>
      </c>
      <c r="B18" s="295"/>
      <c r="C18" s="296"/>
      <c r="D18" s="300">
        <f>SUM(D14:D17)</f>
        <v>1081.8</v>
      </c>
      <c r="E18" s="371"/>
      <c r="F18" s="295"/>
      <c r="G18" s="299"/>
      <c r="H18" s="300">
        <f>SUM(H14:H17)</f>
        <v>1264.7829999999999</v>
      </c>
      <c r="I18" s="371"/>
      <c r="J18" s="376">
        <f t="shared" si="1"/>
        <v>182.98299999999995</v>
      </c>
      <c r="K18" s="301">
        <f t="shared" si="0"/>
        <v>0.16914679238306521</v>
      </c>
    </row>
    <row r="19" spans="1:11" x14ac:dyDescent="0.25">
      <c r="A19" s="302" t="s">
        <v>122</v>
      </c>
      <c r="B19" s="273">
        <f>ROUND('January 01, 2016 Rates'!G67,4)</f>
        <v>-0.4</v>
      </c>
      <c r="C19" s="303">
        <f>B5</f>
        <v>230</v>
      </c>
      <c r="D19" s="330">
        <f>C19*B19</f>
        <v>-92</v>
      </c>
      <c r="E19" s="371"/>
      <c r="F19" s="273">
        <f>ROUND('January 01, 2016 Rates'!F67,4)</f>
        <v>-0.4</v>
      </c>
      <c r="G19" s="304">
        <f>C19</f>
        <v>230</v>
      </c>
      <c r="H19" s="330">
        <f>G19*F19</f>
        <v>-92</v>
      </c>
      <c r="I19" s="371"/>
      <c r="J19" s="372">
        <f t="shared" si="1"/>
        <v>0</v>
      </c>
      <c r="K19" s="272">
        <f t="shared" si="0"/>
        <v>0</v>
      </c>
    </row>
    <row r="20" spans="1:11" x14ac:dyDescent="0.25">
      <c r="A20" s="302" t="s">
        <v>236</v>
      </c>
      <c r="B20" s="273">
        <f>ROUND('January 01, 2016 Rates'!G65,4)</f>
        <v>2.9272</v>
      </c>
      <c r="C20" s="303">
        <f>+B5</f>
        <v>230</v>
      </c>
      <c r="D20" s="330">
        <f>C20*B20</f>
        <v>673.25599999999997</v>
      </c>
      <c r="E20" s="371"/>
      <c r="F20" s="273">
        <f>ROUND('January 01, 2016 Rates'!F65,4)</f>
        <v>2.8685</v>
      </c>
      <c r="G20" s="304">
        <f>C20</f>
        <v>230</v>
      </c>
      <c r="H20" s="330">
        <f>G20*F20</f>
        <v>659.755</v>
      </c>
      <c r="I20" s="371"/>
      <c r="J20" s="372">
        <f t="shared" si="1"/>
        <v>-13.500999999999976</v>
      </c>
      <c r="K20" s="272">
        <f t="shared" si="0"/>
        <v>-2.0053293249521691E-2</v>
      </c>
    </row>
    <row r="21" spans="1:11" x14ac:dyDescent="0.25">
      <c r="A21" s="305" t="s">
        <v>237</v>
      </c>
      <c r="B21" s="273">
        <f>ROUND('January 01, 2016 Rates'!G66,4)</f>
        <v>2.1960000000000002</v>
      </c>
      <c r="C21" s="303">
        <f>+B5</f>
        <v>230</v>
      </c>
      <c r="D21" s="330">
        <f>C21*B21</f>
        <v>505.08000000000004</v>
      </c>
      <c r="E21" s="371"/>
      <c r="F21" s="273">
        <f>ROUND('January 01, 2016 Rates'!F66,4)</f>
        <v>2.2603</v>
      </c>
      <c r="G21" s="304">
        <f>C21</f>
        <v>230</v>
      </c>
      <c r="H21" s="330">
        <f>G21*F21</f>
        <v>519.86900000000003</v>
      </c>
      <c r="I21" s="371"/>
      <c r="J21" s="372">
        <f t="shared" si="1"/>
        <v>14.788999999999987</v>
      </c>
      <c r="K21" s="272">
        <f t="shared" si="0"/>
        <v>2.9280510018214908E-2</v>
      </c>
    </row>
    <row r="22" spans="1:11" x14ac:dyDescent="0.25">
      <c r="A22" s="294" t="s">
        <v>238</v>
      </c>
      <c r="B22" s="295"/>
      <c r="C22" s="296"/>
      <c r="D22" s="300">
        <f>SUM(D18:D21)</f>
        <v>2168.136</v>
      </c>
      <c r="E22" s="377"/>
      <c r="F22" s="378"/>
      <c r="G22" s="308"/>
      <c r="H22" s="300">
        <f>SUM(H18:H21)</f>
        <v>2352.4070000000002</v>
      </c>
      <c r="I22" s="377"/>
      <c r="J22" s="376">
        <f t="shared" si="1"/>
        <v>184.27100000000019</v>
      </c>
      <c r="K22" s="301">
        <f t="shared" si="0"/>
        <v>8.4990517200028134E-2</v>
      </c>
    </row>
    <row r="23" spans="1:11" x14ac:dyDescent="0.25">
      <c r="A23" s="293" t="s">
        <v>239</v>
      </c>
      <c r="B23" s="273">
        <f>ROUND('January 01, 2016 Rates'!G68,4)</f>
        <v>4.4000000000000003E-3</v>
      </c>
      <c r="C23" s="303">
        <f>B3*(1+B2)</f>
        <v>103600</v>
      </c>
      <c r="D23" s="330">
        <f t="shared" ref="D23:D29" si="4">C23*B23</f>
        <v>455.84000000000003</v>
      </c>
      <c r="E23" s="371"/>
      <c r="F23" s="273">
        <f>ROUND('January 01, 2016 Rates'!F68,4)</f>
        <v>4.4000000000000003E-3</v>
      </c>
      <c r="G23" s="304">
        <f>+C23</f>
        <v>103600</v>
      </c>
      <c r="H23" s="330">
        <f t="shared" ref="H23:H29" si="5">G23*F23</f>
        <v>455.84000000000003</v>
      </c>
      <c r="I23" s="371"/>
      <c r="J23" s="372">
        <f t="shared" si="1"/>
        <v>0</v>
      </c>
      <c r="K23" s="272">
        <f t="shared" si="0"/>
        <v>0</v>
      </c>
    </row>
    <row r="24" spans="1:11" x14ac:dyDescent="0.25">
      <c r="A24" s="293" t="s">
        <v>240</v>
      </c>
      <c r="B24" s="273">
        <f>ROUND('January 01, 2016 Rates'!G69,4)</f>
        <v>1.2999999999999999E-3</v>
      </c>
      <c r="C24" s="303">
        <f>C23</f>
        <v>103600</v>
      </c>
      <c r="D24" s="330">
        <f t="shared" si="4"/>
        <v>134.68</v>
      </c>
      <c r="E24" s="371"/>
      <c r="F24" s="273">
        <f>ROUND('January 01, 2016 Rates'!F69,4)</f>
        <v>1.2999999999999999E-3</v>
      </c>
      <c r="G24" s="304">
        <f>+C24</f>
        <v>103600</v>
      </c>
      <c r="H24" s="330">
        <f t="shared" si="5"/>
        <v>134.68</v>
      </c>
      <c r="I24" s="371"/>
      <c r="J24" s="372">
        <f t="shared" si="1"/>
        <v>0</v>
      </c>
      <c r="K24" s="272">
        <f t="shared" si="0"/>
        <v>0</v>
      </c>
    </row>
    <row r="25" spans="1:11" x14ac:dyDescent="0.25">
      <c r="A25" s="293" t="s">
        <v>241</v>
      </c>
      <c r="B25" s="273">
        <f>ROUND('January 01, 2016 Rates'!G71,4)</f>
        <v>0.25</v>
      </c>
      <c r="C25" s="303">
        <v>1</v>
      </c>
      <c r="D25" s="330">
        <f t="shared" si="4"/>
        <v>0.25</v>
      </c>
      <c r="E25" s="371"/>
      <c r="F25" s="273">
        <f>ROUND('January 01, 2016 Rates'!F71,4)</f>
        <v>0.25</v>
      </c>
      <c r="G25" s="304">
        <f>C25</f>
        <v>1</v>
      </c>
      <c r="H25" s="330">
        <f t="shared" si="5"/>
        <v>0.25</v>
      </c>
      <c r="I25" s="371"/>
      <c r="J25" s="372">
        <f t="shared" si="1"/>
        <v>0</v>
      </c>
      <c r="K25" s="272">
        <f t="shared" si="0"/>
        <v>0</v>
      </c>
    </row>
    <row r="26" spans="1:11" x14ac:dyDescent="0.25">
      <c r="A26" s="293" t="s">
        <v>242</v>
      </c>
      <c r="B26" s="273">
        <f>ROUND('January 01, 2016 Rates'!G70,4)</f>
        <v>7.0000000000000001E-3</v>
      </c>
      <c r="C26" s="303">
        <f>+B3</f>
        <v>100000</v>
      </c>
      <c r="D26" s="330">
        <f t="shared" si="4"/>
        <v>700</v>
      </c>
      <c r="E26" s="371"/>
      <c r="F26" s="273">
        <f>ROUND('January 01, 2016 Rates'!G70,4)</f>
        <v>7.0000000000000001E-3</v>
      </c>
      <c r="G26" s="304">
        <f>C26</f>
        <v>100000</v>
      </c>
      <c r="H26" s="330">
        <f t="shared" ref="H26" si="6">G26*F26</f>
        <v>700</v>
      </c>
      <c r="I26" s="371"/>
      <c r="J26" s="372">
        <f t="shared" ref="J26" si="7">H26-D26</f>
        <v>0</v>
      </c>
      <c r="K26" s="272">
        <f t="shared" ref="K26" si="8">IF((D26)=0,"",(J26/D26))</f>
        <v>0</v>
      </c>
    </row>
    <row r="27" spans="1:11" x14ac:dyDescent="0.25">
      <c r="A27" s="434" t="s">
        <v>307</v>
      </c>
      <c r="B27" s="435"/>
      <c r="C27" s="436"/>
      <c r="D27" s="437"/>
      <c r="E27" s="267"/>
      <c r="F27" s="415"/>
      <c r="G27" s="303"/>
      <c r="H27" s="268">
        <f t="shared" si="5"/>
        <v>0</v>
      </c>
      <c r="I27" s="267"/>
      <c r="J27" s="440"/>
      <c r="K27" s="441"/>
    </row>
    <row r="28" spans="1:11" x14ac:dyDescent="0.25">
      <c r="A28" s="293" t="s">
        <v>256</v>
      </c>
      <c r="B28" s="273">
        <v>9.4E-2</v>
      </c>
      <c r="C28" s="303">
        <v>750</v>
      </c>
      <c r="D28" s="330">
        <f t="shared" si="4"/>
        <v>70.5</v>
      </c>
      <c r="E28" s="371"/>
      <c r="F28" s="273">
        <v>9.4E-2</v>
      </c>
      <c r="G28" s="303">
        <f>C28</f>
        <v>750</v>
      </c>
      <c r="H28" s="330">
        <f t="shared" si="5"/>
        <v>70.5</v>
      </c>
      <c r="I28" s="371"/>
      <c r="J28" s="372">
        <f t="shared" si="1"/>
        <v>0</v>
      </c>
      <c r="K28" s="272">
        <f t="shared" si="0"/>
        <v>0</v>
      </c>
    </row>
    <row r="29" spans="1:11" ht="15.75" thickBot="1" x14ac:dyDescent="0.3">
      <c r="A29" s="293" t="s">
        <v>256</v>
      </c>
      <c r="B29" s="273">
        <v>0.11</v>
      </c>
      <c r="C29" s="303">
        <f>+ROUND(C23-C28,0)</f>
        <v>102850</v>
      </c>
      <c r="D29" s="330">
        <f t="shared" si="4"/>
        <v>11313.5</v>
      </c>
      <c r="E29" s="371"/>
      <c r="F29" s="273">
        <v>0.11</v>
      </c>
      <c r="G29" s="303">
        <f>C29</f>
        <v>102850</v>
      </c>
      <c r="H29" s="330">
        <f t="shared" si="5"/>
        <v>11313.5</v>
      </c>
      <c r="I29" s="371"/>
      <c r="J29" s="372">
        <f t="shared" si="1"/>
        <v>0</v>
      </c>
      <c r="K29" s="272">
        <f t="shared" si="0"/>
        <v>0</v>
      </c>
    </row>
    <row r="30" spans="1:11" ht="15.75" thickBot="1" x14ac:dyDescent="0.3">
      <c r="A30" s="309"/>
      <c r="B30" s="310"/>
      <c r="C30" s="311"/>
      <c r="D30" s="314"/>
      <c r="E30" s="371"/>
      <c r="F30" s="379"/>
      <c r="G30" s="313"/>
      <c r="H30" s="314"/>
      <c r="I30" s="371"/>
      <c r="J30" s="380"/>
      <c r="K30" s="315"/>
    </row>
    <row r="31" spans="1:11" x14ac:dyDescent="0.25">
      <c r="A31" s="316" t="s">
        <v>246</v>
      </c>
      <c r="B31" s="317"/>
      <c r="C31" s="318"/>
      <c r="D31" s="381">
        <f>SUM(D22:D29)</f>
        <v>14842.905999999999</v>
      </c>
      <c r="E31" s="382"/>
      <c r="F31" s="322"/>
      <c r="G31" s="322"/>
      <c r="H31" s="381">
        <f>SUM(H22:H29)</f>
        <v>15027.177</v>
      </c>
      <c r="I31" s="377"/>
      <c r="J31" s="381">
        <f>H31-D31</f>
        <v>184.27100000000064</v>
      </c>
      <c r="K31" s="324">
        <f>IF((D31)=0,"",(J31/D31))</f>
        <v>1.2414752205531765E-2</v>
      </c>
    </row>
    <row r="32" spans="1:11" x14ac:dyDescent="0.25">
      <c r="A32" s="325" t="s">
        <v>247</v>
      </c>
      <c r="B32" s="317">
        <v>0.13</v>
      </c>
      <c r="C32" s="326"/>
      <c r="D32" s="383">
        <f>D31*B32</f>
        <v>1929.5777799999998</v>
      </c>
      <c r="E32" s="326"/>
      <c r="F32" s="317">
        <v>0.13</v>
      </c>
      <c r="G32" s="328"/>
      <c r="H32" s="383">
        <f>H31*F32</f>
        <v>1953.5330100000001</v>
      </c>
      <c r="I32" s="371"/>
      <c r="J32" s="383">
        <f t="shared" si="1"/>
        <v>23.955230000000256</v>
      </c>
      <c r="K32" s="331">
        <f t="shared" si="0"/>
        <v>1.2414752205531853E-2</v>
      </c>
    </row>
    <row r="33" spans="1:11" x14ac:dyDescent="0.25">
      <c r="A33" s="332" t="s">
        <v>248</v>
      </c>
      <c r="B33" s="328"/>
      <c r="C33" s="326"/>
      <c r="D33" s="383">
        <f>D31+D32</f>
        <v>16772.483779999999</v>
      </c>
      <c r="E33" s="326"/>
      <c r="F33" s="328"/>
      <c r="G33" s="328"/>
      <c r="H33" s="383">
        <f>H31+H32</f>
        <v>16980.710009999999</v>
      </c>
      <c r="I33" s="371"/>
      <c r="J33" s="383">
        <f t="shared" si="1"/>
        <v>208.22623000000021</v>
      </c>
      <c r="K33" s="331">
        <f t="shared" si="0"/>
        <v>1.2414752205531733E-2</v>
      </c>
    </row>
    <row r="34" spans="1:11" x14ac:dyDescent="0.25">
      <c r="A34" s="334" t="s">
        <v>249</v>
      </c>
      <c r="B34" s="328"/>
      <c r="C34" s="326"/>
      <c r="D34" s="383">
        <v>0</v>
      </c>
      <c r="E34" s="326"/>
      <c r="F34" s="443"/>
      <c r="G34" s="443"/>
      <c r="H34" s="445"/>
      <c r="I34" s="371"/>
      <c r="J34" s="445"/>
      <c r="K34" s="441"/>
    </row>
    <row r="35" spans="1:11" ht="15.75" thickBot="1" x14ac:dyDescent="0.3">
      <c r="A35" s="335" t="s">
        <v>250</v>
      </c>
      <c r="B35" s="336"/>
      <c r="C35" s="337"/>
      <c r="D35" s="375">
        <f>D33+D34</f>
        <v>16772.483779999999</v>
      </c>
      <c r="E35" s="382"/>
      <c r="F35" s="340"/>
      <c r="G35" s="340"/>
      <c r="H35" s="375">
        <f>H33+H34</f>
        <v>16980.710009999999</v>
      </c>
      <c r="I35" s="377"/>
      <c r="J35" s="375">
        <f t="shared" si="1"/>
        <v>208.22623000000021</v>
      </c>
      <c r="K35" s="290">
        <f t="shared" si="0"/>
        <v>1.2414752205531733E-2</v>
      </c>
    </row>
    <row r="36" spans="1:11" ht="15.75" thickBot="1" x14ac:dyDescent="0.3">
      <c r="A36" s="309"/>
      <c r="B36" s="341"/>
      <c r="C36" s="342"/>
      <c r="D36" s="384"/>
      <c r="E36" s="385"/>
      <c r="F36" s="341"/>
      <c r="G36" s="346"/>
      <c r="H36" s="386"/>
      <c r="I36" s="385"/>
      <c r="J36" s="387"/>
      <c r="K36" s="349"/>
    </row>
    <row r="38" spans="1:11" x14ac:dyDescent="0.25">
      <c r="H38" s="431"/>
      <c r="I38" s="431"/>
      <c r="J38" s="431"/>
      <c r="K38" s="393"/>
    </row>
    <row r="39" spans="1:11" x14ac:dyDescent="0.25">
      <c r="D39" s="392"/>
    </row>
    <row r="41" spans="1:11" x14ac:dyDescent="0.25">
      <c r="B41" s="394"/>
      <c r="C41" s="395"/>
      <c r="D41" s="392"/>
    </row>
    <row r="42" spans="1:11" x14ac:dyDescent="0.25">
      <c r="B42" s="394"/>
      <c r="C42" s="395"/>
      <c r="D42" s="392"/>
    </row>
    <row r="43" spans="1:11" x14ac:dyDescent="0.25">
      <c r="D43" s="392"/>
      <c r="E43" s="392"/>
    </row>
    <row r="44" spans="1:11" x14ac:dyDescent="0.25">
      <c r="C44" s="395"/>
    </row>
    <row r="45" spans="1:11" x14ac:dyDescent="0.25">
      <c r="D45" s="392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5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L38"/>
  <sheetViews>
    <sheetView workbookViewId="0">
      <selection activeCell="B33" sqref="B33"/>
    </sheetView>
  </sheetViews>
  <sheetFormatPr defaultRowHeight="15" x14ac:dyDescent="0.25"/>
  <cols>
    <col min="1" max="1" width="54.140625" bestFit="1" customWidth="1"/>
    <col min="2" max="2" width="14" customWidth="1"/>
    <col min="3" max="3" width="9.85546875" bestFit="1" customWidth="1"/>
    <col min="4" max="4" width="12.7109375" bestFit="1" customWidth="1"/>
    <col min="6" max="6" width="11" bestFit="1" customWidth="1"/>
    <col min="7" max="7" width="9.85546875" bestFit="1" customWidth="1"/>
    <col min="8" max="8" width="12.7109375" bestFit="1" customWidth="1"/>
    <col min="10" max="10" width="9.5703125" bestFit="1" customWidth="1"/>
    <col min="11" max="11" width="10" bestFit="1" customWidth="1"/>
  </cols>
  <sheetData>
    <row r="1" spans="1:12" ht="15.75" x14ac:dyDescent="0.25">
      <c r="A1" s="239" t="s">
        <v>215</v>
      </c>
      <c r="B1" s="240" t="s">
        <v>259</v>
      </c>
      <c r="C1" s="240"/>
      <c r="D1" s="240"/>
      <c r="E1" s="240"/>
      <c r="F1" s="240"/>
      <c r="G1" s="357"/>
      <c r="H1" s="357"/>
      <c r="I1" s="357"/>
      <c r="J1" s="357"/>
      <c r="K1" s="358"/>
      <c r="L1" s="461"/>
    </row>
    <row r="2" spans="1:12" ht="15.75" x14ac:dyDescent="0.25">
      <c r="A2" s="239" t="s">
        <v>217</v>
      </c>
      <c r="B2" s="241">
        <v>3.5999999999999997E-2</v>
      </c>
      <c r="C2" s="242"/>
      <c r="D2" s="242"/>
      <c r="E2" s="242"/>
      <c r="F2" s="242"/>
      <c r="G2" s="242"/>
      <c r="H2" s="242"/>
      <c r="I2" s="242"/>
      <c r="J2" s="242"/>
      <c r="K2" s="242"/>
    </row>
    <row r="3" spans="1:12" x14ac:dyDescent="0.25">
      <c r="A3" s="239" t="s">
        <v>218</v>
      </c>
      <c r="B3" s="243">
        <v>100000</v>
      </c>
      <c r="C3" s="244" t="s">
        <v>219</v>
      </c>
      <c r="D3" s="360"/>
      <c r="E3" s="360"/>
      <c r="F3" s="360"/>
      <c r="G3" s="360"/>
      <c r="H3" s="360"/>
      <c r="I3" s="360"/>
      <c r="J3" s="360"/>
      <c r="K3" s="360"/>
    </row>
    <row r="4" spans="1:12" x14ac:dyDescent="0.25">
      <c r="A4" s="356" t="s">
        <v>220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</row>
    <row r="5" spans="1:12" x14ac:dyDescent="0.25">
      <c r="A5" s="247" t="s">
        <v>221</v>
      </c>
      <c r="B5" s="248">
        <v>230</v>
      </c>
      <c r="C5" s="249" t="s">
        <v>222</v>
      </c>
      <c r="D5" s="360"/>
      <c r="E5" s="360"/>
      <c r="F5" s="360"/>
      <c r="G5" s="360"/>
      <c r="H5" s="360"/>
      <c r="I5" s="360"/>
      <c r="J5" s="360"/>
      <c r="K5" s="360"/>
    </row>
    <row r="6" spans="1:12" x14ac:dyDescent="0.25">
      <c r="A6" s="250"/>
      <c r="B6" s="468" t="s">
        <v>223</v>
      </c>
      <c r="C6" s="469"/>
      <c r="D6" s="470"/>
      <c r="E6" s="368"/>
      <c r="F6" s="468" t="s">
        <v>8</v>
      </c>
      <c r="G6" s="469"/>
      <c r="H6" s="470"/>
      <c r="I6" s="368"/>
      <c r="J6" s="468" t="s">
        <v>224</v>
      </c>
      <c r="K6" s="470"/>
    </row>
    <row r="7" spans="1:12" x14ac:dyDescent="0.25">
      <c r="A7" s="250"/>
      <c r="B7" s="252" t="s">
        <v>225</v>
      </c>
      <c r="C7" s="252" t="s">
        <v>226</v>
      </c>
      <c r="D7" s="369" t="s">
        <v>227</v>
      </c>
      <c r="E7" s="370"/>
      <c r="F7" s="252" t="s">
        <v>225</v>
      </c>
      <c r="G7" s="255" t="s">
        <v>226</v>
      </c>
      <c r="H7" s="252" t="s">
        <v>227</v>
      </c>
      <c r="I7" s="370"/>
      <c r="J7" s="258" t="s">
        <v>228</v>
      </c>
      <c r="K7" s="258" t="s">
        <v>229</v>
      </c>
    </row>
    <row r="8" spans="1:12" x14ac:dyDescent="0.25">
      <c r="A8" s="250"/>
      <c r="B8" s="259" t="s">
        <v>230</v>
      </c>
      <c r="C8" s="259"/>
      <c r="D8" s="261" t="s">
        <v>230</v>
      </c>
      <c r="E8" s="370"/>
      <c r="F8" s="259" t="s">
        <v>230</v>
      </c>
      <c r="G8" s="261"/>
      <c r="H8" s="259" t="s">
        <v>230</v>
      </c>
      <c r="I8" s="370"/>
      <c r="J8" s="264"/>
      <c r="K8" s="264"/>
    </row>
    <row r="9" spans="1:12" x14ac:dyDescent="0.25">
      <c r="A9" s="265" t="s">
        <v>18</v>
      </c>
      <c r="B9" s="266">
        <f>ROUND('January 01, 2016 Rates'!G55,2)</f>
        <v>71.64</v>
      </c>
      <c r="C9" s="267">
        <v>1</v>
      </c>
      <c r="D9" s="330">
        <f>C9*B9</f>
        <v>71.64</v>
      </c>
      <c r="E9" s="371"/>
      <c r="F9" s="266">
        <f>ROUND('January 01, 2016 Rates'!F55,2)</f>
        <v>73.040000000000006</v>
      </c>
      <c r="G9" s="270">
        <f>C9</f>
        <v>1</v>
      </c>
      <c r="H9" s="330">
        <f>G9*F9</f>
        <v>73.040000000000006</v>
      </c>
      <c r="I9" s="371"/>
      <c r="J9" s="372">
        <f>H9-D9</f>
        <v>1.4000000000000057</v>
      </c>
      <c r="K9" s="272">
        <f t="shared" ref="K9:K35" si="0">IF((D9)=0,"",(J9/D9))</f>
        <v>1.954215522054726E-2</v>
      </c>
    </row>
    <row r="10" spans="1:12" x14ac:dyDescent="0.25">
      <c r="A10" s="265" t="s">
        <v>26</v>
      </c>
      <c r="B10" s="273">
        <f>ROUND('January 01, 2016 Rates'!G57,4)</f>
        <v>4.3117999999999999</v>
      </c>
      <c r="C10" s="274">
        <f>+B5</f>
        <v>230</v>
      </c>
      <c r="D10" s="330">
        <f>C10*B10</f>
        <v>991.71399999999994</v>
      </c>
      <c r="E10" s="371"/>
      <c r="F10" s="273">
        <f>ROUND('January 01, 2016 Rates'!F57,4)</f>
        <v>4.3959000000000001</v>
      </c>
      <c r="G10" s="276">
        <f>C10</f>
        <v>230</v>
      </c>
      <c r="H10" s="330">
        <f>G10*F10</f>
        <v>1011.057</v>
      </c>
      <c r="I10" s="371"/>
      <c r="J10" s="372">
        <f t="shared" ref="J10:J35" si="1">H10-D10</f>
        <v>19.343000000000075</v>
      </c>
      <c r="K10" s="272">
        <f t="shared" si="0"/>
        <v>1.9504615241894414E-2</v>
      </c>
    </row>
    <row r="11" spans="1:12" x14ac:dyDescent="0.25">
      <c r="A11" s="265" t="s">
        <v>308</v>
      </c>
      <c r="B11" s="273">
        <f>ROUND('January 01, 2016 Rates'!G63,4)</f>
        <v>0</v>
      </c>
      <c r="C11" s="274">
        <f>+B5</f>
        <v>230</v>
      </c>
      <c r="D11" s="330">
        <f>C11*B11</f>
        <v>0</v>
      </c>
      <c r="E11" s="371"/>
      <c r="F11" s="273">
        <f>ROUND('January 01, 2016 Rates'!F63,4)</f>
        <v>1.2999999999999999E-3</v>
      </c>
      <c r="G11" s="276">
        <f>C11</f>
        <v>230</v>
      </c>
      <c r="H11" s="330">
        <f>G11*F11</f>
        <v>0.29899999999999999</v>
      </c>
      <c r="I11" s="371"/>
      <c r="J11" s="372">
        <f t="shared" si="1"/>
        <v>0.29899999999999999</v>
      </c>
      <c r="K11" s="272" t="str">
        <f t="shared" si="0"/>
        <v/>
      </c>
    </row>
    <row r="12" spans="1:12" x14ac:dyDescent="0.25">
      <c r="A12" s="265" t="s">
        <v>309</v>
      </c>
      <c r="B12" s="273">
        <f>ROUND('January 01, 2016 Rates'!G56,2)</f>
        <v>0</v>
      </c>
      <c r="C12" s="274">
        <v>1</v>
      </c>
      <c r="D12" s="330">
        <f>C12*B12</f>
        <v>0</v>
      </c>
      <c r="E12" s="371"/>
      <c r="F12" s="266">
        <f>ROUND('January 01, 2016 Rates'!F56,2)</f>
        <v>3.31</v>
      </c>
      <c r="G12" s="276">
        <f>C12</f>
        <v>1</v>
      </c>
      <c r="H12" s="330">
        <f t="shared" ref="H12:H13" si="2">G12*F12</f>
        <v>3.31</v>
      </c>
      <c r="I12" s="371"/>
      <c r="J12" s="372">
        <f t="shared" ref="J12:J13" si="3">H12-D12</f>
        <v>3.31</v>
      </c>
      <c r="K12" s="272" t="str">
        <f t="shared" ref="K12:K13" si="4">IF((D12)=0,"",(J12/D12))</f>
        <v/>
      </c>
    </row>
    <row r="13" spans="1:12" x14ac:dyDescent="0.25">
      <c r="A13" s="446" t="s">
        <v>310</v>
      </c>
      <c r="B13" s="277">
        <f>ROUND('January 01, 2016 Rates'!G64,4)</f>
        <v>0</v>
      </c>
      <c r="C13" s="278">
        <f>B5</f>
        <v>230</v>
      </c>
      <c r="D13" s="448">
        <f>C13*B13</f>
        <v>0</v>
      </c>
      <c r="E13" s="371"/>
      <c r="F13" s="277">
        <f>ROUND('January 01, 2016 Rates'!F64,4)</f>
        <v>0.19889999999999999</v>
      </c>
      <c r="G13" s="281">
        <f>C13</f>
        <v>230</v>
      </c>
      <c r="H13" s="448">
        <f t="shared" si="2"/>
        <v>45.747</v>
      </c>
      <c r="I13" s="371"/>
      <c r="J13" s="374">
        <f t="shared" si="3"/>
        <v>45.747</v>
      </c>
      <c r="K13" s="282" t="str">
        <f t="shared" si="4"/>
        <v/>
      </c>
    </row>
    <row r="14" spans="1:12" x14ac:dyDescent="0.25">
      <c r="A14" s="283" t="s">
        <v>231</v>
      </c>
      <c r="B14" s="284"/>
      <c r="C14" s="285"/>
      <c r="D14" s="289">
        <f>SUM(D9:D13)</f>
        <v>1063.354</v>
      </c>
      <c r="E14" s="371"/>
      <c r="F14" s="284"/>
      <c r="G14" s="288"/>
      <c r="H14" s="289">
        <f>SUM(H9:H13)</f>
        <v>1133.453</v>
      </c>
      <c r="I14" s="371"/>
      <c r="J14" s="375">
        <f t="shared" si="1"/>
        <v>70.098999999999933</v>
      </c>
      <c r="K14" s="290">
        <f t="shared" si="0"/>
        <v>6.5922543198219913E-2</v>
      </c>
    </row>
    <row r="15" spans="1:12" x14ac:dyDescent="0.25">
      <c r="A15" s="291" t="s">
        <v>311</v>
      </c>
      <c r="B15" s="273">
        <f>ROUND('January 01, 2016 Rates'!G58+'January 01, 2016 Rates'!G59+'January 01, 2016 Rates'!G60,4)</f>
        <v>0</v>
      </c>
      <c r="C15" s="292">
        <f>+B5</f>
        <v>230</v>
      </c>
      <c r="D15" s="330">
        <f>C15*B15</f>
        <v>0</v>
      </c>
      <c r="E15" s="371"/>
      <c r="F15" s="273">
        <f>ROUND('January 01, 2016 Rates'!F58+'January 01, 2016 Rates'!F59+'January 01, 2016 Rates'!F60,4)</f>
        <v>0.88109999999999999</v>
      </c>
      <c r="G15" s="292">
        <f>C15</f>
        <v>230</v>
      </c>
      <c r="H15" s="330">
        <f>G15*F15</f>
        <v>202.65299999999999</v>
      </c>
      <c r="I15" s="371"/>
      <c r="J15" s="372">
        <f t="shared" si="1"/>
        <v>202.65299999999999</v>
      </c>
      <c r="K15" s="272" t="str">
        <f t="shared" si="0"/>
        <v/>
      </c>
    </row>
    <row r="16" spans="1:12" x14ac:dyDescent="0.25">
      <c r="A16" s="293" t="s">
        <v>233</v>
      </c>
      <c r="B16" s="273">
        <f>ROUND('January 01, 2016 Rates'!G62,4)</f>
        <v>8.0199999999999994E-2</v>
      </c>
      <c r="C16" s="292">
        <f>+B5</f>
        <v>230</v>
      </c>
      <c r="D16" s="330">
        <f>C16*B16</f>
        <v>18.445999999999998</v>
      </c>
      <c r="E16" s="371"/>
      <c r="F16" s="273">
        <f>ROUND('January 01, 2016 Rates'!F62,4)</f>
        <v>8.0199999999999994E-2</v>
      </c>
      <c r="G16" s="292">
        <f>C16</f>
        <v>230</v>
      </c>
      <c r="H16" s="330">
        <f>G16*F16</f>
        <v>18.445999999999998</v>
      </c>
      <c r="I16" s="371"/>
      <c r="J16" s="372">
        <f t="shared" si="1"/>
        <v>0</v>
      </c>
      <c r="K16" s="272">
        <f t="shared" si="0"/>
        <v>0</v>
      </c>
    </row>
    <row r="17" spans="1:11" x14ac:dyDescent="0.25">
      <c r="A17" s="293" t="s">
        <v>234</v>
      </c>
      <c r="B17" s="273">
        <v>0</v>
      </c>
      <c r="C17" s="292">
        <v>1</v>
      </c>
      <c r="D17" s="330">
        <f>C17*B17</f>
        <v>0</v>
      </c>
      <c r="E17" s="371"/>
      <c r="F17" s="273">
        <v>0</v>
      </c>
      <c r="G17" s="292">
        <f>C17</f>
        <v>1</v>
      </c>
      <c r="H17" s="330">
        <f>G17*F17</f>
        <v>0</v>
      </c>
      <c r="I17" s="371"/>
      <c r="J17" s="372">
        <f t="shared" si="1"/>
        <v>0</v>
      </c>
      <c r="K17" s="272" t="str">
        <f t="shared" si="0"/>
        <v/>
      </c>
    </row>
    <row r="18" spans="1:11" x14ac:dyDescent="0.25">
      <c r="A18" s="294" t="s">
        <v>235</v>
      </c>
      <c r="B18" s="295"/>
      <c r="C18" s="296"/>
      <c r="D18" s="300">
        <f>SUM(D14:D17)</f>
        <v>1081.8</v>
      </c>
      <c r="E18" s="371"/>
      <c r="F18" s="295"/>
      <c r="G18" s="299"/>
      <c r="H18" s="300">
        <f>SUM(H14:H17)</f>
        <v>1354.5519999999999</v>
      </c>
      <c r="I18" s="371"/>
      <c r="J18" s="376">
        <f t="shared" si="1"/>
        <v>272.75199999999995</v>
      </c>
      <c r="K18" s="301">
        <f t="shared" si="0"/>
        <v>0.25212793492327601</v>
      </c>
    </row>
    <row r="19" spans="1:11" x14ac:dyDescent="0.25">
      <c r="A19" s="302" t="s">
        <v>122</v>
      </c>
      <c r="B19" s="273">
        <f>ROUND('January 01, 2016 Rates'!G67,4)</f>
        <v>-0.4</v>
      </c>
      <c r="C19" s="303">
        <f>B5</f>
        <v>230</v>
      </c>
      <c r="D19" s="330">
        <f>C19*B19</f>
        <v>-92</v>
      </c>
      <c r="E19" s="371"/>
      <c r="F19" s="273">
        <f>ROUND('January 01, 2016 Rates'!F67,4)</f>
        <v>-0.4</v>
      </c>
      <c r="G19" s="304">
        <f>C19</f>
        <v>230</v>
      </c>
      <c r="H19" s="330">
        <f>G19*F19</f>
        <v>-92</v>
      </c>
      <c r="I19" s="371"/>
      <c r="J19" s="372">
        <f t="shared" ref="J19" si="5">H19-D19</f>
        <v>0</v>
      </c>
      <c r="K19" s="272">
        <f t="shared" ref="K19" si="6">IF((D19)=0,"",(J19/D19))</f>
        <v>0</v>
      </c>
    </row>
    <row r="20" spans="1:11" x14ac:dyDescent="0.25">
      <c r="A20" s="302" t="s">
        <v>236</v>
      </c>
      <c r="B20" s="273">
        <f>ROUND('January 01, 2016 Rates'!G65,4)</f>
        <v>2.9272</v>
      </c>
      <c r="C20" s="303">
        <f>+B5</f>
        <v>230</v>
      </c>
      <c r="D20" s="330">
        <f>C20*B20</f>
        <v>673.25599999999997</v>
      </c>
      <c r="E20" s="371"/>
      <c r="F20" s="273">
        <f>ROUND('January 01, 2016 Rates'!F65,4)</f>
        <v>2.8685</v>
      </c>
      <c r="G20" s="304">
        <f>C20</f>
        <v>230</v>
      </c>
      <c r="H20" s="330">
        <f>G20*F20</f>
        <v>659.755</v>
      </c>
      <c r="I20" s="371"/>
      <c r="J20" s="372">
        <f t="shared" si="1"/>
        <v>-13.500999999999976</v>
      </c>
      <c r="K20" s="272">
        <f t="shared" si="0"/>
        <v>-2.0053293249521691E-2</v>
      </c>
    </row>
    <row r="21" spans="1:11" x14ac:dyDescent="0.25">
      <c r="A21" s="305" t="s">
        <v>237</v>
      </c>
      <c r="B21" s="273">
        <f>ROUND('January 01, 2016 Rates'!G66,4)</f>
        <v>2.1960000000000002</v>
      </c>
      <c r="C21" s="303">
        <f>+B5</f>
        <v>230</v>
      </c>
      <c r="D21" s="330">
        <f>C21*B21</f>
        <v>505.08000000000004</v>
      </c>
      <c r="E21" s="371"/>
      <c r="F21" s="273">
        <f>ROUND('January 01, 2016 Rates'!F66,4)</f>
        <v>2.2603</v>
      </c>
      <c r="G21" s="304">
        <f>C21</f>
        <v>230</v>
      </c>
      <c r="H21" s="330">
        <f>G21*F21</f>
        <v>519.86900000000003</v>
      </c>
      <c r="I21" s="371"/>
      <c r="J21" s="372">
        <f t="shared" si="1"/>
        <v>14.788999999999987</v>
      </c>
      <c r="K21" s="272">
        <f t="shared" si="0"/>
        <v>2.9280510018214908E-2</v>
      </c>
    </row>
    <row r="22" spans="1:11" x14ac:dyDescent="0.25">
      <c r="A22" s="294" t="s">
        <v>238</v>
      </c>
      <c r="B22" s="295"/>
      <c r="C22" s="296"/>
      <c r="D22" s="300">
        <f>SUM(D18:D21)</f>
        <v>2168.136</v>
      </c>
      <c r="E22" s="377"/>
      <c r="F22" s="378"/>
      <c r="G22" s="308"/>
      <c r="H22" s="300">
        <f>SUM(H18:H21)</f>
        <v>2442.1759999999999</v>
      </c>
      <c r="I22" s="377"/>
      <c r="J22" s="376">
        <f t="shared" si="1"/>
        <v>274.03999999999996</v>
      </c>
      <c r="K22" s="301">
        <f t="shared" si="0"/>
        <v>0.12639428522933985</v>
      </c>
    </row>
    <row r="23" spans="1:11" x14ac:dyDescent="0.25">
      <c r="A23" s="293" t="s">
        <v>239</v>
      </c>
      <c r="B23" s="273">
        <f>ROUND('January 01, 2016 Rates'!G68,4)</f>
        <v>4.4000000000000003E-3</v>
      </c>
      <c r="C23" s="303">
        <f>B3*(1+B2)</f>
        <v>103600</v>
      </c>
      <c r="D23" s="330">
        <f t="shared" ref="D23:D29" si="7">C23*B23</f>
        <v>455.84000000000003</v>
      </c>
      <c r="E23" s="371"/>
      <c r="F23" s="273">
        <f>ROUND('January 01, 2016 Rates'!F68,4)</f>
        <v>4.4000000000000003E-3</v>
      </c>
      <c r="G23" s="304">
        <f>+C23</f>
        <v>103600</v>
      </c>
      <c r="H23" s="330">
        <f t="shared" ref="H23:H29" si="8">G23*F23</f>
        <v>455.84000000000003</v>
      </c>
      <c r="I23" s="371"/>
      <c r="J23" s="372">
        <f t="shared" si="1"/>
        <v>0</v>
      </c>
      <c r="K23" s="272">
        <f t="shared" si="0"/>
        <v>0</v>
      </c>
    </row>
    <row r="24" spans="1:11" x14ac:dyDescent="0.25">
      <c r="A24" s="293" t="s">
        <v>240</v>
      </c>
      <c r="B24" s="273">
        <f>ROUND('January 01, 2016 Rates'!G69,4)</f>
        <v>1.2999999999999999E-3</v>
      </c>
      <c r="C24" s="303">
        <f>C23</f>
        <v>103600</v>
      </c>
      <c r="D24" s="330">
        <f t="shared" si="7"/>
        <v>134.68</v>
      </c>
      <c r="E24" s="371"/>
      <c r="F24" s="273">
        <f>ROUND('January 01, 2016 Rates'!F69,4)</f>
        <v>1.2999999999999999E-3</v>
      </c>
      <c r="G24" s="304">
        <f>+C24</f>
        <v>103600</v>
      </c>
      <c r="H24" s="330">
        <f t="shared" si="8"/>
        <v>134.68</v>
      </c>
      <c r="I24" s="371"/>
      <c r="J24" s="372">
        <f t="shared" si="1"/>
        <v>0</v>
      </c>
      <c r="K24" s="272">
        <f t="shared" si="0"/>
        <v>0</v>
      </c>
    </row>
    <row r="25" spans="1:11" x14ac:dyDescent="0.25">
      <c r="A25" s="293" t="s">
        <v>241</v>
      </c>
      <c r="B25" s="273">
        <f>ROUND('January 01, 2016 Rates'!G71,4)</f>
        <v>0.25</v>
      </c>
      <c r="C25" s="303">
        <v>1</v>
      </c>
      <c r="D25" s="330">
        <f t="shared" si="7"/>
        <v>0.25</v>
      </c>
      <c r="E25" s="371"/>
      <c r="F25" s="273">
        <f>ROUND('January 01, 2016 Rates'!F71,4)</f>
        <v>0.25</v>
      </c>
      <c r="G25" s="304">
        <f>C25</f>
        <v>1</v>
      </c>
      <c r="H25" s="330">
        <f t="shared" si="8"/>
        <v>0.25</v>
      </c>
      <c r="I25" s="371"/>
      <c r="J25" s="372">
        <f t="shared" si="1"/>
        <v>0</v>
      </c>
      <c r="K25" s="272">
        <f t="shared" si="0"/>
        <v>0</v>
      </c>
    </row>
    <row r="26" spans="1:11" x14ac:dyDescent="0.25">
      <c r="A26" s="293" t="s">
        <v>242</v>
      </c>
      <c r="B26" s="273">
        <f>ROUND('January 01, 2016 Rates'!G70,4)</f>
        <v>7.0000000000000001E-3</v>
      </c>
      <c r="C26" s="303">
        <f>+B3</f>
        <v>100000</v>
      </c>
      <c r="D26" s="330">
        <f t="shared" si="7"/>
        <v>700</v>
      </c>
      <c r="E26" s="371"/>
      <c r="F26" s="273">
        <f>ROUND('January 01, 2016 Rates'!G70,4)</f>
        <v>7.0000000000000001E-3</v>
      </c>
      <c r="G26" s="304">
        <f>C26</f>
        <v>100000</v>
      </c>
      <c r="H26" s="330">
        <f t="shared" ref="H26" si="9">G26*F26</f>
        <v>700</v>
      </c>
      <c r="I26" s="371"/>
      <c r="J26" s="372">
        <f t="shared" ref="J26" si="10">H26-D26</f>
        <v>0</v>
      </c>
      <c r="K26" s="272">
        <f t="shared" ref="K26" si="11">IF((D26)=0,"",(J26/D26))</f>
        <v>0</v>
      </c>
    </row>
    <row r="27" spans="1:11" x14ac:dyDescent="0.25">
      <c r="A27" s="434" t="s">
        <v>307</v>
      </c>
      <c r="B27" s="435"/>
      <c r="C27" s="436"/>
      <c r="D27" s="437"/>
      <c r="E27" s="267"/>
      <c r="F27" s="415"/>
      <c r="G27" s="303"/>
      <c r="H27" s="268">
        <f t="shared" si="8"/>
        <v>0</v>
      </c>
      <c r="I27" s="267"/>
      <c r="J27" s="440"/>
      <c r="K27" s="441"/>
    </row>
    <row r="28" spans="1:11" x14ac:dyDescent="0.25">
      <c r="A28" s="293" t="s">
        <v>256</v>
      </c>
      <c r="B28" s="273">
        <v>9.4E-2</v>
      </c>
      <c r="C28" s="303">
        <v>750</v>
      </c>
      <c r="D28" s="330">
        <f t="shared" si="7"/>
        <v>70.5</v>
      </c>
      <c r="E28" s="371"/>
      <c r="F28" s="273">
        <v>9.4E-2</v>
      </c>
      <c r="G28" s="303">
        <f>C28</f>
        <v>750</v>
      </c>
      <c r="H28" s="330">
        <f t="shared" si="8"/>
        <v>70.5</v>
      </c>
      <c r="I28" s="371"/>
      <c r="J28" s="372">
        <f t="shared" si="1"/>
        <v>0</v>
      </c>
      <c r="K28" s="272">
        <f t="shared" si="0"/>
        <v>0</v>
      </c>
    </row>
    <row r="29" spans="1:11" ht="15.75" thickBot="1" x14ac:dyDescent="0.3">
      <c r="A29" s="293" t="s">
        <v>256</v>
      </c>
      <c r="B29" s="273">
        <v>0.11</v>
      </c>
      <c r="C29" s="303">
        <f>+ROUND(C23-C28,0)</f>
        <v>102850</v>
      </c>
      <c r="D29" s="330">
        <f t="shared" si="7"/>
        <v>11313.5</v>
      </c>
      <c r="E29" s="371"/>
      <c r="F29" s="273">
        <v>0.11</v>
      </c>
      <c r="G29" s="303">
        <f>C29</f>
        <v>102850</v>
      </c>
      <c r="H29" s="330">
        <f t="shared" si="8"/>
        <v>11313.5</v>
      </c>
      <c r="I29" s="371"/>
      <c r="J29" s="372">
        <f t="shared" si="1"/>
        <v>0</v>
      </c>
      <c r="K29" s="272">
        <f t="shared" si="0"/>
        <v>0</v>
      </c>
    </row>
    <row r="30" spans="1:11" ht="15.75" thickBot="1" x14ac:dyDescent="0.3">
      <c r="A30" s="309"/>
      <c r="B30" s="310"/>
      <c r="C30" s="311"/>
      <c r="D30" s="314"/>
      <c r="E30" s="371"/>
      <c r="F30" s="379"/>
      <c r="G30" s="313"/>
      <c r="H30" s="314"/>
      <c r="I30" s="371"/>
      <c r="J30" s="380"/>
      <c r="K30" s="315"/>
    </row>
    <row r="31" spans="1:11" x14ac:dyDescent="0.25">
      <c r="A31" s="316" t="s">
        <v>246</v>
      </c>
      <c r="B31" s="317"/>
      <c r="C31" s="318"/>
      <c r="D31" s="381">
        <f>SUM(D22:D29)</f>
        <v>14842.905999999999</v>
      </c>
      <c r="E31" s="382"/>
      <c r="F31" s="322"/>
      <c r="G31" s="322"/>
      <c r="H31" s="381">
        <f>SUM(H22:H29)</f>
        <v>15116.946</v>
      </c>
      <c r="I31" s="377"/>
      <c r="J31" s="381">
        <f>H31-D31</f>
        <v>274.04000000000087</v>
      </c>
      <c r="K31" s="324">
        <f>IF((D31)=0,"",(J31/D31))</f>
        <v>1.846269187448879E-2</v>
      </c>
    </row>
    <row r="32" spans="1:11" x14ac:dyDescent="0.25">
      <c r="A32" s="325" t="s">
        <v>247</v>
      </c>
      <c r="B32" s="317">
        <v>0.13</v>
      </c>
      <c r="C32" s="326"/>
      <c r="D32" s="383">
        <f>D31*B32</f>
        <v>1929.5777799999998</v>
      </c>
      <c r="E32" s="326"/>
      <c r="F32" s="317">
        <v>0.13</v>
      </c>
      <c r="G32" s="328"/>
      <c r="H32" s="383">
        <f>H31*F32</f>
        <v>1965.20298</v>
      </c>
      <c r="I32" s="371"/>
      <c r="J32" s="383">
        <f t="shared" si="1"/>
        <v>35.625200000000177</v>
      </c>
      <c r="K32" s="331">
        <f t="shared" si="0"/>
        <v>1.8462691874488821E-2</v>
      </c>
    </row>
    <row r="33" spans="1:11" x14ac:dyDescent="0.25">
      <c r="A33" s="332" t="s">
        <v>248</v>
      </c>
      <c r="B33" s="328"/>
      <c r="C33" s="326"/>
      <c r="D33" s="383">
        <f>D31+D32</f>
        <v>16772.483779999999</v>
      </c>
      <c r="E33" s="326"/>
      <c r="F33" s="328"/>
      <c r="G33" s="328"/>
      <c r="H33" s="383">
        <f>H31+H32</f>
        <v>17082.148979999998</v>
      </c>
      <c r="I33" s="371"/>
      <c r="J33" s="383">
        <f t="shared" si="1"/>
        <v>309.66519999999946</v>
      </c>
      <c r="K33" s="331">
        <f t="shared" si="0"/>
        <v>1.8462691874488697E-2</v>
      </c>
    </row>
    <row r="34" spans="1:11" x14ac:dyDescent="0.25">
      <c r="A34" s="334" t="s">
        <v>249</v>
      </c>
      <c r="B34" s="328"/>
      <c r="C34" s="326"/>
      <c r="D34" s="383">
        <v>0</v>
      </c>
      <c r="E34" s="326"/>
      <c r="F34" s="443"/>
      <c r="G34" s="443"/>
      <c r="H34" s="445"/>
      <c r="I34" s="371"/>
      <c r="J34" s="445"/>
      <c r="K34" s="441"/>
    </row>
    <row r="35" spans="1:11" ht="15.75" thickBot="1" x14ac:dyDescent="0.3">
      <c r="A35" s="335" t="s">
        <v>250</v>
      </c>
      <c r="B35" s="336"/>
      <c r="C35" s="337"/>
      <c r="D35" s="375">
        <f>D33+D34</f>
        <v>16772.483779999999</v>
      </c>
      <c r="E35" s="382"/>
      <c r="F35" s="340"/>
      <c r="G35" s="340"/>
      <c r="H35" s="375">
        <f>H33+H34</f>
        <v>17082.148979999998</v>
      </c>
      <c r="I35" s="377"/>
      <c r="J35" s="375">
        <f t="shared" si="1"/>
        <v>309.66519999999946</v>
      </c>
      <c r="K35" s="290">
        <f t="shared" si="0"/>
        <v>1.8462691874488697E-2</v>
      </c>
    </row>
    <row r="36" spans="1:11" ht="15.75" thickBot="1" x14ac:dyDescent="0.3">
      <c r="A36" s="309"/>
      <c r="B36" s="341"/>
      <c r="C36" s="342"/>
      <c r="D36" s="384"/>
      <c r="E36" s="385"/>
      <c r="F36" s="341"/>
      <c r="G36" s="346"/>
      <c r="H36" s="386"/>
      <c r="I36" s="385"/>
      <c r="J36" s="387"/>
      <c r="K36" s="349"/>
    </row>
    <row r="38" spans="1:11" x14ac:dyDescent="0.25">
      <c r="H38" s="431"/>
      <c r="I38" s="431"/>
      <c r="J38" s="431"/>
      <c r="K38" s="393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5" orientation="landscape" r:id="rId1"/>
  <headerFooter differentOddEven="1">
    <oddHeader>&amp;REnersource  Hydro Mississauga Inc.
Filed: September 23, 2015
2016 Price Cap IR Application
Supplementary Evidence
EB-2015-0065
Page &amp;P of &amp;N</oddHeader>
    <evenHeader>&amp;LEnersource  Hydro Mississauga Inc.
Filed: September 23, 2015
2016 Price Cap IR Application
Supplementary Evidence
EB-2015-0065
Page &amp;P of &amp;N</even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K38"/>
  <sheetViews>
    <sheetView workbookViewId="0">
      <selection activeCell="B33" sqref="B33"/>
    </sheetView>
  </sheetViews>
  <sheetFormatPr defaultRowHeight="15" x14ac:dyDescent="0.25"/>
  <cols>
    <col min="1" max="1" width="54.140625" bestFit="1" customWidth="1"/>
    <col min="2" max="2" width="16.42578125" customWidth="1"/>
    <col min="3" max="3" width="9.85546875" bestFit="1" customWidth="1"/>
    <col min="4" max="4" width="12.7109375" bestFit="1" customWidth="1"/>
    <col min="6" max="6" width="14" bestFit="1" customWidth="1"/>
    <col min="7" max="7" width="9.85546875" bestFit="1" customWidth="1"/>
    <col min="8" max="8" width="12.7109375" bestFit="1" customWidth="1"/>
    <col min="10" max="10" width="11.5703125" bestFit="1" customWidth="1"/>
    <col min="11" max="11" width="10" bestFit="1" customWidth="1"/>
  </cols>
  <sheetData>
    <row r="1" spans="1:11" ht="15.75" x14ac:dyDescent="0.25">
      <c r="A1" s="239" t="s">
        <v>215</v>
      </c>
      <c r="B1" s="240" t="s">
        <v>260</v>
      </c>
      <c r="C1" s="240"/>
      <c r="D1" s="240"/>
      <c r="E1" s="240"/>
      <c r="F1" s="357"/>
      <c r="G1" s="357"/>
      <c r="H1" s="357"/>
      <c r="I1" s="357"/>
      <c r="J1" s="357"/>
      <c r="K1" s="358"/>
    </row>
    <row r="2" spans="1:11" ht="15.75" x14ac:dyDescent="0.25">
      <c r="A2" s="239" t="s">
        <v>217</v>
      </c>
      <c r="B2" s="241">
        <v>3.5999999999999997E-2</v>
      </c>
      <c r="C2" s="242"/>
      <c r="D2" s="242"/>
      <c r="E2" s="242"/>
      <c r="F2" s="242"/>
      <c r="G2" s="242"/>
      <c r="H2" s="242"/>
      <c r="I2" s="242"/>
      <c r="J2" s="242"/>
      <c r="K2" s="242"/>
    </row>
    <row r="3" spans="1:11" x14ac:dyDescent="0.25">
      <c r="A3" s="239" t="s">
        <v>218</v>
      </c>
      <c r="B3" s="243">
        <v>400000</v>
      </c>
      <c r="C3" s="244" t="s">
        <v>219</v>
      </c>
      <c r="D3" s="360"/>
      <c r="E3" s="360"/>
      <c r="F3" s="360"/>
      <c r="G3" s="360"/>
      <c r="H3" s="360"/>
      <c r="I3" s="360"/>
      <c r="J3" s="360"/>
      <c r="K3" s="360"/>
    </row>
    <row r="4" spans="1:11" x14ac:dyDescent="0.25">
      <c r="A4" s="356" t="s">
        <v>220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</row>
    <row r="5" spans="1:11" x14ac:dyDescent="0.25">
      <c r="A5" s="247" t="s">
        <v>221</v>
      </c>
      <c r="B5" s="248">
        <v>2250</v>
      </c>
      <c r="C5" s="249" t="s">
        <v>222</v>
      </c>
      <c r="D5" s="360"/>
      <c r="E5" s="360"/>
      <c r="F5" s="360"/>
      <c r="G5" s="360"/>
      <c r="H5" s="360"/>
      <c r="I5" s="360"/>
      <c r="J5" s="360"/>
      <c r="K5" s="360"/>
    </row>
    <row r="6" spans="1:11" x14ac:dyDescent="0.25">
      <c r="A6" s="250"/>
      <c r="B6" s="468" t="s">
        <v>223</v>
      </c>
      <c r="C6" s="469"/>
      <c r="D6" s="470"/>
      <c r="E6" s="368"/>
      <c r="F6" s="468" t="s">
        <v>8</v>
      </c>
      <c r="G6" s="469"/>
      <c r="H6" s="470"/>
      <c r="I6" s="368"/>
      <c r="J6" s="468" t="s">
        <v>224</v>
      </c>
      <c r="K6" s="470"/>
    </row>
    <row r="7" spans="1:11" x14ac:dyDescent="0.25">
      <c r="A7" s="250"/>
      <c r="B7" s="252" t="s">
        <v>225</v>
      </c>
      <c r="C7" s="252" t="s">
        <v>226</v>
      </c>
      <c r="D7" s="369" t="s">
        <v>227</v>
      </c>
      <c r="E7" s="370"/>
      <c r="F7" s="252" t="s">
        <v>225</v>
      </c>
      <c r="G7" s="255" t="s">
        <v>226</v>
      </c>
      <c r="H7" s="252" t="s">
        <v>227</v>
      </c>
      <c r="I7" s="370"/>
      <c r="J7" s="258" t="s">
        <v>228</v>
      </c>
      <c r="K7" s="258" t="s">
        <v>229</v>
      </c>
    </row>
    <row r="8" spans="1:11" x14ac:dyDescent="0.25">
      <c r="A8" s="250"/>
      <c r="B8" s="259" t="s">
        <v>230</v>
      </c>
      <c r="C8" s="259"/>
      <c r="D8" s="261" t="s">
        <v>230</v>
      </c>
      <c r="E8" s="370"/>
      <c r="F8" s="259" t="s">
        <v>230</v>
      </c>
      <c r="G8" s="261"/>
      <c r="H8" s="259" t="s">
        <v>230</v>
      </c>
      <c r="I8" s="370"/>
      <c r="J8" s="264"/>
      <c r="K8" s="264"/>
    </row>
    <row r="9" spans="1:11" x14ac:dyDescent="0.25">
      <c r="A9" s="265" t="s">
        <v>18</v>
      </c>
      <c r="B9" s="266">
        <f>ROUND('January 01, 2016 Rates'!G73,2)</f>
        <v>1631.56</v>
      </c>
      <c r="C9" s="267">
        <v>1</v>
      </c>
      <c r="D9" s="330">
        <f>C9*B9</f>
        <v>1631.56</v>
      </c>
      <c r="E9" s="371"/>
      <c r="F9" s="266">
        <f>ROUND('January 01, 2016 Rates'!F73,2)</f>
        <v>1663.38</v>
      </c>
      <c r="G9" s="270">
        <f>C9</f>
        <v>1</v>
      </c>
      <c r="H9" s="330">
        <f>G9*F9</f>
        <v>1663.38</v>
      </c>
      <c r="I9" s="371"/>
      <c r="J9" s="372">
        <f>H9-D9</f>
        <v>31.820000000000164</v>
      </c>
      <c r="K9" s="272">
        <f t="shared" ref="K9:K35" si="0">IF((D9)=0,"",(J9/D9))</f>
        <v>1.9502807129373217E-2</v>
      </c>
    </row>
    <row r="10" spans="1:11" x14ac:dyDescent="0.25">
      <c r="A10" s="265" t="s">
        <v>26</v>
      </c>
      <c r="B10" s="273">
        <f>ROUND('January 01, 2016 Rates'!G75,4)</f>
        <v>2.2187000000000001</v>
      </c>
      <c r="C10" s="274">
        <f>+B5</f>
        <v>2250</v>
      </c>
      <c r="D10" s="330">
        <f>C10*B10</f>
        <v>4992.0749999999998</v>
      </c>
      <c r="E10" s="371"/>
      <c r="F10" s="273">
        <f>ROUND('January 01, 2016 Rates'!F75,4)</f>
        <v>2.262</v>
      </c>
      <c r="G10" s="276">
        <f>C10</f>
        <v>2250</v>
      </c>
      <c r="H10" s="330">
        <f>G10*F10</f>
        <v>5089.5</v>
      </c>
      <c r="I10" s="371"/>
      <c r="J10" s="372">
        <f t="shared" ref="J10:J35" si="1">H10-D10</f>
        <v>97.425000000000182</v>
      </c>
      <c r="K10" s="272">
        <f t="shared" si="0"/>
        <v>1.9515932753414199E-2</v>
      </c>
    </row>
    <row r="11" spans="1:11" x14ac:dyDescent="0.25">
      <c r="A11" s="265" t="s">
        <v>308</v>
      </c>
      <c r="B11" s="273">
        <f>ROUND('January 01, 2016 Rates'!G81,4)</f>
        <v>0</v>
      </c>
      <c r="C11" s="274">
        <f>+B5</f>
        <v>2250</v>
      </c>
      <c r="D11" s="330">
        <f>C11*B11</f>
        <v>0</v>
      </c>
      <c r="E11" s="371"/>
      <c r="F11" s="273">
        <f>ROUND('January 01, 2016 Rates'!F81,4)</f>
        <v>1.1000000000000001E-3</v>
      </c>
      <c r="G11" s="276">
        <f>C11</f>
        <v>2250</v>
      </c>
      <c r="H11" s="330">
        <f>G11*F11</f>
        <v>2.4750000000000001</v>
      </c>
      <c r="I11" s="371"/>
      <c r="J11" s="372">
        <f t="shared" si="1"/>
        <v>2.4750000000000001</v>
      </c>
      <c r="K11" s="272" t="str">
        <f t="shared" si="0"/>
        <v/>
      </c>
    </row>
    <row r="12" spans="1:11" x14ac:dyDescent="0.25">
      <c r="A12" s="265" t="s">
        <v>309</v>
      </c>
      <c r="B12" s="266">
        <f>ROUND('January 01, 2016 Rates'!G74,2)</f>
        <v>0</v>
      </c>
      <c r="C12" s="274">
        <v>1</v>
      </c>
      <c r="D12" s="330">
        <f>C12*B12</f>
        <v>0</v>
      </c>
      <c r="E12" s="371"/>
      <c r="F12" s="266">
        <f>ROUND('January 01, 2016 Rates'!F74,2)</f>
        <v>75.28</v>
      </c>
      <c r="G12" s="276">
        <f>C12</f>
        <v>1</v>
      </c>
      <c r="H12" s="330">
        <f>G12*F12</f>
        <v>75.28</v>
      </c>
      <c r="I12" s="371"/>
      <c r="J12" s="372">
        <f t="shared" ref="J12:J13" si="2">H12-D12</f>
        <v>75.28</v>
      </c>
      <c r="K12" s="272" t="str">
        <f t="shared" ref="K12:K13" si="3">IF((D12)=0,"",(J12/D12))</f>
        <v/>
      </c>
    </row>
    <row r="13" spans="1:11" x14ac:dyDescent="0.25">
      <c r="A13" s="446" t="s">
        <v>310</v>
      </c>
      <c r="B13" s="277">
        <f>ROUND('January 01, 2016 Rates'!G82,4)</f>
        <v>0</v>
      </c>
      <c r="C13" s="278">
        <f>B5</f>
        <v>2250</v>
      </c>
      <c r="D13" s="448">
        <f>C13*B13</f>
        <v>0</v>
      </c>
      <c r="E13" s="371"/>
      <c r="F13" s="277">
        <f>ROUND('January 01, 2016 Rates'!F82,4)</f>
        <v>0.1024</v>
      </c>
      <c r="G13" s="281">
        <f>C13</f>
        <v>2250</v>
      </c>
      <c r="H13" s="373">
        <f>G13*F13</f>
        <v>230.4</v>
      </c>
      <c r="I13" s="371"/>
      <c r="J13" s="374">
        <f t="shared" si="2"/>
        <v>230.4</v>
      </c>
      <c r="K13" s="282" t="str">
        <f t="shared" si="3"/>
        <v/>
      </c>
    </row>
    <row r="14" spans="1:11" x14ac:dyDescent="0.25">
      <c r="A14" s="283" t="s">
        <v>231</v>
      </c>
      <c r="B14" s="284"/>
      <c r="C14" s="285"/>
      <c r="D14" s="289">
        <f>SUM(D9:D13)</f>
        <v>6623.6350000000002</v>
      </c>
      <c r="E14" s="371"/>
      <c r="F14" s="284"/>
      <c r="G14" s="288"/>
      <c r="H14" s="289">
        <f>SUM(H9:H13)</f>
        <v>7061.0349999999999</v>
      </c>
      <c r="I14" s="371"/>
      <c r="J14" s="375">
        <f t="shared" si="1"/>
        <v>437.39999999999964</v>
      </c>
      <c r="K14" s="290">
        <f t="shared" si="0"/>
        <v>6.6036247468346257E-2</v>
      </c>
    </row>
    <row r="15" spans="1:11" x14ac:dyDescent="0.25">
      <c r="A15" s="291" t="s">
        <v>311</v>
      </c>
      <c r="B15" s="273">
        <f>ROUND('January 01, 2016 Rates'!G76+'January 01, 2016 Rates'!G77+'January 01, 2016 Rates'!G79,4)</f>
        <v>0</v>
      </c>
      <c r="C15" s="292">
        <f>+B5</f>
        <v>2250</v>
      </c>
      <c r="D15" s="330">
        <f>C15*B15</f>
        <v>0</v>
      </c>
      <c r="E15" s="371"/>
      <c r="F15" s="273">
        <f>ROUND('January 01, 2016 Rates'!F76+'January 01, 2016 Rates'!F77+'January 01, 2016 Rates'!F79,4)</f>
        <v>1.1115999999999999</v>
      </c>
      <c r="G15" s="292">
        <f>C15</f>
        <v>2250</v>
      </c>
      <c r="H15" s="330">
        <f>G15*F15</f>
        <v>2501.1</v>
      </c>
      <c r="I15" s="371"/>
      <c r="J15" s="372">
        <f t="shared" si="1"/>
        <v>2501.1</v>
      </c>
      <c r="K15" s="272" t="str">
        <f t="shared" si="0"/>
        <v/>
      </c>
    </row>
    <row r="16" spans="1:11" x14ac:dyDescent="0.25">
      <c r="A16" s="293" t="s">
        <v>233</v>
      </c>
      <c r="B16" s="273">
        <f>ROUND('January 01, 2016 Rates'!G80,4)</f>
        <v>7.8399999999999997E-2</v>
      </c>
      <c r="C16" s="292">
        <f>+B5</f>
        <v>2250</v>
      </c>
      <c r="D16" s="330">
        <f>C16*B16</f>
        <v>176.4</v>
      </c>
      <c r="E16" s="371"/>
      <c r="F16" s="273">
        <f>ROUND('January 01, 2016 Rates'!F80,4)</f>
        <v>7.8399999999999997E-2</v>
      </c>
      <c r="G16" s="292">
        <f>C16</f>
        <v>2250</v>
      </c>
      <c r="H16" s="330">
        <f>G16*F16</f>
        <v>176.4</v>
      </c>
      <c r="I16" s="371"/>
      <c r="J16" s="372">
        <f t="shared" si="1"/>
        <v>0</v>
      </c>
      <c r="K16" s="272">
        <f t="shared" si="0"/>
        <v>0</v>
      </c>
    </row>
    <row r="17" spans="1:11" x14ac:dyDescent="0.25">
      <c r="A17" s="293" t="s">
        <v>234</v>
      </c>
      <c r="B17" s="273">
        <v>0</v>
      </c>
      <c r="C17" s="292">
        <v>1</v>
      </c>
      <c r="D17" s="330">
        <f>C17*B17</f>
        <v>0</v>
      </c>
      <c r="E17" s="371"/>
      <c r="F17" s="273">
        <v>0</v>
      </c>
      <c r="G17" s="292">
        <f>C17</f>
        <v>1</v>
      </c>
      <c r="H17" s="330">
        <f>G17*F17</f>
        <v>0</v>
      </c>
      <c r="I17" s="371"/>
      <c r="J17" s="372">
        <f t="shared" si="1"/>
        <v>0</v>
      </c>
      <c r="K17" s="272" t="str">
        <f t="shared" si="0"/>
        <v/>
      </c>
    </row>
    <row r="18" spans="1:11" x14ac:dyDescent="0.25">
      <c r="A18" s="294" t="s">
        <v>235</v>
      </c>
      <c r="B18" s="295"/>
      <c r="C18" s="296"/>
      <c r="D18" s="300">
        <f>SUM(D14:D17)</f>
        <v>6800.0349999999999</v>
      </c>
      <c r="E18" s="371"/>
      <c r="F18" s="295"/>
      <c r="G18" s="299"/>
      <c r="H18" s="300">
        <f>SUM(H14:H17)</f>
        <v>9738.5349999999999</v>
      </c>
      <c r="I18" s="371"/>
      <c r="J18" s="376">
        <f t="shared" si="1"/>
        <v>2938.5</v>
      </c>
      <c r="K18" s="301">
        <f t="shared" si="0"/>
        <v>0.43213012874198442</v>
      </c>
    </row>
    <row r="19" spans="1:11" x14ac:dyDescent="0.25">
      <c r="A19" s="302" t="s">
        <v>122</v>
      </c>
      <c r="B19" s="273">
        <f>ROUND('January 01, 2016 Rates'!G85,4)</f>
        <v>-0.4</v>
      </c>
      <c r="C19" s="303">
        <f>B5</f>
        <v>2250</v>
      </c>
      <c r="D19" s="330">
        <f>C19*B19</f>
        <v>-900</v>
      </c>
      <c r="E19" s="371"/>
      <c r="F19" s="273">
        <f>ROUND('January 01, 2016 Rates'!F85,4)</f>
        <v>-0.4</v>
      </c>
      <c r="G19" s="304">
        <f>C19</f>
        <v>2250</v>
      </c>
      <c r="H19" s="330">
        <f>G19*F19</f>
        <v>-900</v>
      </c>
      <c r="I19" s="371"/>
      <c r="J19" s="372">
        <f t="shared" ref="J19" si="4">H19-D19</f>
        <v>0</v>
      </c>
      <c r="K19" s="272">
        <f t="shared" ref="K19" si="5">IF((D19)=0,"",(J19/D19))</f>
        <v>0</v>
      </c>
    </row>
    <row r="20" spans="1:11" x14ac:dyDescent="0.25">
      <c r="A20" s="302" t="s">
        <v>236</v>
      </c>
      <c r="B20" s="273">
        <f>ROUND('January 01, 2016 Rates'!G83,4)</f>
        <v>2.8319999999999999</v>
      </c>
      <c r="C20" s="303">
        <f>+B5</f>
        <v>2250</v>
      </c>
      <c r="D20" s="330">
        <f>C20*B20</f>
        <v>6372</v>
      </c>
      <c r="E20" s="371"/>
      <c r="F20" s="273">
        <f>ROUND('January 01, 2016 Rates'!F83,4)</f>
        <v>2.7751999999999999</v>
      </c>
      <c r="G20" s="304">
        <f>C20</f>
        <v>2250</v>
      </c>
      <c r="H20" s="330">
        <f>G20*F20</f>
        <v>6244.2</v>
      </c>
      <c r="I20" s="371"/>
      <c r="J20" s="372">
        <f t="shared" si="1"/>
        <v>-127.80000000000018</v>
      </c>
      <c r="K20" s="272">
        <f t="shared" si="0"/>
        <v>-2.0056497175141273E-2</v>
      </c>
    </row>
    <row r="21" spans="1:11" x14ac:dyDescent="0.25">
      <c r="A21" s="305" t="s">
        <v>237</v>
      </c>
      <c r="B21" s="273">
        <f>ROUND('January 01, 2016 Rates'!G84,4)</f>
        <v>2.1488</v>
      </c>
      <c r="C21" s="303">
        <f>+B5</f>
        <v>2250</v>
      </c>
      <c r="D21" s="330">
        <f>C21*B21</f>
        <v>4834.8</v>
      </c>
      <c r="E21" s="371"/>
      <c r="F21" s="273">
        <f>ROUND('January 01, 2016 Rates'!F84,4)</f>
        <v>2.2117</v>
      </c>
      <c r="G21" s="304">
        <f>C21</f>
        <v>2250</v>
      </c>
      <c r="H21" s="330">
        <f>G21*F21</f>
        <v>4976.3249999999998</v>
      </c>
      <c r="I21" s="371"/>
      <c r="J21" s="372">
        <f t="shared" si="1"/>
        <v>141.52499999999964</v>
      </c>
      <c r="K21" s="272">
        <f t="shared" si="0"/>
        <v>2.9272151898734101E-2</v>
      </c>
    </row>
    <row r="22" spans="1:11" x14ac:dyDescent="0.25">
      <c r="A22" s="294" t="s">
        <v>238</v>
      </c>
      <c r="B22" s="295"/>
      <c r="C22" s="296"/>
      <c r="D22" s="300">
        <f>SUM(D18:D21)</f>
        <v>17106.834999999999</v>
      </c>
      <c r="E22" s="377"/>
      <c r="F22" s="378"/>
      <c r="G22" s="308"/>
      <c r="H22" s="300">
        <f>SUM(H18:H21)</f>
        <v>20059.060000000001</v>
      </c>
      <c r="I22" s="377"/>
      <c r="J22" s="376">
        <f t="shared" si="1"/>
        <v>2952.2250000000022</v>
      </c>
      <c r="K22" s="301">
        <f t="shared" si="0"/>
        <v>0.17257575700005304</v>
      </c>
    </row>
    <row r="23" spans="1:11" x14ac:dyDescent="0.25">
      <c r="A23" s="293" t="s">
        <v>239</v>
      </c>
      <c r="B23" s="273">
        <f>ROUND('January 01, 2016 Rates'!G86,4)</f>
        <v>4.4000000000000003E-3</v>
      </c>
      <c r="C23" s="303">
        <f>B3*(1+B2)</f>
        <v>414400</v>
      </c>
      <c r="D23" s="330">
        <f t="shared" ref="D23:D29" si="6">C23*B23</f>
        <v>1823.3600000000001</v>
      </c>
      <c r="E23" s="371"/>
      <c r="F23" s="273">
        <f>ROUND('January 01, 2016 Rates'!F86,4)</f>
        <v>4.4000000000000003E-3</v>
      </c>
      <c r="G23" s="304">
        <f>+C23</f>
        <v>414400</v>
      </c>
      <c r="H23" s="330">
        <f t="shared" ref="H23:H29" si="7">G23*F23</f>
        <v>1823.3600000000001</v>
      </c>
      <c r="I23" s="371"/>
      <c r="J23" s="372">
        <f t="shared" si="1"/>
        <v>0</v>
      </c>
      <c r="K23" s="272">
        <f t="shared" si="0"/>
        <v>0</v>
      </c>
    </row>
    <row r="24" spans="1:11" x14ac:dyDescent="0.25">
      <c r="A24" s="293" t="s">
        <v>240</v>
      </c>
      <c r="B24" s="273">
        <f>ROUND('January 01, 2016 Rates'!G87,4)</f>
        <v>1.2999999999999999E-3</v>
      </c>
      <c r="C24" s="303">
        <f>C23</f>
        <v>414400</v>
      </c>
      <c r="D24" s="330">
        <f t="shared" si="6"/>
        <v>538.72</v>
      </c>
      <c r="E24" s="371"/>
      <c r="F24" s="273">
        <f>ROUND('January 01, 2016 Rates'!F87,4)</f>
        <v>1.2999999999999999E-3</v>
      </c>
      <c r="G24" s="304">
        <f>+C24</f>
        <v>414400</v>
      </c>
      <c r="H24" s="330">
        <f t="shared" si="7"/>
        <v>538.72</v>
      </c>
      <c r="I24" s="371"/>
      <c r="J24" s="372">
        <f t="shared" si="1"/>
        <v>0</v>
      </c>
      <c r="K24" s="272">
        <f t="shared" si="0"/>
        <v>0</v>
      </c>
    </row>
    <row r="25" spans="1:11" x14ac:dyDescent="0.25">
      <c r="A25" s="293" t="s">
        <v>241</v>
      </c>
      <c r="B25" s="273">
        <f>ROUND('January 01, 2016 Rates'!G89,4)</f>
        <v>0.25</v>
      </c>
      <c r="C25" s="303">
        <v>1</v>
      </c>
      <c r="D25" s="330">
        <f t="shared" si="6"/>
        <v>0.25</v>
      </c>
      <c r="E25" s="371"/>
      <c r="F25" s="273">
        <f>ROUND('January 01, 2016 Rates'!F89,4)</f>
        <v>0.25</v>
      </c>
      <c r="G25" s="304">
        <f>C25</f>
        <v>1</v>
      </c>
      <c r="H25" s="330">
        <f t="shared" si="7"/>
        <v>0.25</v>
      </c>
      <c r="I25" s="371"/>
      <c r="J25" s="372">
        <f t="shared" si="1"/>
        <v>0</v>
      </c>
      <c r="K25" s="272">
        <f t="shared" si="0"/>
        <v>0</v>
      </c>
    </row>
    <row r="26" spans="1:11" x14ac:dyDescent="0.25">
      <c r="A26" s="293" t="s">
        <v>242</v>
      </c>
      <c r="B26" s="273">
        <f>ROUND('January 01, 2016 Rates'!G88,4)</f>
        <v>7.0000000000000001E-3</v>
      </c>
      <c r="C26" s="303">
        <f>+B3</f>
        <v>400000</v>
      </c>
      <c r="D26" s="330">
        <f t="shared" si="6"/>
        <v>2800</v>
      </c>
      <c r="E26" s="371"/>
      <c r="F26" s="273">
        <f>ROUND('January 01, 2016 Rates'!G88,4)</f>
        <v>7.0000000000000001E-3</v>
      </c>
      <c r="G26" s="304">
        <f>C26</f>
        <v>400000</v>
      </c>
      <c r="H26" s="330">
        <f t="shared" ref="H26" si="8">G26*F26</f>
        <v>2800</v>
      </c>
      <c r="I26" s="371"/>
      <c r="J26" s="372">
        <f t="shared" ref="J26" si="9">H26-D26</f>
        <v>0</v>
      </c>
      <c r="K26" s="272">
        <f t="shared" ref="K26" si="10">IF((D26)=0,"",(J26/D26))</f>
        <v>0</v>
      </c>
    </row>
    <row r="27" spans="1:11" x14ac:dyDescent="0.25">
      <c r="A27" s="434" t="s">
        <v>307</v>
      </c>
      <c r="B27" s="435"/>
      <c r="C27" s="436"/>
      <c r="D27" s="437"/>
      <c r="E27" s="267"/>
      <c r="F27" s="415"/>
      <c r="G27" s="303"/>
      <c r="H27" s="268">
        <f t="shared" si="7"/>
        <v>0</v>
      </c>
      <c r="I27" s="267"/>
      <c r="J27" s="440"/>
      <c r="K27" s="441"/>
    </row>
    <row r="28" spans="1:11" x14ac:dyDescent="0.25">
      <c r="A28" s="293" t="s">
        <v>256</v>
      </c>
      <c r="B28" s="273">
        <v>9.4E-2</v>
      </c>
      <c r="C28" s="303">
        <v>750</v>
      </c>
      <c r="D28" s="330">
        <f t="shared" si="6"/>
        <v>70.5</v>
      </c>
      <c r="E28" s="371"/>
      <c r="F28" s="273">
        <v>9.4E-2</v>
      </c>
      <c r="G28" s="303">
        <f>C28</f>
        <v>750</v>
      </c>
      <c r="H28" s="330">
        <f t="shared" si="7"/>
        <v>70.5</v>
      </c>
      <c r="I28" s="371"/>
      <c r="J28" s="372">
        <f t="shared" si="1"/>
        <v>0</v>
      </c>
      <c r="K28" s="272">
        <f t="shared" si="0"/>
        <v>0</v>
      </c>
    </row>
    <row r="29" spans="1:11" ht="15.75" thickBot="1" x14ac:dyDescent="0.3">
      <c r="A29" s="293" t="s">
        <v>256</v>
      </c>
      <c r="B29" s="273">
        <v>0.11</v>
      </c>
      <c r="C29" s="303">
        <f>+ROUND(C23-C28,0)</f>
        <v>413650</v>
      </c>
      <c r="D29" s="330">
        <f t="shared" si="6"/>
        <v>45501.5</v>
      </c>
      <c r="E29" s="371"/>
      <c r="F29" s="273">
        <v>0.11</v>
      </c>
      <c r="G29" s="303">
        <f>C29</f>
        <v>413650</v>
      </c>
      <c r="H29" s="330">
        <f t="shared" si="7"/>
        <v>45501.5</v>
      </c>
      <c r="I29" s="371"/>
      <c r="J29" s="372">
        <f t="shared" si="1"/>
        <v>0</v>
      </c>
      <c r="K29" s="272">
        <f t="shared" si="0"/>
        <v>0</v>
      </c>
    </row>
    <row r="30" spans="1:11" ht="15.75" thickBot="1" x14ac:dyDescent="0.3">
      <c r="A30" s="309"/>
      <c r="B30" s="310"/>
      <c r="C30" s="311"/>
      <c r="D30" s="314"/>
      <c r="E30" s="371"/>
      <c r="F30" s="379"/>
      <c r="G30" s="313"/>
      <c r="H30" s="314"/>
      <c r="I30" s="371"/>
      <c r="J30" s="380"/>
      <c r="K30" s="315"/>
    </row>
    <row r="31" spans="1:11" x14ac:dyDescent="0.25">
      <c r="A31" s="316" t="s">
        <v>246</v>
      </c>
      <c r="B31" s="317"/>
      <c r="C31" s="318"/>
      <c r="D31" s="381">
        <f>SUM(D22:D29)</f>
        <v>67841.165000000008</v>
      </c>
      <c r="E31" s="382"/>
      <c r="F31" s="322"/>
      <c r="G31" s="322"/>
      <c r="H31" s="381">
        <f>SUM(H22:H29)</f>
        <v>70793.39</v>
      </c>
      <c r="I31" s="377"/>
      <c r="J31" s="381">
        <f>H31-D31</f>
        <v>2952.2249999999913</v>
      </c>
      <c r="K31" s="324">
        <f>IF((D31)=0,"",(J31/D31))</f>
        <v>4.3516720268586058E-2</v>
      </c>
    </row>
    <row r="32" spans="1:11" x14ac:dyDescent="0.25">
      <c r="A32" s="325" t="s">
        <v>247</v>
      </c>
      <c r="B32" s="317">
        <v>0.13</v>
      </c>
      <c r="C32" s="326"/>
      <c r="D32" s="383">
        <f>D31*B32</f>
        <v>8819.3514500000019</v>
      </c>
      <c r="E32" s="326"/>
      <c r="F32" s="317">
        <v>0.13</v>
      </c>
      <c r="G32" s="328"/>
      <c r="H32" s="383">
        <f>H31*F32</f>
        <v>9203.1406999999999</v>
      </c>
      <c r="I32" s="371"/>
      <c r="J32" s="383">
        <f t="shared" si="1"/>
        <v>383.78924999999799</v>
      </c>
      <c r="K32" s="331">
        <f t="shared" si="0"/>
        <v>4.3516720268585954E-2</v>
      </c>
    </row>
    <row r="33" spans="1:11" x14ac:dyDescent="0.25">
      <c r="A33" s="332" t="s">
        <v>248</v>
      </c>
      <c r="B33" s="328"/>
      <c r="C33" s="326"/>
      <c r="D33" s="383">
        <f>D31+D32</f>
        <v>76660.51645000001</v>
      </c>
      <c r="E33" s="326"/>
      <c r="F33" s="328"/>
      <c r="G33" s="328"/>
      <c r="H33" s="383">
        <f>H31+H32</f>
        <v>79996.530700000003</v>
      </c>
      <c r="I33" s="371"/>
      <c r="J33" s="383">
        <f t="shared" si="1"/>
        <v>3336.0142499999929</v>
      </c>
      <c r="K33" s="331">
        <f t="shared" si="0"/>
        <v>4.3516720268586093E-2</v>
      </c>
    </row>
    <row r="34" spans="1:11" x14ac:dyDescent="0.25">
      <c r="A34" s="334" t="s">
        <v>249</v>
      </c>
      <c r="B34" s="328"/>
      <c r="C34" s="326"/>
      <c r="D34" s="383">
        <v>0</v>
      </c>
      <c r="E34" s="326"/>
      <c r="F34" s="443"/>
      <c r="G34" s="443"/>
      <c r="H34" s="445"/>
      <c r="I34" s="371"/>
      <c r="J34" s="445"/>
      <c r="K34" s="441"/>
    </row>
    <row r="35" spans="1:11" ht="15.75" thickBot="1" x14ac:dyDescent="0.3">
      <c r="A35" s="335" t="s">
        <v>250</v>
      </c>
      <c r="B35" s="336"/>
      <c r="C35" s="337"/>
      <c r="D35" s="375">
        <f>D33+D34</f>
        <v>76660.51645000001</v>
      </c>
      <c r="E35" s="382"/>
      <c r="F35" s="340"/>
      <c r="G35" s="340"/>
      <c r="H35" s="375">
        <f>H33+H34</f>
        <v>79996.530700000003</v>
      </c>
      <c r="I35" s="377"/>
      <c r="J35" s="375">
        <f t="shared" si="1"/>
        <v>3336.0142499999929</v>
      </c>
      <c r="K35" s="290">
        <f t="shared" si="0"/>
        <v>4.3516720268586093E-2</v>
      </c>
    </row>
    <row r="36" spans="1:11" ht="15.75" thickBot="1" x14ac:dyDescent="0.3">
      <c r="A36" s="309"/>
      <c r="B36" s="341"/>
      <c r="C36" s="342"/>
      <c r="D36" s="384"/>
      <c r="E36" s="385"/>
      <c r="F36" s="341"/>
      <c r="G36" s="346"/>
      <c r="H36" s="386"/>
      <c r="I36" s="385"/>
      <c r="J36" s="387"/>
      <c r="K36" s="349"/>
    </row>
    <row r="38" spans="1:11" x14ac:dyDescent="0.25">
      <c r="H38" s="431"/>
      <c r="I38" s="431"/>
      <c r="J38" s="431"/>
      <c r="K38" s="393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 differentOddEven="1">
    <oddHeader>&amp;REnersource  Hydro Mississauga Inc.
Filed: September 23, 2015
2016 Price Cap IR Application
Supplementary Evidence
EB-2015-0065
Page &amp;P of &amp;N</oddHeader>
    <evenHeader>&amp;LEnersource  Hydro Mississauga Inc.
Filed: September 23, 2015
2016 Price Cap IR Application
Supplementary Evidence
EB-2015-0065
Page &amp;P of &amp;N</even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38"/>
  <sheetViews>
    <sheetView workbookViewId="0">
      <selection activeCell="G27" sqref="G27"/>
    </sheetView>
  </sheetViews>
  <sheetFormatPr defaultRowHeight="15" x14ac:dyDescent="0.25"/>
  <cols>
    <col min="1" max="1" width="54.140625" bestFit="1" customWidth="1"/>
    <col min="2" max="2" width="16.42578125" customWidth="1"/>
    <col min="3" max="3" width="9.85546875" bestFit="1" customWidth="1"/>
    <col min="4" max="4" width="12.7109375" bestFit="1" customWidth="1"/>
    <col min="6" max="6" width="14" bestFit="1" customWidth="1"/>
    <col min="7" max="7" width="9.85546875" bestFit="1" customWidth="1"/>
    <col min="8" max="8" width="12.7109375" bestFit="1" customWidth="1"/>
    <col min="10" max="10" width="11.5703125" bestFit="1" customWidth="1"/>
    <col min="11" max="11" width="10" bestFit="1" customWidth="1"/>
  </cols>
  <sheetData>
    <row r="1" spans="1:11" ht="15.75" x14ac:dyDescent="0.25">
      <c r="A1" s="239" t="s">
        <v>215</v>
      </c>
      <c r="B1" s="240" t="s">
        <v>260</v>
      </c>
      <c r="C1" s="240"/>
      <c r="D1" s="240"/>
      <c r="E1" s="240"/>
      <c r="F1" s="357"/>
      <c r="G1" s="357"/>
      <c r="H1" s="357"/>
      <c r="I1" s="357"/>
      <c r="J1" s="357"/>
      <c r="K1" s="359"/>
    </row>
    <row r="2" spans="1:11" ht="15.75" x14ac:dyDescent="0.25">
      <c r="A2" s="239" t="s">
        <v>217</v>
      </c>
      <c r="B2" s="241">
        <v>3.5999999999999997E-2</v>
      </c>
      <c r="C2" s="242"/>
      <c r="D2" s="242"/>
      <c r="E2" s="242"/>
      <c r="F2" s="242"/>
      <c r="G2" s="242"/>
      <c r="H2" s="242"/>
      <c r="I2" s="242"/>
      <c r="J2" s="242"/>
      <c r="K2" s="242"/>
    </row>
    <row r="3" spans="1:11" x14ac:dyDescent="0.25">
      <c r="A3" s="239" t="s">
        <v>218</v>
      </c>
      <c r="B3" s="243">
        <v>400000</v>
      </c>
      <c r="C3" s="244" t="s">
        <v>219</v>
      </c>
      <c r="D3" s="360"/>
      <c r="E3" s="360"/>
      <c r="F3" s="360"/>
      <c r="G3" s="360"/>
      <c r="H3" s="360"/>
      <c r="I3" s="360"/>
      <c r="J3" s="360"/>
      <c r="K3" s="360"/>
    </row>
    <row r="4" spans="1:11" x14ac:dyDescent="0.25">
      <c r="A4" s="356" t="s">
        <v>220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</row>
    <row r="5" spans="1:11" x14ac:dyDescent="0.25">
      <c r="A5" s="247" t="s">
        <v>221</v>
      </c>
      <c r="B5" s="248">
        <v>2250</v>
      </c>
      <c r="C5" s="249" t="s">
        <v>222</v>
      </c>
      <c r="D5" s="360"/>
      <c r="E5" s="360"/>
      <c r="F5" s="360"/>
      <c r="G5" s="360"/>
      <c r="H5" s="360"/>
      <c r="I5" s="360"/>
      <c r="J5" s="360"/>
      <c r="K5" s="360"/>
    </row>
    <row r="6" spans="1:11" x14ac:dyDescent="0.25">
      <c r="A6" s="250"/>
      <c r="B6" s="468" t="s">
        <v>223</v>
      </c>
      <c r="C6" s="469"/>
      <c r="D6" s="470"/>
      <c r="E6" s="368"/>
      <c r="F6" s="468" t="s">
        <v>8</v>
      </c>
      <c r="G6" s="469"/>
      <c r="H6" s="470"/>
      <c r="I6" s="368"/>
      <c r="J6" s="468" t="s">
        <v>224</v>
      </c>
      <c r="K6" s="470"/>
    </row>
    <row r="7" spans="1:11" x14ac:dyDescent="0.25">
      <c r="A7" s="250"/>
      <c r="B7" s="252" t="s">
        <v>225</v>
      </c>
      <c r="C7" s="252" t="s">
        <v>226</v>
      </c>
      <c r="D7" s="369" t="s">
        <v>227</v>
      </c>
      <c r="E7" s="370"/>
      <c r="F7" s="252" t="s">
        <v>225</v>
      </c>
      <c r="G7" s="255" t="s">
        <v>226</v>
      </c>
      <c r="H7" s="252" t="s">
        <v>227</v>
      </c>
      <c r="I7" s="370"/>
      <c r="J7" s="258" t="s">
        <v>228</v>
      </c>
      <c r="K7" s="258" t="s">
        <v>229</v>
      </c>
    </row>
    <row r="8" spans="1:11" x14ac:dyDescent="0.25">
      <c r="A8" s="250"/>
      <c r="B8" s="259" t="s">
        <v>230</v>
      </c>
      <c r="C8" s="259"/>
      <c r="D8" s="261" t="s">
        <v>230</v>
      </c>
      <c r="E8" s="370"/>
      <c r="F8" s="259" t="s">
        <v>230</v>
      </c>
      <c r="G8" s="261"/>
      <c r="H8" s="259" t="s">
        <v>230</v>
      </c>
      <c r="I8" s="370"/>
      <c r="J8" s="264"/>
      <c r="K8" s="264"/>
    </row>
    <row r="9" spans="1:11" x14ac:dyDescent="0.25">
      <c r="A9" s="265" t="s">
        <v>18</v>
      </c>
      <c r="B9" s="266">
        <f>ROUND('January 01, 2016 Rates'!G73,2)</f>
        <v>1631.56</v>
      </c>
      <c r="C9" s="267">
        <v>1</v>
      </c>
      <c r="D9" s="330">
        <f>C9*B9</f>
        <v>1631.56</v>
      </c>
      <c r="E9" s="371"/>
      <c r="F9" s="266">
        <f>ROUND('January 01, 2016 Rates'!F73,2)</f>
        <v>1663.38</v>
      </c>
      <c r="G9" s="270">
        <f>C9</f>
        <v>1</v>
      </c>
      <c r="H9" s="330">
        <f>G9*F9</f>
        <v>1663.38</v>
      </c>
      <c r="I9" s="371"/>
      <c r="J9" s="372">
        <f>H9-D9</f>
        <v>31.820000000000164</v>
      </c>
      <c r="K9" s="272">
        <f t="shared" ref="K9:K35" si="0">IF((D9)=0,"",(J9/D9))</f>
        <v>1.9502807129373217E-2</v>
      </c>
    </row>
    <row r="10" spans="1:11" x14ac:dyDescent="0.25">
      <c r="A10" s="265" t="s">
        <v>26</v>
      </c>
      <c r="B10" s="273">
        <f>ROUND('January 01, 2016 Rates'!G75,4)</f>
        <v>2.2187000000000001</v>
      </c>
      <c r="C10" s="274">
        <f>+B5</f>
        <v>2250</v>
      </c>
      <c r="D10" s="330">
        <f>C10*B10</f>
        <v>4992.0749999999998</v>
      </c>
      <c r="E10" s="371"/>
      <c r="F10" s="273">
        <f>ROUND('January 01, 2016 Rates'!F75,4)</f>
        <v>2.262</v>
      </c>
      <c r="G10" s="276">
        <f>C10</f>
        <v>2250</v>
      </c>
      <c r="H10" s="330">
        <f>G10*F10</f>
        <v>5089.5</v>
      </c>
      <c r="I10" s="371"/>
      <c r="J10" s="372">
        <f t="shared" ref="J10:J35" si="1">H10-D10</f>
        <v>97.425000000000182</v>
      </c>
      <c r="K10" s="272">
        <f t="shared" si="0"/>
        <v>1.9515932753414199E-2</v>
      </c>
    </row>
    <row r="11" spans="1:11" x14ac:dyDescent="0.25">
      <c r="A11" s="265" t="s">
        <v>308</v>
      </c>
      <c r="B11" s="273">
        <f>ROUND('January 01, 2016 Rates'!G81,4)</f>
        <v>0</v>
      </c>
      <c r="C11" s="274">
        <f>+B5</f>
        <v>2250</v>
      </c>
      <c r="D11" s="330">
        <f>C11*B11</f>
        <v>0</v>
      </c>
      <c r="E11" s="371"/>
      <c r="F11" s="273">
        <f>ROUND('January 01, 2016 Rates'!F81,4)</f>
        <v>1.1000000000000001E-3</v>
      </c>
      <c r="G11" s="276">
        <f>C11</f>
        <v>2250</v>
      </c>
      <c r="H11" s="330">
        <f>G11*F11</f>
        <v>2.4750000000000001</v>
      </c>
      <c r="I11" s="371"/>
      <c r="J11" s="372">
        <f t="shared" si="1"/>
        <v>2.4750000000000001</v>
      </c>
      <c r="K11" s="272" t="str">
        <f t="shared" si="0"/>
        <v/>
      </c>
    </row>
    <row r="12" spans="1:11" x14ac:dyDescent="0.25">
      <c r="A12" s="265" t="s">
        <v>309</v>
      </c>
      <c r="B12" s="273">
        <f>ROUND('January 01, 2016 Rates'!G74,2)</f>
        <v>0</v>
      </c>
      <c r="C12" s="274">
        <v>1</v>
      </c>
      <c r="D12" s="330">
        <f t="shared" ref="D12:D13" si="2">C12*B12</f>
        <v>0</v>
      </c>
      <c r="E12" s="371"/>
      <c r="F12" s="266">
        <f>ROUND('January 01, 2016 Rates'!F74,2)</f>
        <v>75.28</v>
      </c>
      <c r="G12" s="276">
        <f>C12</f>
        <v>1</v>
      </c>
      <c r="H12" s="330">
        <f>G12*F12</f>
        <v>75.28</v>
      </c>
      <c r="I12" s="371"/>
      <c r="J12" s="372">
        <f t="shared" ref="J12:J13" si="3">H12-D12</f>
        <v>75.28</v>
      </c>
      <c r="K12" s="272" t="str">
        <f t="shared" ref="K12:K13" si="4">IF((D12)=0,"",(J12/D12))</f>
        <v/>
      </c>
    </row>
    <row r="13" spans="1:11" x14ac:dyDescent="0.25">
      <c r="A13" s="446" t="s">
        <v>310</v>
      </c>
      <c r="B13" s="277">
        <f>ROUND('January 01, 2016 Rates'!G82,4)</f>
        <v>0</v>
      </c>
      <c r="C13" s="278">
        <f>B5</f>
        <v>2250</v>
      </c>
      <c r="D13" s="448">
        <f t="shared" si="2"/>
        <v>0</v>
      </c>
      <c r="E13" s="371"/>
      <c r="F13" s="277">
        <f>ROUND('January 01, 2016 Rates'!F82,4)</f>
        <v>0.1024</v>
      </c>
      <c r="G13" s="278">
        <f>C13</f>
        <v>2250</v>
      </c>
      <c r="H13" s="448">
        <f>G13*F13</f>
        <v>230.4</v>
      </c>
      <c r="I13" s="371"/>
      <c r="J13" s="374">
        <f t="shared" si="3"/>
        <v>230.4</v>
      </c>
      <c r="K13" s="451" t="str">
        <f t="shared" si="4"/>
        <v/>
      </c>
    </row>
    <row r="14" spans="1:11" x14ac:dyDescent="0.25">
      <c r="A14" s="283" t="s">
        <v>231</v>
      </c>
      <c r="B14" s="284"/>
      <c r="C14" s="285"/>
      <c r="D14" s="289">
        <f>SUM(D9:D13)</f>
        <v>6623.6350000000002</v>
      </c>
      <c r="E14" s="371"/>
      <c r="F14" s="284"/>
      <c r="G14" s="288"/>
      <c r="H14" s="289">
        <f>SUM(H9:H13)</f>
        <v>7061.0349999999999</v>
      </c>
      <c r="I14" s="371"/>
      <c r="J14" s="375">
        <f t="shared" si="1"/>
        <v>437.39999999999964</v>
      </c>
      <c r="K14" s="290">
        <f t="shared" si="0"/>
        <v>6.6036247468346257E-2</v>
      </c>
    </row>
    <row r="15" spans="1:11" x14ac:dyDescent="0.25">
      <c r="A15" s="291" t="s">
        <v>311</v>
      </c>
      <c r="B15" s="273">
        <f>ROUND('January 01, 2016 Rates'!G76,4)</f>
        <v>0</v>
      </c>
      <c r="C15" s="292">
        <f>+B5</f>
        <v>2250</v>
      </c>
      <c r="D15" s="330">
        <f>C15*B15</f>
        <v>0</v>
      </c>
      <c r="E15" s="371"/>
      <c r="F15" s="273">
        <f>ROUND('January 01, 2016 Rates'!F76,4)</f>
        <v>0.62219999999999998</v>
      </c>
      <c r="G15" s="292">
        <f>C15</f>
        <v>2250</v>
      </c>
      <c r="H15" s="330">
        <f>G15*F15</f>
        <v>1399.95</v>
      </c>
      <c r="I15" s="371"/>
      <c r="J15" s="372">
        <f t="shared" si="1"/>
        <v>1399.95</v>
      </c>
      <c r="K15" s="272" t="str">
        <f t="shared" si="0"/>
        <v/>
      </c>
    </row>
    <row r="16" spans="1:11" x14ac:dyDescent="0.25">
      <c r="A16" s="293" t="s">
        <v>233</v>
      </c>
      <c r="B16" s="273">
        <f>ROUND('January 01, 2016 Rates'!G80,4)</f>
        <v>7.8399999999999997E-2</v>
      </c>
      <c r="C16" s="292">
        <f>+B5</f>
        <v>2250</v>
      </c>
      <c r="D16" s="330">
        <f>C16*B16</f>
        <v>176.4</v>
      </c>
      <c r="E16" s="371"/>
      <c r="F16" s="273">
        <f>ROUND('January 01, 2016 Rates'!F80,4)</f>
        <v>7.8399999999999997E-2</v>
      </c>
      <c r="G16" s="292">
        <f>C16</f>
        <v>2250</v>
      </c>
      <c r="H16" s="330">
        <f>G16*F16</f>
        <v>176.4</v>
      </c>
      <c r="I16" s="371"/>
      <c r="J16" s="372">
        <f t="shared" si="1"/>
        <v>0</v>
      </c>
      <c r="K16" s="272">
        <f t="shared" si="0"/>
        <v>0</v>
      </c>
    </row>
    <row r="17" spans="1:11" x14ac:dyDescent="0.25">
      <c r="A17" s="293" t="s">
        <v>234</v>
      </c>
      <c r="B17" s="273">
        <v>0</v>
      </c>
      <c r="C17" s="292">
        <v>1</v>
      </c>
      <c r="D17" s="330">
        <f>C17*B17</f>
        <v>0</v>
      </c>
      <c r="E17" s="371"/>
      <c r="F17" s="273">
        <v>0</v>
      </c>
      <c r="G17" s="292">
        <f>C17</f>
        <v>1</v>
      </c>
      <c r="H17" s="330">
        <f>G17*F17</f>
        <v>0</v>
      </c>
      <c r="I17" s="371"/>
      <c r="J17" s="372">
        <f t="shared" si="1"/>
        <v>0</v>
      </c>
      <c r="K17" s="272" t="str">
        <f t="shared" si="0"/>
        <v/>
      </c>
    </row>
    <row r="18" spans="1:11" x14ac:dyDescent="0.25">
      <c r="A18" s="294" t="s">
        <v>235</v>
      </c>
      <c r="B18" s="295"/>
      <c r="C18" s="296"/>
      <c r="D18" s="300">
        <f>SUM(D14:D17)</f>
        <v>6800.0349999999999</v>
      </c>
      <c r="E18" s="371"/>
      <c r="F18" s="295"/>
      <c r="G18" s="299"/>
      <c r="H18" s="300">
        <f>SUM(H14:H17)</f>
        <v>8637.3850000000002</v>
      </c>
      <c r="I18" s="371"/>
      <c r="J18" s="376">
        <f t="shared" si="1"/>
        <v>1837.3500000000004</v>
      </c>
      <c r="K18" s="301">
        <f t="shared" si="0"/>
        <v>0.27019713869119799</v>
      </c>
    </row>
    <row r="19" spans="1:11" x14ac:dyDescent="0.25">
      <c r="A19" s="302" t="s">
        <v>122</v>
      </c>
      <c r="B19" s="273">
        <f>ROUND('January 01, 2016 Rates'!G85,4)</f>
        <v>-0.4</v>
      </c>
      <c r="C19" s="303">
        <f>B5</f>
        <v>2250</v>
      </c>
      <c r="D19" s="330">
        <f>C19*B19</f>
        <v>-900</v>
      </c>
      <c r="E19" s="371"/>
      <c r="F19" s="273">
        <f>ROUND('January 01, 2016 Rates'!F85,4)</f>
        <v>-0.4</v>
      </c>
      <c r="G19" s="304">
        <f>C19</f>
        <v>2250</v>
      </c>
      <c r="H19" s="330">
        <f>G19*F19</f>
        <v>-900</v>
      </c>
      <c r="I19" s="371"/>
      <c r="J19" s="372">
        <f t="shared" si="1"/>
        <v>0</v>
      </c>
      <c r="K19" s="272">
        <f t="shared" si="0"/>
        <v>0</v>
      </c>
    </row>
    <row r="20" spans="1:11" x14ac:dyDescent="0.25">
      <c r="A20" s="302" t="s">
        <v>236</v>
      </c>
      <c r="B20" s="273">
        <f>ROUND('January 01, 2016 Rates'!G83,4)</f>
        <v>2.8319999999999999</v>
      </c>
      <c r="C20" s="303">
        <f>+B5</f>
        <v>2250</v>
      </c>
      <c r="D20" s="330">
        <f>C20*B20</f>
        <v>6372</v>
      </c>
      <c r="E20" s="371"/>
      <c r="F20" s="273">
        <f>ROUND('January 01, 2016 Rates'!F83,4)</f>
        <v>2.7751999999999999</v>
      </c>
      <c r="G20" s="304">
        <f>C20</f>
        <v>2250</v>
      </c>
      <c r="H20" s="330">
        <f>G20*F20</f>
        <v>6244.2</v>
      </c>
      <c r="I20" s="371"/>
      <c r="J20" s="372">
        <f t="shared" si="1"/>
        <v>-127.80000000000018</v>
      </c>
      <c r="K20" s="272">
        <f t="shared" si="0"/>
        <v>-2.0056497175141273E-2</v>
      </c>
    </row>
    <row r="21" spans="1:11" x14ac:dyDescent="0.25">
      <c r="A21" s="305" t="s">
        <v>237</v>
      </c>
      <c r="B21" s="273">
        <f>ROUND('January 01, 2016 Rates'!G84,4)</f>
        <v>2.1488</v>
      </c>
      <c r="C21" s="303">
        <f>+B5</f>
        <v>2250</v>
      </c>
      <c r="D21" s="330">
        <f>C21*B21</f>
        <v>4834.8</v>
      </c>
      <c r="E21" s="371"/>
      <c r="F21" s="273">
        <f>ROUND('January 01, 2016 Rates'!F84,4)</f>
        <v>2.2117</v>
      </c>
      <c r="G21" s="304">
        <f>C21</f>
        <v>2250</v>
      </c>
      <c r="H21" s="330">
        <f>G21*F21</f>
        <v>4976.3249999999998</v>
      </c>
      <c r="I21" s="371"/>
      <c r="J21" s="372">
        <f t="shared" si="1"/>
        <v>141.52499999999964</v>
      </c>
      <c r="K21" s="272">
        <f t="shared" si="0"/>
        <v>2.9272151898734101E-2</v>
      </c>
    </row>
    <row r="22" spans="1:11" x14ac:dyDescent="0.25">
      <c r="A22" s="294" t="s">
        <v>238</v>
      </c>
      <c r="B22" s="295"/>
      <c r="C22" s="296"/>
      <c r="D22" s="300">
        <f>SUM(D18:D21)</f>
        <v>17106.834999999999</v>
      </c>
      <c r="E22" s="377"/>
      <c r="F22" s="378"/>
      <c r="G22" s="308"/>
      <c r="H22" s="300">
        <f>SUM(H18:H21)</f>
        <v>18957.91</v>
      </c>
      <c r="I22" s="377"/>
      <c r="J22" s="376">
        <f t="shared" si="1"/>
        <v>1851.0750000000007</v>
      </c>
      <c r="K22" s="301">
        <f t="shared" si="0"/>
        <v>0.10820674893982439</v>
      </c>
    </row>
    <row r="23" spans="1:11" x14ac:dyDescent="0.25">
      <c r="A23" s="293" t="s">
        <v>239</v>
      </c>
      <c r="B23" s="273">
        <f>ROUND('January 01, 2016 Rates'!G86,4)</f>
        <v>4.4000000000000003E-3</v>
      </c>
      <c r="C23" s="303">
        <f>B3*(1+B2)</f>
        <v>414400</v>
      </c>
      <c r="D23" s="330">
        <f t="shared" ref="D23:D29" si="5">C23*B23</f>
        <v>1823.3600000000001</v>
      </c>
      <c r="E23" s="371"/>
      <c r="F23" s="273">
        <f>ROUND('January 01, 2016 Rates'!F86,4)</f>
        <v>4.4000000000000003E-3</v>
      </c>
      <c r="G23" s="304">
        <f>+C23</f>
        <v>414400</v>
      </c>
      <c r="H23" s="330">
        <f t="shared" ref="H23:H29" si="6">G23*F23</f>
        <v>1823.3600000000001</v>
      </c>
      <c r="I23" s="371"/>
      <c r="J23" s="372">
        <f t="shared" si="1"/>
        <v>0</v>
      </c>
      <c r="K23" s="272">
        <f t="shared" si="0"/>
        <v>0</v>
      </c>
    </row>
    <row r="24" spans="1:11" x14ac:dyDescent="0.25">
      <c r="A24" s="293" t="s">
        <v>240</v>
      </c>
      <c r="B24" s="273">
        <f>ROUND('January 01, 2016 Rates'!G87,4)</f>
        <v>1.2999999999999999E-3</v>
      </c>
      <c r="C24" s="303">
        <f>C23</f>
        <v>414400</v>
      </c>
      <c r="D24" s="330">
        <f t="shared" si="5"/>
        <v>538.72</v>
      </c>
      <c r="E24" s="371"/>
      <c r="F24" s="273">
        <f>ROUND('January 01, 2016 Rates'!F87,4)</f>
        <v>1.2999999999999999E-3</v>
      </c>
      <c r="G24" s="304">
        <f>+C24</f>
        <v>414400</v>
      </c>
      <c r="H24" s="330">
        <f t="shared" si="6"/>
        <v>538.72</v>
      </c>
      <c r="I24" s="371"/>
      <c r="J24" s="372">
        <f t="shared" si="1"/>
        <v>0</v>
      </c>
      <c r="K24" s="272">
        <f t="shared" si="0"/>
        <v>0</v>
      </c>
    </row>
    <row r="25" spans="1:11" x14ac:dyDescent="0.25">
      <c r="A25" s="293" t="s">
        <v>241</v>
      </c>
      <c r="B25" s="273">
        <f>ROUND('January 01, 2016 Rates'!G89,4)</f>
        <v>0.25</v>
      </c>
      <c r="C25" s="303">
        <v>1</v>
      </c>
      <c r="D25" s="330">
        <f t="shared" si="5"/>
        <v>0.25</v>
      </c>
      <c r="E25" s="371"/>
      <c r="F25" s="273">
        <f>ROUND('January 01, 2016 Rates'!F89,4)</f>
        <v>0.25</v>
      </c>
      <c r="G25" s="304">
        <f>C25</f>
        <v>1</v>
      </c>
      <c r="H25" s="330">
        <f t="shared" si="6"/>
        <v>0.25</v>
      </c>
      <c r="I25" s="371"/>
      <c r="J25" s="372">
        <f t="shared" si="1"/>
        <v>0</v>
      </c>
      <c r="K25" s="272">
        <f t="shared" si="0"/>
        <v>0</v>
      </c>
    </row>
    <row r="26" spans="1:11" x14ac:dyDescent="0.25">
      <c r="A26" s="293" t="s">
        <v>242</v>
      </c>
      <c r="B26" s="273">
        <f>ROUND('January 01, 2016 Rates'!G88,4)</f>
        <v>7.0000000000000001E-3</v>
      </c>
      <c r="C26" s="303">
        <f>+B3</f>
        <v>400000</v>
      </c>
      <c r="D26" s="330">
        <f t="shared" si="5"/>
        <v>2800</v>
      </c>
      <c r="E26" s="371"/>
      <c r="F26" s="273">
        <f>ROUND('January 01, 2016 Rates'!G88,4)</f>
        <v>7.0000000000000001E-3</v>
      </c>
      <c r="G26" s="304">
        <f>C26</f>
        <v>400000</v>
      </c>
      <c r="H26" s="330">
        <f t="shared" ref="H26" si="7">G26*F26</f>
        <v>2800</v>
      </c>
      <c r="I26" s="371"/>
      <c r="J26" s="372">
        <f t="shared" ref="J26" si="8">H26-D26</f>
        <v>0</v>
      </c>
      <c r="K26" s="272">
        <f t="shared" ref="K26" si="9">IF((D26)=0,"",(J26/D26))</f>
        <v>0</v>
      </c>
    </row>
    <row r="27" spans="1:11" x14ac:dyDescent="0.25">
      <c r="A27" s="434" t="s">
        <v>307</v>
      </c>
      <c r="B27" s="435"/>
      <c r="C27" s="436"/>
      <c r="D27" s="437"/>
      <c r="E27" s="267"/>
      <c r="F27" s="415"/>
      <c r="G27" s="303"/>
      <c r="H27" s="268">
        <f t="shared" si="6"/>
        <v>0</v>
      </c>
      <c r="I27" s="267"/>
      <c r="J27" s="440"/>
      <c r="K27" s="441"/>
    </row>
    <row r="28" spans="1:11" x14ac:dyDescent="0.25">
      <c r="A28" s="293" t="s">
        <v>256</v>
      </c>
      <c r="B28" s="273">
        <v>9.4E-2</v>
      </c>
      <c r="C28" s="303">
        <v>750</v>
      </c>
      <c r="D28" s="330">
        <f t="shared" si="5"/>
        <v>70.5</v>
      </c>
      <c r="E28" s="371"/>
      <c r="F28" s="273">
        <v>9.4E-2</v>
      </c>
      <c r="G28" s="303">
        <f>C28</f>
        <v>750</v>
      </c>
      <c r="H28" s="330">
        <f t="shared" si="6"/>
        <v>70.5</v>
      </c>
      <c r="I28" s="371"/>
      <c r="J28" s="372">
        <f t="shared" si="1"/>
        <v>0</v>
      </c>
      <c r="K28" s="272">
        <f t="shared" si="0"/>
        <v>0</v>
      </c>
    </row>
    <row r="29" spans="1:11" ht="15.75" thickBot="1" x14ac:dyDescent="0.3">
      <c r="A29" s="293" t="s">
        <v>256</v>
      </c>
      <c r="B29" s="273">
        <v>0.11</v>
      </c>
      <c r="C29" s="303">
        <f>+ROUND(C23-C28,0)</f>
        <v>413650</v>
      </c>
      <c r="D29" s="330">
        <f t="shared" si="5"/>
        <v>45501.5</v>
      </c>
      <c r="E29" s="371"/>
      <c r="F29" s="273">
        <v>0.11</v>
      </c>
      <c r="G29" s="303">
        <f>C29</f>
        <v>413650</v>
      </c>
      <c r="H29" s="330">
        <f t="shared" si="6"/>
        <v>45501.5</v>
      </c>
      <c r="I29" s="371"/>
      <c r="J29" s="372">
        <f t="shared" si="1"/>
        <v>0</v>
      </c>
      <c r="K29" s="272">
        <f t="shared" si="0"/>
        <v>0</v>
      </c>
    </row>
    <row r="30" spans="1:11" ht="15.75" thickBot="1" x14ac:dyDescent="0.3">
      <c r="A30" s="309"/>
      <c r="B30" s="310"/>
      <c r="C30" s="311"/>
      <c r="D30" s="314"/>
      <c r="E30" s="371"/>
      <c r="F30" s="379"/>
      <c r="G30" s="313"/>
      <c r="H30" s="314"/>
      <c r="I30" s="371"/>
      <c r="J30" s="380"/>
      <c r="K30" s="315"/>
    </row>
    <row r="31" spans="1:11" x14ac:dyDescent="0.25">
      <c r="A31" s="316" t="s">
        <v>246</v>
      </c>
      <c r="B31" s="317"/>
      <c r="C31" s="318"/>
      <c r="D31" s="381">
        <f>SUM(D22:D29)</f>
        <v>67841.165000000008</v>
      </c>
      <c r="E31" s="382"/>
      <c r="F31" s="322"/>
      <c r="G31" s="322"/>
      <c r="H31" s="381">
        <f>SUM(H22:H29)</f>
        <v>69692.240000000005</v>
      </c>
      <c r="I31" s="377"/>
      <c r="J31" s="381">
        <f>H31-D31</f>
        <v>1851.0749999999971</v>
      </c>
      <c r="K31" s="324">
        <f>IF((D31)=0,"",(J31/D31))</f>
        <v>2.7285424712267203E-2</v>
      </c>
    </row>
    <row r="32" spans="1:11" x14ac:dyDescent="0.25">
      <c r="A32" s="325" t="s">
        <v>247</v>
      </c>
      <c r="B32" s="317">
        <v>0.13</v>
      </c>
      <c r="C32" s="326"/>
      <c r="D32" s="383">
        <f>D31*B32</f>
        <v>8819.3514500000019</v>
      </c>
      <c r="E32" s="326"/>
      <c r="F32" s="317">
        <v>0.13</v>
      </c>
      <c r="G32" s="328"/>
      <c r="H32" s="383">
        <f>H31*F32</f>
        <v>9059.9912000000004</v>
      </c>
      <c r="I32" s="371"/>
      <c r="J32" s="383">
        <f t="shared" si="1"/>
        <v>240.63974999999846</v>
      </c>
      <c r="K32" s="331">
        <f t="shared" si="0"/>
        <v>2.7285424712267067E-2</v>
      </c>
    </row>
    <row r="33" spans="1:11" x14ac:dyDescent="0.25">
      <c r="A33" s="332" t="s">
        <v>248</v>
      </c>
      <c r="B33" s="328"/>
      <c r="C33" s="326"/>
      <c r="D33" s="383">
        <f>D31+D32</f>
        <v>76660.51645000001</v>
      </c>
      <c r="E33" s="326"/>
      <c r="F33" s="328"/>
      <c r="G33" s="328"/>
      <c r="H33" s="383">
        <f>H31+H32</f>
        <v>78752.231200000009</v>
      </c>
      <c r="I33" s="371"/>
      <c r="J33" s="383">
        <f t="shared" si="1"/>
        <v>2091.7147499999992</v>
      </c>
      <c r="K33" s="331">
        <f t="shared" si="0"/>
        <v>2.7285424712267234E-2</v>
      </c>
    </row>
    <row r="34" spans="1:11" x14ac:dyDescent="0.25">
      <c r="A34" s="334" t="s">
        <v>249</v>
      </c>
      <c r="B34" s="328"/>
      <c r="C34" s="326"/>
      <c r="D34" s="383">
        <v>0</v>
      </c>
      <c r="E34" s="326"/>
      <c r="F34" s="443"/>
      <c r="G34" s="443"/>
      <c r="H34" s="445"/>
      <c r="I34" s="371"/>
      <c r="J34" s="445"/>
      <c r="K34" s="441"/>
    </row>
    <row r="35" spans="1:11" ht="15.75" thickBot="1" x14ac:dyDescent="0.3">
      <c r="A35" s="335" t="s">
        <v>250</v>
      </c>
      <c r="B35" s="336"/>
      <c r="C35" s="337"/>
      <c r="D35" s="375">
        <f>D33+D34</f>
        <v>76660.51645000001</v>
      </c>
      <c r="E35" s="382"/>
      <c r="F35" s="340"/>
      <c r="G35" s="340"/>
      <c r="H35" s="375">
        <f>H33+H34</f>
        <v>78752.231200000009</v>
      </c>
      <c r="I35" s="377"/>
      <c r="J35" s="375">
        <f t="shared" si="1"/>
        <v>2091.7147499999992</v>
      </c>
      <c r="K35" s="290">
        <f t="shared" si="0"/>
        <v>2.7285424712267234E-2</v>
      </c>
    </row>
    <row r="36" spans="1:11" ht="15.75" thickBot="1" x14ac:dyDescent="0.3">
      <c r="A36" s="309"/>
      <c r="B36" s="341"/>
      <c r="C36" s="342"/>
      <c r="D36" s="384"/>
      <c r="E36" s="385"/>
      <c r="F36" s="341"/>
      <c r="G36" s="346"/>
      <c r="H36" s="386"/>
      <c r="I36" s="385"/>
      <c r="J36" s="387"/>
      <c r="K36" s="349"/>
    </row>
    <row r="38" spans="1:11" x14ac:dyDescent="0.25">
      <c r="H38" s="431"/>
      <c r="I38" s="431"/>
      <c r="J38" s="431"/>
      <c r="K38" s="431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2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FF00"/>
    <pageSetUpPr fitToPage="1"/>
  </sheetPr>
  <dimension ref="A1:K38"/>
  <sheetViews>
    <sheetView workbookViewId="0">
      <selection activeCell="B33" sqref="B33"/>
    </sheetView>
  </sheetViews>
  <sheetFormatPr defaultRowHeight="15" x14ac:dyDescent="0.25"/>
  <cols>
    <col min="1" max="1" width="54.140625" bestFit="1" customWidth="1"/>
    <col min="2" max="2" width="16.42578125" customWidth="1"/>
    <col min="3" max="3" width="9.85546875" bestFit="1" customWidth="1"/>
    <col min="4" max="4" width="12.7109375" bestFit="1" customWidth="1"/>
    <col min="6" max="6" width="14" bestFit="1" customWidth="1"/>
    <col min="7" max="7" width="9.85546875" bestFit="1" customWidth="1"/>
    <col min="8" max="8" width="12.7109375" bestFit="1" customWidth="1"/>
    <col min="10" max="10" width="11.5703125" bestFit="1" customWidth="1"/>
    <col min="11" max="11" width="10" bestFit="1" customWidth="1"/>
  </cols>
  <sheetData>
    <row r="1" spans="1:11" ht="15.75" x14ac:dyDescent="0.25">
      <c r="A1" s="239" t="s">
        <v>215</v>
      </c>
      <c r="B1" s="240" t="s">
        <v>261</v>
      </c>
      <c r="C1" s="240"/>
      <c r="D1" s="240"/>
      <c r="E1" s="240"/>
      <c r="F1" s="357"/>
      <c r="G1" s="357"/>
      <c r="H1" s="357"/>
      <c r="I1" s="357"/>
      <c r="J1" s="357"/>
      <c r="K1" s="358"/>
    </row>
    <row r="2" spans="1:11" ht="15.75" x14ac:dyDescent="0.25">
      <c r="A2" s="239" t="s">
        <v>217</v>
      </c>
      <c r="B2" s="241">
        <v>3.5999999999999997E-2</v>
      </c>
      <c r="C2" s="242"/>
      <c r="D2" s="242"/>
      <c r="E2" s="242"/>
      <c r="F2" s="242"/>
      <c r="G2" s="242"/>
      <c r="H2" s="242"/>
      <c r="I2" s="242"/>
      <c r="J2" s="242"/>
      <c r="K2" s="242"/>
    </row>
    <row r="3" spans="1:11" x14ac:dyDescent="0.25">
      <c r="A3" s="239" t="s">
        <v>218</v>
      </c>
      <c r="B3" s="243">
        <v>400000</v>
      </c>
      <c r="C3" s="244" t="s">
        <v>219</v>
      </c>
      <c r="D3" s="360"/>
      <c r="E3" s="360"/>
      <c r="F3" s="360"/>
      <c r="G3" s="360"/>
      <c r="H3" s="360"/>
      <c r="I3" s="360"/>
      <c r="J3" s="360"/>
      <c r="K3" s="360"/>
    </row>
    <row r="4" spans="1:11" x14ac:dyDescent="0.25">
      <c r="A4" s="356" t="s">
        <v>220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</row>
    <row r="5" spans="1:11" x14ac:dyDescent="0.25">
      <c r="A5" s="247" t="s">
        <v>221</v>
      </c>
      <c r="B5" s="248">
        <v>2250</v>
      </c>
      <c r="C5" s="249" t="s">
        <v>222</v>
      </c>
      <c r="D5" s="360"/>
      <c r="E5" s="360"/>
      <c r="F5" s="360"/>
      <c r="G5" s="360"/>
      <c r="H5" s="360"/>
      <c r="I5" s="360"/>
      <c r="J5" s="360"/>
      <c r="K5" s="360"/>
    </row>
    <row r="6" spans="1:11" x14ac:dyDescent="0.25">
      <c r="A6" s="250"/>
      <c r="B6" s="468" t="s">
        <v>223</v>
      </c>
      <c r="C6" s="469"/>
      <c r="D6" s="470"/>
      <c r="E6" s="368"/>
      <c r="F6" s="468" t="s">
        <v>8</v>
      </c>
      <c r="G6" s="469"/>
      <c r="H6" s="470"/>
      <c r="I6" s="368"/>
      <c r="J6" s="468" t="s">
        <v>224</v>
      </c>
      <c r="K6" s="470"/>
    </row>
    <row r="7" spans="1:11" x14ac:dyDescent="0.25">
      <c r="A7" s="250"/>
      <c r="B7" s="252" t="s">
        <v>225</v>
      </c>
      <c r="C7" s="252" t="s">
        <v>226</v>
      </c>
      <c r="D7" s="369" t="s">
        <v>227</v>
      </c>
      <c r="E7" s="370"/>
      <c r="F7" s="252" t="s">
        <v>225</v>
      </c>
      <c r="G7" s="255" t="s">
        <v>226</v>
      </c>
      <c r="H7" s="252" t="s">
        <v>227</v>
      </c>
      <c r="I7" s="370"/>
      <c r="J7" s="258" t="s">
        <v>228</v>
      </c>
      <c r="K7" s="258" t="s">
        <v>229</v>
      </c>
    </row>
    <row r="8" spans="1:11" x14ac:dyDescent="0.25">
      <c r="A8" s="250"/>
      <c r="B8" s="259" t="s">
        <v>230</v>
      </c>
      <c r="C8" s="259"/>
      <c r="D8" s="261" t="s">
        <v>230</v>
      </c>
      <c r="E8" s="370"/>
      <c r="F8" s="259" t="s">
        <v>230</v>
      </c>
      <c r="G8" s="261"/>
      <c r="H8" s="259" t="s">
        <v>230</v>
      </c>
      <c r="I8" s="370"/>
      <c r="J8" s="264"/>
      <c r="K8" s="264"/>
    </row>
    <row r="9" spans="1:11" x14ac:dyDescent="0.25">
      <c r="A9" s="265" t="s">
        <v>18</v>
      </c>
      <c r="B9" s="266">
        <f>ROUND('January 01, 2016 Rates'!G73,2)</f>
        <v>1631.56</v>
      </c>
      <c r="C9" s="267">
        <v>1</v>
      </c>
      <c r="D9" s="330">
        <f>C9*B9</f>
        <v>1631.56</v>
      </c>
      <c r="E9" s="371"/>
      <c r="F9" s="266">
        <f>ROUND('January 01, 2016 Rates'!F73,2)</f>
        <v>1663.38</v>
      </c>
      <c r="G9" s="270">
        <f>C9</f>
        <v>1</v>
      </c>
      <c r="H9" s="330">
        <f>G9*F9</f>
        <v>1663.38</v>
      </c>
      <c r="I9" s="371"/>
      <c r="J9" s="372">
        <f>H9-D9</f>
        <v>31.820000000000164</v>
      </c>
      <c r="K9" s="272">
        <f t="shared" ref="K9:K35" si="0">IF((D9)=0,"",(J9/D9))</f>
        <v>1.9502807129373217E-2</v>
      </c>
    </row>
    <row r="10" spans="1:11" x14ac:dyDescent="0.25">
      <c r="A10" s="265" t="s">
        <v>26</v>
      </c>
      <c r="B10" s="273">
        <f>ROUND('January 01, 2016 Rates'!G75,4)</f>
        <v>2.2187000000000001</v>
      </c>
      <c r="C10" s="274">
        <f>+B5</f>
        <v>2250</v>
      </c>
      <c r="D10" s="330">
        <f>C10*B10</f>
        <v>4992.0749999999998</v>
      </c>
      <c r="E10" s="371"/>
      <c r="F10" s="273">
        <f>ROUND('January 01, 2016 Rates'!F75,4)</f>
        <v>2.262</v>
      </c>
      <c r="G10" s="276">
        <f>C10</f>
        <v>2250</v>
      </c>
      <c r="H10" s="330">
        <f>G10*F10</f>
        <v>5089.5</v>
      </c>
      <c r="I10" s="371"/>
      <c r="J10" s="372">
        <f t="shared" ref="J10:J35" si="1">H10-D10</f>
        <v>97.425000000000182</v>
      </c>
      <c r="K10" s="272">
        <f t="shared" si="0"/>
        <v>1.9515932753414199E-2</v>
      </c>
    </row>
    <row r="11" spans="1:11" x14ac:dyDescent="0.25">
      <c r="A11" s="265" t="s">
        <v>308</v>
      </c>
      <c r="B11" s="273">
        <f>ROUND('January 01, 2016 Rates'!G81,4)</f>
        <v>0</v>
      </c>
      <c r="C11" s="274">
        <f>+B5</f>
        <v>2250</v>
      </c>
      <c r="D11" s="330">
        <f>C11*B11</f>
        <v>0</v>
      </c>
      <c r="E11" s="371"/>
      <c r="F11" s="273">
        <f>ROUND('January 01, 2016 Rates'!F81,4)</f>
        <v>1.1000000000000001E-3</v>
      </c>
      <c r="G11" s="276">
        <f>C11</f>
        <v>2250</v>
      </c>
      <c r="H11" s="330">
        <f>G11*F11</f>
        <v>2.4750000000000001</v>
      </c>
      <c r="I11" s="371"/>
      <c r="J11" s="372">
        <f t="shared" si="1"/>
        <v>2.4750000000000001</v>
      </c>
      <c r="K11" s="272" t="str">
        <f t="shared" si="0"/>
        <v/>
      </c>
    </row>
    <row r="12" spans="1:11" x14ac:dyDescent="0.25">
      <c r="A12" s="265" t="s">
        <v>309</v>
      </c>
      <c r="B12" s="273">
        <f>ROUND('January 01, 2016 Rates'!G74,2)</f>
        <v>0</v>
      </c>
      <c r="C12" s="274">
        <v>1</v>
      </c>
      <c r="D12" s="330">
        <f>C12*B12</f>
        <v>0</v>
      </c>
      <c r="E12" s="371"/>
      <c r="F12" s="266">
        <f>ROUND('January 01, 2016 Rates'!F74,2)</f>
        <v>75.28</v>
      </c>
      <c r="G12" s="276">
        <f>C12</f>
        <v>1</v>
      </c>
      <c r="H12" s="330">
        <f>G12*F12</f>
        <v>75.28</v>
      </c>
      <c r="I12" s="371"/>
      <c r="J12" s="372">
        <f t="shared" ref="J12:J13" si="2">H12-D12</f>
        <v>75.28</v>
      </c>
      <c r="K12" s="272" t="str">
        <f t="shared" ref="K12:K13" si="3">IF((D12)=0,"",(J12/D12))</f>
        <v/>
      </c>
    </row>
    <row r="13" spans="1:11" x14ac:dyDescent="0.25">
      <c r="A13" s="446" t="s">
        <v>310</v>
      </c>
      <c r="B13" s="277">
        <f>ROUND('January 01, 2016 Rates'!G82,4)</f>
        <v>0</v>
      </c>
      <c r="C13" s="278">
        <f>B5</f>
        <v>2250</v>
      </c>
      <c r="D13" s="448">
        <f>C13*B13</f>
        <v>0</v>
      </c>
      <c r="E13" s="371"/>
      <c r="F13" s="277">
        <f>ROUND('January 01, 2016 Rates'!F82,4)</f>
        <v>0.1024</v>
      </c>
      <c r="G13" s="278">
        <f>C13</f>
        <v>2250</v>
      </c>
      <c r="H13" s="373">
        <f>G13*F13</f>
        <v>230.4</v>
      </c>
      <c r="I13" s="371"/>
      <c r="J13" s="374">
        <f t="shared" si="2"/>
        <v>230.4</v>
      </c>
      <c r="K13" s="282" t="str">
        <f t="shared" si="3"/>
        <v/>
      </c>
    </row>
    <row r="14" spans="1:11" x14ac:dyDescent="0.25">
      <c r="A14" s="283" t="s">
        <v>231</v>
      </c>
      <c r="B14" s="284"/>
      <c r="C14" s="285"/>
      <c r="D14" s="289">
        <f>SUM(D9:D13)</f>
        <v>6623.6350000000002</v>
      </c>
      <c r="E14" s="371"/>
      <c r="F14" s="284"/>
      <c r="G14" s="288"/>
      <c r="H14" s="289">
        <f>SUM(H9:H13)</f>
        <v>7061.0349999999999</v>
      </c>
      <c r="I14" s="371"/>
      <c r="J14" s="375">
        <f t="shared" si="1"/>
        <v>437.39999999999964</v>
      </c>
      <c r="K14" s="290">
        <f t="shared" si="0"/>
        <v>6.6036247468346257E-2</v>
      </c>
    </row>
    <row r="15" spans="1:11" x14ac:dyDescent="0.25">
      <c r="A15" s="291" t="s">
        <v>311</v>
      </c>
      <c r="B15" s="273">
        <f>ROUND('January 01, 2016 Rates'!G76+'January 01, 2016 Rates'!G77+'January 01, 2016 Rates'!G78,4)</f>
        <v>0</v>
      </c>
      <c r="C15" s="292">
        <f>+B5</f>
        <v>2250</v>
      </c>
      <c r="D15" s="330">
        <f>C15*B15</f>
        <v>0</v>
      </c>
      <c r="E15" s="371"/>
      <c r="F15" s="273">
        <f>ROUND('January 01, 2016 Rates'!F76+'January 01, 2016 Rates'!F77+'January 01, 2016 Rates'!F78,4)</f>
        <v>1.4160999999999999</v>
      </c>
      <c r="G15" s="292">
        <f>C15</f>
        <v>2250</v>
      </c>
      <c r="H15" s="330">
        <f>G15*F15</f>
        <v>3186.2249999999999</v>
      </c>
      <c r="I15" s="371"/>
      <c r="J15" s="372">
        <f t="shared" si="1"/>
        <v>3186.2249999999999</v>
      </c>
      <c r="K15" s="272" t="str">
        <f t="shared" si="0"/>
        <v/>
      </c>
    </row>
    <row r="16" spans="1:11" x14ac:dyDescent="0.25">
      <c r="A16" s="293" t="s">
        <v>233</v>
      </c>
      <c r="B16" s="273">
        <f>ROUND('January 01, 2016 Rates'!G80,4)</f>
        <v>7.8399999999999997E-2</v>
      </c>
      <c r="C16" s="292">
        <f>+B5</f>
        <v>2250</v>
      </c>
      <c r="D16" s="330">
        <f>C16*B16</f>
        <v>176.4</v>
      </c>
      <c r="E16" s="371"/>
      <c r="F16" s="273">
        <f>ROUND('January 01, 2016 Rates'!F80,4)</f>
        <v>7.8399999999999997E-2</v>
      </c>
      <c r="G16" s="292">
        <f>C16</f>
        <v>2250</v>
      </c>
      <c r="H16" s="330">
        <f>G16*F16</f>
        <v>176.4</v>
      </c>
      <c r="I16" s="371"/>
      <c r="J16" s="372">
        <f t="shared" si="1"/>
        <v>0</v>
      </c>
      <c r="K16" s="272">
        <f t="shared" si="0"/>
        <v>0</v>
      </c>
    </row>
    <row r="17" spans="1:11" x14ac:dyDescent="0.25">
      <c r="A17" s="293" t="s">
        <v>234</v>
      </c>
      <c r="B17" s="273">
        <v>0</v>
      </c>
      <c r="C17" s="292">
        <v>1</v>
      </c>
      <c r="D17" s="330">
        <f>C17*B17</f>
        <v>0</v>
      </c>
      <c r="E17" s="371"/>
      <c r="F17" s="273">
        <v>0</v>
      </c>
      <c r="G17" s="292">
        <f>C17</f>
        <v>1</v>
      </c>
      <c r="H17" s="330">
        <f>G17*F17</f>
        <v>0</v>
      </c>
      <c r="I17" s="371"/>
      <c r="J17" s="372">
        <f t="shared" si="1"/>
        <v>0</v>
      </c>
      <c r="K17" s="272" t="str">
        <f t="shared" si="0"/>
        <v/>
      </c>
    </row>
    <row r="18" spans="1:11" x14ac:dyDescent="0.25">
      <c r="A18" s="294" t="s">
        <v>235</v>
      </c>
      <c r="B18" s="295"/>
      <c r="C18" s="296"/>
      <c r="D18" s="300">
        <f>SUM(D14:D17)</f>
        <v>6800.0349999999999</v>
      </c>
      <c r="E18" s="371"/>
      <c r="F18" s="295"/>
      <c r="G18" s="299"/>
      <c r="H18" s="300">
        <f>SUM(H14:H17)</f>
        <v>10423.66</v>
      </c>
      <c r="I18" s="371"/>
      <c r="J18" s="376">
        <f t="shared" si="1"/>
        <v>3623.625</v>
      </c>
      <c r="K18" s="301">
        <f t="shared" si="0"/>
        <v>0.53288328663014239</v>
      </c>
    </row>
    <row r="19" spans="1:11" x14ac:dyDescent="0.25">
      <c r="A19" s="302" t="s">
        <v>122</v>
      </c>
      <c r="B19" s="273">
        <f>ROUND('January 01, 2016 Rates'!G85,4)</f>
        <v>-0.4</v>
      </c>
      <c r="C19" s="303">
        <f>B5</f>
        <v>2250</v>
      </c>
      <c r="D19" s="330">
        <f>C19*B19</f>
        <v>-900</v>
      </c>
      <c r="E19" s="371"/>
      <c r="F19" s="273">
        <f>ROUND('January 01, 2016 Rates'!F85,4)</f>
        <v>-0.4</v>
      </c>
      <c r="G19" s="304">
        <f>C19</f>
        <v>2250</v>
      </c>
      <c r="H19" s="330">
        <f>G19*F19</f>
        <v>-900</v>
      </c>
      <c r="I19" s="371"/>
      <c r="J19" s="372">
        <f t="shared" ref="J19" si="4">H19-D19</f>
        <v>0</v>
      </c>
      <c r="K19" s="272">
        <f t="shared" ref="K19" si="5">IF((D19)=0,"",(J19/D19))</f>
        <v>0</v>
      </c>
    </row>
    <row r="20" spans="1:11" x14ac:dyDescent="0.25">
      <c r="A20" s="302" t="s">
        <v>236</v>
      </c>
      <c r="B20" s="273">
        <f>ROUND('January 01, 2016 Rates'!G83,4)</f>
        <v>2.8319999999999999</v>
      </c>
      <c r="C20" s="303">
        <f>+B5</f>
        <v>2250</v>
      </c>
      <c r="D20" s="330">
        <f>C20*B20</f>
        <v>6372</v>
      </c>
      <c r="E20" s="371"/>
      <c r="F20" s="273">
        <f>ROUND('January 01, 2016 Rates'!F83,4)</f>
        <v>2.7751999999999999</v>
      </c>
      <c r="G20" s="304">
        <f>C20</f>
        <v>2250</v>
      </c>
      <c r="H20" s="330">
        <f>G20*F20</f>
        <v>6244.2</v>
      </c>
      <c r="I20" s="371"/>
      <c r="J20" s="372">
        <f t="shared" si="1"/>
        <v>-127.80000000000018</v>
      </c>
      <c r="K20" s="272">
        <f t="shared" si="0"/>
        <v>-2.0056497175141273E-2</v>
      </c>
    </row>
    <row r="21" spans="1:11" x14ac:dyDescent="0.25">
      <c r="A21" s="305" t="s">
        <v>237</v>
      </c>
      <c r="B21" s="273">
        <f>ROUND('January 01, 2016 Rates'!G84,4)</f>
        <v>2.1488</v>
      </c>
      <c r="C21" s="303">
        <f>+B5</f>
        <v>2250</v>
      </c>
      <c r="D21" s="330">
        <f>C21*B21</f>
        <v>4834.8</v>
      </c>
      <c r="E21" s="371"/>
      <c r="F21" s="273">
        <f>ROUND('January 01, 2016 Rates'!F84,4)</f>
        <v>2.2117</v>
      </c>
      <c r="G21" s="304">
        <f>C21</f>
        <v>2250</v>
      </c>
      <c r="H21" s="330">
        <f>G21*F21</f>
        <v>4976.3249999999998</v>
      </c>
      <c r="I21" s="371"/>
      <c r="J21" s="372">
        <f t="shared" si="1"/>
        <v>141.52499999999964</v>
      </c>
      <c r="K21" s="272">
        <f t="shared" si="0"/>
        <v>2.9272151898734101E-2</v>
      </c>
    </row>
    <row r="22" spans="1:11" x14ac:dyDescent="0.25">
      <c r="A22" s="294" t="s">
        <v>238</v>
      </c>
      <c r="B22" s="295"/>
      <c r="C22" s="296"/>
      <c r="D22" s="300">
        <f>SUM(D18:D21)</f>
        <v>17106.834999999999</v>
      </c>
      <c r="E22" s="377"/>
      <c r="F22" s="378"/>
      <c r="G22" s="308"/>
      <c r="H22" s="300">
        <f>SUM(H18:H21)</f>
        <v>20744.185000000001</v>
      </c>
      <c r="I22" s="377"/>
      <c r="J22" s="376">
        <f t="shared" si="1"/>
        <v>3637.3500000000022</v>
      </c>
      <c r="K22" s="301">
        <f t="shared" si="0"/>
        <v>0.21262553827169095</v>
      </c>
    </row>
    <row r="23" spans="1:11" x14ac:dyDescent="0.25">
      <c r="A23" s="293" t="s">
        <v>239</v>
      </c>
      <c r="B23" s="273">
        <f>ROUND('January 01, 2016 Rates'!G86,4)</f>
        <v>4.4000000000000003E-3</v>
      </c>
      <c r="C23" s="303">
        <f>B3*(1+B2)</f>
        <v>414400</v>
      </c>
      <c r="D23" s="330">
        <f t="shared" ref="D23:D29" si="6">C23*B23</f>
        <v>1823.3600000000001</v>
      </c>
      <c r="E23" s="371"/>
      <c r="F23" s="273">
        <f>ROUND('January 01, 2016 Rates'!F86,4)</f>
        <v>4.4000000000000003E-3</v>
      </c>
      <c r="G23" s="304">
        <f>+C23</f>
        <v>414400</v>
      </c>
      <c r="H23" s="330">
        <f t="shared" ref="H23:H29" si="7">G23*F23</f>
        <v>1823.3600000000001</v>
      </c>
      <c r="I23" s="371"/>
      <c r="J23" s="372">
        <f t="shared" si="1"/>
        <v>0</v>
      </c>
      <c r="K23" s="272">
        <f t="shared" si="0"/>
        <v>0</v>
      </c>
    </row>
    <row r="24" spans="1:11" x14ac:dyDescent="0.25">
      <c r="A24" s="293" t="s">
        <v>240</v>
      </c>
      <c r="B24" s="273">
        <f>ROUND('January 01, 2016 Rates'!G87,4)</f>
        <v>1.2999999999999999E-3</v>
      </c>
      <c r="C24" s="303">
        <f>C23</f>
        <v>414400</v>
      </c>
      <c r="D24" s="330">
        <f t="shared" si="6"/>
        <v>538.72</v>
      </c>
      <c r="E24" s="371"/>
      <c r="F24" s="273">
        <f>ROUND('January 01, 2016 Rates'!F87,4)</f>
        <v>1.2999999999999999E-3</v>
      </c>
      <c r="G24" s="304">
        <f>+C24</f>
        <v>414400</v>
      </c>
      <c r="H24" s="330">
        <f t="shared" si="7"/>
        <v>538.72</v>
      </c>
      <c r="I24" s="371"/>
      <c r="J24" s="372">
        <f t="shared" si="1"/>
        <v>0</v>
      </c>
      <c r="K24" s="272">
        <f t="shared" si="0"/>
        <v>0</v>
      </c>
    </row>
    <row r="25" spans="1:11" x14ac:dyDescent="0.25">
      <c r="A25" s="293" t="s">
        <v>241</v>
      </c>
      <c r="B25" s="273">
        <f>ROUND('January 01, 2016 Rates'!G89,4)</f>
        <v>0.25</v>
      </c>
      <c r="C25" s="303">
        <v>1</v>
      </c>
      <c r="D25" s="330">
        <f t="shared" si="6"/>
        <v>0.25</v>
      </c>
      <c r="E25" s="371"/>
      <c r="F25" s="273">
        <f>ROUND('January 01, 2016 Rates'!F89,4)</f>
        <v>0.25</v>
      </c>
      <c r="G25" s="304">
        <f>C25</f>
        <v>1</v>
      </c>
      <c r="H25" s="330">
        <f t="shared" si="7"/>
        <v>0.25</v>
      </c>
      <c r="I25" s="371"/>
      <c r="J25" s="372">
        <f t="shared" si="1"/>
        <v>0</v>
      </c>
      <c r="K25" s="272">
        <f t="shared" si="0"/>
        <v>0</v>
      </c>
    </row>
    <row r="26" spans="1:11" x14ac:dyDescent="0.25">
      <c r="A26" s="293" t="s">
        <v>242</v>
      </c>
      <c r="B26" s="273">
        <f>ROUND('January 01, 2016 Rates'!G88,4)</f>
        <v>7.0000000000000001E-3</v>
      </c>
      <c r="C26" s="303">
        <f>+B3</f>
        <v>400000</v>
      </c>
      <c r="D26" s="330">
        <f t="shared" si="6"/>
        <v>2800</v>
      </c>
      <c r="E26" s="371"/>
      <c r="F26" s="273">
        <f>ROUND('January 01, 2016 Rates'!G88,4)</f>
        <v>7.0000000000000001E-3</v>
      </c>
      <c r="G26" s="304">
        <f>C26</f>
        <v>400000</v>
      </c>
      <c r="H26" s="330">
        <f t="shared" ref="H26" si="8">G26*F26</f>
        <v>2800</v>
      </c>
      <c r="I26" s="371"/>
      <c r="J26" s="372">
        <f t="shared" ref="J26" si="9">H26-D26</f>
        <v>0</v>
      </c>
      <c r="K26" s="272">
        <f t="shared" ref="K26" si="10">IF((D26)=0,"",(J26/D26))</f>
        <v>0</v>
      </c>
    </row>
    <row r="27" spans="1:11" x14ac:dyDescent="0.25">
      <c r="A27" s="434" t="s">
        <v>307</v>
      </c>
      <c r="B27" s="435"/>
      <c r="C27" s="436"/>
      <c r="D27" s="437"/>
      <c r="E27" s="267"/>
      <c r="F27" s="415"/>
      <c r="G27" s="303"/>
      <c r="H27" s="268">
        <f t="shared" si="7"/>
        <v>0</v>
      </c>
      <c r="I27" s="267"/>
      <c r="J27" s="440"/>
      <c r="K27" s="441"/>
    </row>
    <row r="28" spans="1:11" x14ac:dyDescent="0.25">
      <c r="A28" s="293" t="s">
        <v>256</v>
      </c>
      <c r="B28" s="273">
        <v>9.4E-2</v>
      </c>
      <c r="C28" s="303">
        <v>750</v>
      </c>
      <c r="D28" s="330">
        <f t="shared" si="6"/>
        <v>70.5</v>
      </c>
      <c r="E28" s="371"/>
      <c r="F28" s="273">
        <v>9.4E-2</v>
      </c>
      <c r="G28" s="303">
        <f>C28</f>
        <v>750</v>
      </c>
      <c r="H28" s="330">
        <f t="shared" si="7"/>
        <v>70.5</v>
      </c>
      <c r="I28" s="371"/>
      <c r="J28" s="372">
        <f t="shared" si="1"/>
        <v>0</v>
      </c>
      <c r="K28" s="272">
        <f t="shared" si="0"/>
        <v>0</v>
      </c>
    </row>
    <row r="29" spans="1:11" ht="15.75" thickBot="1" x14ac:dyDescent="0.3">
      <c r="A29" s="293" t="s">
        <v>256</v>
      </c>
      <c r="B29" s="273">
        <v>0.11</v>
      </c>
      <c r="C29" s="303">
        <f>+ROUND(C23-C28,0)</f>
        <v>413650</v>
      </c>
      <c r="D29" s="330">
        <f t="shared" si="6"/>
        <v>45501.5</v>
      </c>
      <c r="E29" s="371"/>
      <c r="F29" s="273">
        <v>0.11</v>
      </c>
      <c r="G29" s="303">
        <f>C29</f>
        <v>413650</v>
      </c>
      <c r="H29" s="330">
        <f t="shared" si="7"/>
        <v>45501.5</v>
      </c>
      <c r="I29" s="371"/>
      <c r="J29" s="372">
        <f t="shared" si="1"/>
        <v>0</v>
      </c>
      <c r="K29" s="272">
        <f t="shared" si="0"/>
        <v>0</v>
      </c>
    </row>
    <row r="30" spans="1:11" ht="15.75" thickBot="1" x14ac:dyDescent="0.3">
      <c r="A30" s="309"/>
      <c r="B30" s="310"/>
      <c r="C30" s="311"/>
      <c r="D30" s="314"/>
      <c r="E30" s="371"/>
      <c r="F30" s="379"/>
      <c r="G30" s="313"/>
      <c r="H30" s="314"/>
      <c r="I30" s="371"/>
      <c r="J30" s="380"/>
      <c r="K30" s="315"/>
    </row>
    <row r="31" spans="1:11" x14ac:dyDescent="0.25">
      <c r="A31" s="316" t="s">
        <v>246</v>
      </c>
      <c r="B31" s="317"/>
      <c r="C31" s="318"/>
      <c r="D31" s="381">
        <f>SUM(D22:D29)</f>
        <v>67841.165000000008</v>
      </c>
      <c r="E31" s="382"/>
      <c r="F31" s="322"/>
      <c r="G31" s="322"/>
      <c r="H31" s="381">
        <f>SUM(H22:H29)</f>
        <v>71478.514999999999</v>
      </c>
      <c r="I31" s="377"/>
      <c r="J31" s="381">
        <f>H31-D31</f>
        <v>3637.3499999999913</v>
      </c>
      <c r="K31" s="324">
        <f>IF((D31)=0,"",(J31/D31))</f>
        <v>5.3615677148232802E-2</v>
      </c>
    </row>
    <row r="32" spans="1:11" x14ac:dyDescent="0.25">
      <c r="A32" s="325" t="s">
        <v>247</v>
      </c>
      <c r="B32" s="317">
        <v>0.13</v>
      </c>
      <c r="C32" s="326"/>
      <c r="D32" s="383">
        <f>D31*B32</f>
        <v>8819.3514500000019</v>
      </c>
      <c r="E32" s="326"/>
      <c r="F32" s="317">
        <v>0.13</v>
      </c>
      <c r="G32" s="328"/>
      <c r="H32" s="383">
        <f>H31*F32</f>
        <v>9292.2069499999998</v>
      </c>
      <c r="I32" s="371"/>
      <c r="J32" s="383">
        <f t="shared" si="1"/>
        <v>472.85549999999785</v>
      </c>
      <c r="K32" s="331">
        <f t="shared" si="0"/>
        <v>5.3615677148232677E-2</v>
      </c>
    </row>
    <row r="33" spans="1:11" x14ac:dyDescent="0.25">
      <c r="A33" s="332" t="s">
        <v>248</v>
      </c>
      <c r="B33" s="328"/>
      <c r="C33" s="326"/>
      <c r="D33" s="383">
        <f>D31+D32</f>
        <v>76660.51645000001</v>
      </c>
      <c r="E33" s="326"/>
      <c r="F33" s="328"/>
      <c r="G33" s="328"/>
      <c r="H33" s="383">
        <f>H31+H32</f>
        <v>80770.721950000006</v>
      </c>
      <c r="I33" s="371"/>
      <c r="J33" s="383">
        <f t="shared" si="1"/>
        <v>4110.2054999999964</v>
      </c>
      <c r="K33" s="331">
        <f t="shared" si="0"/>
        <v>5.3615677148232878E-2</v>
      </c>
    </row>
    <row r="34" spans="1:11" x14ac:dyDescent="0.25">
      <c r="A34" s="334" t="s">
        <v>249</v>
      </c>
      <c r="B34" s="328"/>
      <c r="C34" s="326"/>
      <c r="D34" s="383">
        <v>0</v>
      </c>
      <c r="E34" s="326"/>
      <c r="F34" s="443"/>
      <c r="G34" s="443"/>
      <c r="H34" s="445"/>
      <c r="I34" s="371"/>
      <c r="J34" s="445"/>
      <c r="K34" s="441"/>
    </row>
    <row r="35" spans="1:11" ht="15.75" thickBot="1" x14ac:dyDescent="0.3">
      <c r="A35" s="335" t="s">
        <v>250</v>
      </c>
      <c r="B35" s="336"/>
      <c r="C35" s="337"/>
      <c r="D35" s="375">
        <f>D33+D34</f>
        <v>76660.51645000001</v>
      </c>
      <c r="E35" s="382"/>
      <c r="F35" s="340"/>
      <c r="G35" s="340"/>
      <c r="H35" s="375">
        <f>H33+H34</f>
        <v>80770.721950000006</v>
      </c>
      <c r="I35" s="377"/>
      <c r="J35" s="375">
        <f t="shared" si="1"/>
        <v>4110.2054999999964</v>
      </c>
      <c r="K35" s="290">
        <f t="shared" si="0"/>
        <v>5.3615677148232878E-2</v>
      </c>
    </row>
    <row r="36" spans="1:11" ht="15.75" thickBot="1" x14ac:dyDescent="0.3">
      <c r="A36" s="309"/>
      <c r="B36" s="341"/>
      <c r="C36" s="342"/>
      <c r="D36" s="384"/>
      <c r="E36" s="385"/>
      <c r="F36" s="341"/>
      <c r="G36" s="346"/>
      <c r="H36" s="386"/>
      <c r="I36" s="385"/>
      <c r="J36" s="387"/>
      <c r="K36" s="349"/>
    </row>
    <row r="38" spans="1:11" x14ac:dyDescent="0.25">
      <c r="H38" s="431"/>
      <c r="I38" s="431"/>
      <c r="J38" s="431"/>
      <c r="K38" s="431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 differentOddEven="1">
    <oddHeader>&amp;REnersource  Hydro Mississauga Inc.
Filed: September 23, 2015
2016 Price Cap IR Application
Supplementary Evidence
EB-2015-0065
Page &amp;P of &amp;N</oddHeader>
    <evenHeader>&amp;LEnersource  Hydro Mississauga Inc.
Filed: September 23, 2015
2016 Price Cap IR Application
Supplementary Evidence
EB-2015-0065
Page &amp;P of &amp;N</even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rgb="FFFFFF00"/>
    <pageSetUpPr fitToPage="1"/>
  </sheetPr>
  <dimension ref="A1:K40"/>
  <sheetViews>
    <sheetView workbookViewId="0">
      <selection activeCell="B33" sqref="B33"/>
    </sheetView>
  </sheetViews>
  <sheetFormatPr defaultRowHeight="15" x14ac:dyDescent="0.25"/>
  <cols>
    <col min="1" max="1" width="54.140625" bestFit="1" customWidth="1"/>
    <col min="2" max="2" width="17.140625" customWidth="1"/>
    <col min="3" max="3" width="11.5703125" bestFit="1" customWidth="1"/>
    <col min="4" max="4" width="14" bestFit="1" customWidth="1"/>
    <col min="6" max="6" width="15.140625" bestFit="1" customWidth="1"/>
    <col min="7" max="7" width="11.5703125" bestFit="1" customWidth="1"/>
    <col min="8" max="8" width="14" bestFit="1" customWidth="1"/>
    <col min="10" max="10" width="12.7109375" bestFit="1" customWidth="1"/>
    <col min="11" max="11" width="10" bestFit="1" customWidth="1"/>
  </cols>
  <sheetData>
    <row r="1" spans="1:11" ht="15.75" x14ac:dyDescent="0.25">
      <c r="A1" s="239" t="s">
        <v>215</v>
      </c>
      <c r="B1" s="240" t="s">
        <v>262</v>
      </c>
      <c r="C1" s="357"/>
      <c r="D1" s="357"/>
      <c r="E1" s="357"/>
      <c r="F1" s="357"/>
      <c r="G1" s="357"/>
      <c r="H1" s="357"/>
      <c r="I1" s="357"/>
      <c r="J1" s="357"/>
      <c r="K1" s="358"/>
    </row>
    <row r="2" spans="1:11" ht="15.75" x14ac:dyDescent="0.25">
      <c r="A2" s="239" t="s">
        <v>217</v>
      </c>
      <c r="B2" s="241">
        <f>1.45/100</f>
        <v>1.4499999999999999E-2</v>
      </c>
      <c r="C2" s="242"/>
      <c r="D2" s="242"/>
      <c r="E2" s="242"/>
      <c r="F2" s="242"/>
      <c r="G2" s="242"/>
      <c r="H2" s="242"/>
      <c r="I2" s="242"/>
      <c r="J2" s="242"/>
      <c r="K2" s="242"/>
    </row>
    <row r="3" spans="1:11" x14ac:dyDescent="0.25">
      <c r="A3" s="239" t="s">
        <v>218</v>
      </c>
      <c r="B3" s="243">
        <v>3000000</v>
      </c>
      <c r="C3" s="244" t="s">
        <v>219</v>
      </c>
      <c r="D3" s="360"/>
      <c r="E3" s="360"/>
      <c r="F3" s="360"/>
      <c r="G3" s="360"/>
      <c r="H3" s="360"/>
      <c r="I3" s="360"/>
      <c r="J3" s="360"/>
      <c r="K3" s="360"/>
    </row>
    <row r="4" spans="1:11" x14ac:dyDescent="0.25">
      <c r="A4" s="356" t="s">
        <v>220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</row>
    <row r="5" spans="1:11" x14ac:dyDescent="0.25">
      <c r="A5" s="247" t="s">
        <v>221</v>
      </c>
      <c r="B5" s="248">
        <v>5000</v>
      </c>
      <c r="C5" s="249" t="s">
        <v>222</v>
      </c>
      <c r="D5" s="360"/>
      <c r="E5" s="360"/>
      <c r="F5" s="360"/>
      <c r="G5" s="360"/>
      <c r="H5" s="360"/>
      <c r="I5" s="360"/>
      <c r="J5" s="360"/>
      <c r="K5" s="360"/>
    </row>
    <row r="6" spans="1:11" x14ac:dyDescent="0.25">
      <c r="A6" s="250"/>
      <c r="B6" s="468" t="s">
        <v>223</v>
      </c>
      <c r="C6" s="469"/>
      <c r="D6" s="470"/>
      <c r="E6" s="368"/>
      <c r="F6" s="468" t="s">
        <v>8</v>
      </c>
      <c r="G6" s="469"/>
      <c r="H6" s="470"/>
      <c r="I6" s="368"/>
      <c r="J6" s="468" t="s">
        <v>224</v>
      </c>
      <c r="K6" s="470"/>
    </row>
    <row r="7" spans="1:11" x14ac:dyDescent="0.25">
      <c r="A7" s="250"/>
      <c r="B7" s="252" t="s">
        <v>225</v>
      </c>
      <c r="C7" s="252" t="s">
        <v>226</v>
      </c>
      <c r="D7" s="369" t="s">
        <v>227</v>
      </c>
      <c r="E7" s="370"/>
      <c r="F7" s="252" t="s">
        <v>225</v>
      </c>
      <c r="G7" s="255" t="s">
        <v>226</v>
      </c>
      <c r="H7" s="252" t="s">
        <v>227</v>
      </c>
      <c r="I7" s="370"/>
      <c r="J7" s="258" t="s">
        <v>228</v>
      </c>
      <c r="K7" s="258" t="s">
        <v>229</v>
      </c>
    </row>
    <row r="8" spans="1:11" x14ac:dyDescent="0.25">
      <c r="A8" s="250"/>
      <c r="B8" s="259" t="s">
        <v>230</v>
      </c>
      <c r="C8" s="259"/>
      <c r="D8" s="261" t="s">
        <v>230</v>
      </c>
      <c r="E8" s="370"/>
      <c r="F8" s="259" t="s">
        <v>230</v>
      </c>
      <c r="G8" s="261"/>
      <c r="H8" s="259" t="s">
        <v>230</v>
      </c>
      <c r="I8" s="370"/>
      <c r="J8" s="264"/>
      <c r="K8" s="264"/>
    </row>
    <row r="9" spans="1:11" x14ac:dyDescent="0.25">
      <c r="A9" s="265" t="s">
        <v>18</v>
      </c>
      <c r="B9" s="266">
        <f>ROUND('January 01, 2016 Rates'!G91,2)</f>
        <v>12864.22</v>
      </c>
      <c r="C9" s="267">
        <v>1</v>
      </c>
      <c r="D9" s="330">
        <f>C9*B9</f>
        <v>12864.22</v>
      </c>
      <c r="E9" s="371"/>
      <c r="F9" s="266">
        <f>ROUND('January 01, 2016 Rates'!F91,2)</f>
        <v>13115.07</v>
      </c>
      <c r="G9" s="270">
        <f>C9</f>
        <v>1</v>
      </c>
      <c r="H9" s="330">
        <f>G9*F9</f>
        <v>13115.07</v>
      </c>
      <c r="I9" s="371"/>
      <c r="J9" s="372">
        <f>H9-D9</f>
        <v>250.85000000000036</v>
      </c>
      <c r="K9" s="272">
        <f t="shared" ref="K9:K35" si="0">IF((D9)=0,"",(J9/D9))</f>
        <v>1.9499821986875252E-2</v>
      </c>
    </row>
    <row r="10" spans="1:11" x14ac:dyDescent="0.25">
      <c r="A10" s="265" t="s">
        <v>26</v>
      </c>
      <c r="B10" s="273">
        <f>ROUND('January 01, 2016 Rates'!G93,4)</f>
        <v>2.7538999999999998</v>
      </c>
      <c r="C10" s="274">
        <f>+B5</f>
        <v>5000</v>
      </c>
      <c r="D10" s="330">
        <f>C10*B10</f>
        <v>13769.499999999998</v>
      </c>
      <c r="E10" s="371"/>
      <c r="F10" s="273">
        <f>ROUND('January 01, 2016 Rates'!F93,4)</f>
        <v>2.8075999999999999</v>
      </c>
      <c r="G10" s="276">
        <f>C10</f>
        <v>5000</v>
      </c>
      <c r="H10" s="330">
        <f>G10*F10</f>
        <v>14038</v>
      </c>
      <c r="I10" s="371"/>
      <c r="J10" s="372">
        <f t="shared" ref="J10:J35" si="1">H10-D10</f>
        <v>268.50000000000182</v>
      </c>
      <c r="K10" s="272">
        <f t="shared" si="0"/>
        <v>1.949961872253908E-2</v>
      </c>
    </row>
    <row r="11" spans="1:11" x14ac:dyDescent="0.25">
      <c r="A11" s="265" t="s">
        <v>308</v>
      </c>
      <c r="B11" s="273">
        <f>ROUND('January 01, 2016 Rates'!G98,4)</f>
        <v>0</v>
      </c>
      <c r="C11" s="274">
        <f>+B5</f>
        <v>5000</v>
      </c>
      <c r="D11" s="330">
        <f>C11*B11</f>
        <v>0</v>
      </c>
      <c r="E11" s="371"/>
      <c r="F11" s="273">
        <f>ROUND('January 01, 2016 Rates'!F98,4)</f>
        <v>8.9999999999999998E-4</v>
      </c>
      <c r="G11" s="276">
        <f>C11</f>
        <v>5000</v>
      </c>
      <c r="H11" s="330">
        <f>G11*F11</f>
        <v>4.5</v>
      </c>
      <c r="I11" s="371"/>
      <c r="J11" s="372">
        <f t="shared" si="1"/>
        <v>4.5</v>
      </c>
      <c r="K11" s="272" t="str">
        <f t="shared" si="0"/>
        <v/>
      </c>
    </row>
    <row r="12" spans="1:11" x14ac:dyDescent="0.25">
      <c r="A12" s="265" t="s">
        <v>309</v>
      </c>
      <c r="B12" s="266">
        <f>ROUND('January 01, 2016 Rates'!G92,2)</f>
        <v>0</v>
      </c>
      <c r="C12" s="274">
        <v>1</v>
      </c>
      <c r="D12" s="330">
        <f t="shared" ref="D12:D13" si="2">C12*B12</f>
        <v>0</v>
      </c>
      <c r="E12" s="371"/>
      <c r="F12" s="266">
        <f>ROUND('January 01, 2016 Rates'!F92,2)</f>
        <v>593.53</v>
      </c>
      <c r="G12" s="276">
        <f t="shared" ref="G12:G13" si="3">C12</f>
        <v>1</v>
      </c>
      <c r="H12" s="330">
        <f>G12*F12</f>
        <v>593.53</v>
      </c>
      <c r="I12" s="371"/>
      <c r="J12" s="372">
        <f t="shared" ref="J12:J13" si="4">H12-D12</f>
        <v>593.53</v>
      </c>
      <c r="K12" s="272" t="str">
        <f t="shared" ref="K12:K13" si="5">IF((D12)=0,"",(J12/D12))</f>
        <v/>
      </c>
    </row>
    <row r="13" spans="1:11" x14ac:dyDescent="0.25">
      <c r="A13" s="446" t="s">
        <v>310</v>
      </c>
      <c r="B13" s="277">
        <f>ROUND('January 01, 2016 Rates'!G99,4)</f>
        <v>0</v>
      </c>
      <c r="C13" s="278">
        <f>B5</f>
        <v>5000</v>
      </c>
      <c r="D13" s="448">
        <f t="shared" si="2"/>
        <v>0</v>
      </c>
      <c r="E13" s="371"/>
      <c r="F13" s="277">
        <f>ROUND('January 01, 2016 Rates'!F99,4)</f>
        <v>0.12709999999999999</v>
      </c>
      <c r="G13" s="278">
        <f t="shared" si="3"/>
        <v>5000</v>
      </c>
      <c r="H13" s="373">
        <f>G13*F13</f>
        <v>635.5</v>
      </c>
      <c r="I13" s="371"/>
      <c r="J13" s="374">
        <f t="shared" si="4"/>
        <v>635.5</v>
      </c>
      <c r="K13" s="282" t="str">
        <f t="shared" si="5"/>
        <v/>
      </c>
    </row>
    <row r="14" spans="1:11" x14ac:dyDescent="0.25">
      <c r="A14" s="283" t="s">
        <v>231</v>
      </c>
      <c r="B14" s="284"/>
      <c r="C14" s="285"/>
      <c r="D14" s="289">
        <f>SUM(D9:D13)</f>
        <v>26633.719999999998</v>
      </c>
      <c r="E14" s="371"/>
      <c r="F14" s="284"/>
      <c r="G14" s="288"/>
      <c r="H14" s="289">
        <f>SUM(H9:H13)</f>
        <v>28386.6</v>
      </c>
      <c r="I14" s="371"/>
      <c r="J14" s="375">
        <f t="shared" si="1"/>
        <v>1752.880000000001</v>
      </c>
      <c r="K14" s="290">
        <f t="shared" si="0"/>
        <v>6.5814313584433612E-2</v>
      </c>
    </row>
    <row r="15" spans="1:11" x14ac:dyDescent="0.25">
      <c r="A15" s="291" t="s">
        <v>295</v>
      </c>
      <c r="B15" s="273">
        <f>ROUND('January 01, 2016 Rates'!G94+'January 01, 2016 Rates'!G95,4)</f>
        <v>0</v>
      </c>
      <c r="C15" s="292">
        <f>+B5</f>
        <v>5000</v>
      </c>
      <c r="D15" s="330">
        <f>C15*B15</f>
        <v>0</v>
      </c>
      <c r="E15" s="371"/>
      <c r="F15" s="273">
        <f>ROUND('January 01, 2016 Rates'!F94+'January 01, 2016 Rates'!F95,4)</f>
        <v>-3.1800000000000002E-2</v>
      </c>
      <c r="G15" s="292">
        <f>C15</f>
        <v>5000</v>
      </c>
      <c r="H15" s="330">
        <f>G15*F15</f>
        <v>-159</v>
      </c>
      <c r="I15" s="371"/>
      <c r="J15" s="372">
        <f t="shared" si="1"/>
        <v>-159</v>
      </c>
      <c r="K15" s="272" t="str">
        <f t="shared" si="0"/>
        <v/>
      </c>
    </row>
    <row r="16" spans="1:11" x14ac:dyDescent="0.25">
      <c r="A16" s="293" t="s">
        <v>233</v>
      </c>
      <c r="B16" s="273">
        <f>ROUND('January 01, 2016 Rates'!G97,4)</f>
        <v>8.3799999999999999E-2</v>
      </c>
      <c r="C16" s="292">
        <f>+B5</f>
        <v>5000</v>
      </c>
      <c r="D16" s="330">
        <f>C16*B16</f>
        <v>419</v>
      </c>
      <c r="E16" s="371"/>
      <c r="F16" s="273">
        <f>ROUND('January 01, 2016 Rates'!F97,4)</f>
        <v>8.3799999999999999E-2</v>
      </c>
      <c r="G16" s="292">
        <f>C16</f>
        <v>5000</v>
      </c>
      <c r="H16" s="330">
        <f>G16*F16</f>
        <v>419</v>
      </c>
      <c r="I16" s="371"/>
      <c r="J16" s="372">
        <f t="shared" si="1"/>
        <v>0</v>
      </c>
      <c r="K16" s="272">
        <f t="shared" si="0"/>
        <v>0</v>
      </c>
    </row>
    <row r="17" spans="1:11" x14ac:dyDescent="0.25">
      <c r="A17" s="293" t="s">
        <v>234</v>
      </c>
      <c r="B17" s="273">
        <v>0</v>
      </c>
      <c r="C17" s="292">
        <v>1</v>
      </c>
      <c r="D17" s="330">
        <f>C17*B17</f>
        <v>0</v>
      </c>
      <c r="E17" s="371"/>
      <c r="F17" s="273">
        <v>0</v>
      </c>
      <c r="G17" s="292">
        <f>C17</f>
        <v>1</v>
      </c>
      <c r="H17" s="330">
        <f>G17*F17</f>
        <v>0</v>
      </c>
      <c r="I17" s="371"/>
      <c r="J17" s="372">
        <f t="shared" si="1"/>
        <v>0</v>
      </c>
      <c r="K17" s="272" t="str">
        <f t="shared" si="0"/>
        <v/>
      </c>
    </row>
    <row r="18" spans="1:11" x14ac:dyDescent="0.25">
      <c r="A18" s="294" t="s">
        <v>235</v>
      </c>
      <c r="B18" s="295"/>
      <c r="C18" s="296"/>
      <c r="D18" s="300">
        <f>SUM(D14:D17)</f>
        <v>27052.719999999998</v>
      </c>
      <c r="E18" s="371"/>
      <c r="F18" s="295"/>
      <c r="G18" s="299"/>
      <c r="H18" s="300">
        <f>SUM(H14:H17)</f>
        <v>28646.6</v>
      </c>
      <c r="I18" s="371"/>
      <c r="J18" s="376">
        <f t="shared" si="1"/>
        <v>1593.880000000001</v>
      </c>
      <c r="K18" s="301">
        <f t="shared" si="0"/>
        <v>5.8917550619678953E-2</v>
      </c>
    </row>
    <row r="19" spans="1:11" x14ac:dyDescent="0.25">
      <c r="A19" s="302" t="s">
        <v>122</v>
      </c>
      <c r="B19" s="273">
        <f>ROUND('January 01, 2016 Rates'!G102,4)</f>
        <v>-0.4</v>
      </c>
      <c r="C19" s="303">
        <f>B5</f>
        <v>5000</v>
      </c>
      <c r="D19" s="330">
        <f>C19*B19</f>
        <v>-2000</v>
      </c>
      <c r="E19" s="371"/>
      <c r="F19" s="273">
        <f>ROUND('January 01, 2016 Rates'!F102,4)</f>
        <v>-0.4</v>
      </c>
      <c r="G19" s="304">
        <f>C19</f>
        <v>5000</v>
      </c>
      <c r="H19" s="330">
        <f>G19*F19</f>
        <v>-2000</v>
      </c>
      <c r="I19" s="371"/>
      <c r="J19" s="372">
        <f t="shared" ref="J19" si="6">H19-D19</f>
        <v>0</v>
      </c>
      <c r="K19" s="272">
        <f t="shared" ref="K19" si="7">IF((D19)=0,"",(J19/D19))</f>
        <v>0</v>
      </c>
    </row>
    <row r="20" spans="1:11" x14ac:dyDescent="0.25">
      <c r="A20" s="302" t="s">
        <v>236</v>
      </c>
      <c r="B20" s="273">
        <f>ROUND('January 01, 2016 Rates'!G100,4)</f>
        <v>3.0219999999999998</v>
      </c>
      <c r="C20" s="303">
        <f>+B5</f>
        <v>5000</v>
      </c>
      <c r="D20" s="330">
        <f>C20*B20</f>
        <v>15109.999999999998</v>
      </c>
      <c r="E20" s="371"/>
      <c r="F20" s="273">
        <f>ROUND('January 01, 2016 Rates'!F100,4)</f>
        <v>2.9613999999999998</v>
      </c>
      <c r="G20" s="304">
        <f>C20</f>
        <v>5000</v>
      </c>
      <c r="H20" s="330">
        <f>G20*F20</f>
        <v>14806.999999999998</v>
      </c>
      <c r="I20" s="371"/>
      <c r="J20" s="372">
        <f t="shared" si="1"/>
        <v>-303</v>
      </c>
      <c r="K20" s="272">
        <f t="shared" si="0"/>
        <v>-2.0052945069490406E-2</v>
      </c>
    </row>
    <row r="21" spans="1:11" x14ac:dyDescent="0.25">
      <c r="A21" s="305" t="s">
        <v>237</v>
      </c>
      <c r="B21" s="273">
        <f>ROUND('January 01, 2016 Rates'!G101,4)</f>
        <v>2.2949999999999999</v>
      </c>
      <c r="C21" s="303">
        <f>+B5</f>
        <v>5000</v>
      </c>
      <c r="D21" s="330">
        <f>C21*B21</f>
        <v>11475</v>
      </c>
      <c r="E21" s="371"/>
      <c r="F21" s="273">
        <f>ROUND('January 01, 2016 Rates'!F101,4)</f>
        <v>2.3622000000000001</v>
      </c>
      <c r="G21" s="304">
        <f>C21</f>
        <v>5000</v>
      </c>
      <c r="H21" s="330">
        <f>G21*F21</f>
        <v>11811</v>
      </c>
      <c r="I21" s="371"/>
      <c r="J21" s="372">
        <f t="shared" si="1"/>
        <v>336</v>
      </c>
      <c r="K21" s="272">
        <f t="shared" si="0"/>
        <v>2.9281045751633986E-2</v>
      </c>
    </row>
    <row r="22" spans="1:11" x14ac:dyDescent="0.25">
      <c r="A22" s="294" t="s">
        <v>238</v>
      </c>
      <c r="B22" s="295"/>
      <c r="C22" s="296"/>
      <c r="D22" s="300">
        <f>SUM(D18:D21)</f>
        <v>51637.719999999994</v>
      </c>
      <c r="E22" s="377"/>
      <c r="F22" s="378"/>
      <c r="G22" s="308"/>
      <c r="H22" s="460">
        <f>SUM(H18:H21)</f>
        <v>53264.6</v>
      </c>
      <c r="I22" s="377"/>
      <c r="J22" s="376">
        <f t="shared" si="1"/>
        <v>1626.8800000000047</v>
      </c>
      <c r="K22" s="301">
        <f t="shared" si="0"/>
        <v>3.1505651295216069E-2</v>
      </c>
    </row>
    <row r="23" spans="1:11" x14ac:dyDescent="0.25">
      <c r="A23" s="293" t="s">
        <v>239</v>
      </c>
      <c r="B23" s="273">
        <f>ROUND('January 01, 2016 Rates'!G103,4)</f>
        <v>4.4000000000000003E-3</v>
      </c>
      <c r="C23" s="303">
        <f>B3*(1+B2)</f>
        <v>3043500</v>
      </c>
      <c r="D23" s="330">
        <f t="shared" ref="D23:D28" si="8">C23*B23</f>
        <v>13391.400000000001</v>
      </c>
      <c r="E23" s="371"/>
      <c r="F23" s="273">
        <f>ROUND('January 01, 2016 Rates'!F103,4)</f>
        <v>4.4000000000000003E-3</v>
      </c>
      <c r="G23" s="304">
        <f>+C23</f>
        <v>3043500</v>
      </c>
      <c r="H23" s="330">
        <f t="shared" ref="H23:H28" si="9">G23*F23</f>
        <v>13391.400000000001</v>
      </c>
      <c r="I23" s="371"/>
      <c r="J23" s="372">
        <f t="shared" si="1"/>
        <v>0</v>
      </c>
      <c r="K23" s="272">
        <f t="shared" si="0"/>
        <v>0</v>
      </c>
    </row>
    <row r="24" spans="1:11" x14ac:dyDescent="0.25">
      <c r="A24" s="293" t="s">
        <v>240</v>
      </c>
      <c r="B24" s="273">
        <f>ROUND('January 01, 2016 Rates'!G104,4)</f>
        <v>1.2999999999999999E-3</v>
      </c>
      <c r="C24" s="303">
        <f>C23</f>
        <v>3043500</v>
      </c>
      <c r="D24" s="330">
        <f t="shared" si="8"/>
        <v>3956.5499999999997</v>
      </c>
      <c r="E24" s="371"/>
      <c r="F24" s="273">
        <f>ROUND('January 01, 2016 Rates'!F104,4)</f>
        <v>1.2999999999999999E-3</v>
      </c>
      <c r="G24" s="304">
        <f>C24</f>
        <v>3043500</v>
      </c>
      <c r="H24" s="330">
        <f t="shared" si="9"/>
        <v>3956.5499999999997</v>
      </c>
      <c r="I24" s="371"/>
      <c r="J24" s="372">
        <f t="shared" si="1"/>
        <v>0</v>
      </c>
      <c r="K24" s="272">
        <f t="shared" si="0"/>
        <v>0</v>
      </c>
    </row>
    <row r="25" spans="1:11" x14ac:dyDescent="0.25">
      <c r="A25" s="293" t="s">
        <v>241</v>
      </c>
      <c r="B25" s="273">
        <f>ROUND('January 01, 2016 Rates'!G106,4)</f>
        <v>0.25</v>
      </c>
      <c r="C25" s="303">
        <v>1</v>
      </c>
      <c r="D25" s="330">
        <f t="shared" si="8"/>
        <v>0.25</v>
      </c>
      <c r="E25" s="371"/>
      <c r="F25" s="273">
        <f>ROUND('January 01, 2016 Rates'!F106,4)</f>
        <v>0.25</v>
      </c>
      <c r="G25" s="304">
        <f>C25</f>
        <v>1</v>
      </c>
      <c r="H25" s="330">
        <f t="shared" si="9"/>
        <v>0.25</v>
      </c>
      <c r="I25" s="371"/>
      <c r="J25" s="372">
        <f t="shared" si="1"/>
        <v>0</v>
      </c>
      <c r="K25" s="272">
        <f t="shared" si="0"/>
        <v>0</v>
      </c>
    </row>
    <row r="26" spans="1:11" x14ac:dyDescent="0.25">
      <c r="A26" s="293" t="s">
        <v>242</v>
      </c>
      <c r="B26" s="273">
        <f>ROUND('January 01, 2016 Rates'!G105,4)</f>
        <v>7.0000000000000001E-3</v>
      </c>
      <c r="C26" s="303">
        <f>+B3</f>
        <v>3000000</v>
      </c>
      <c r="D26" s="330">
        <f t="shared" si="8"/>
        <v>21000</v>
      </c>
      <c r="E26" s="371"/>
      <c r="F26" s="273">
        <f>ROUND('January 01, 2016 Rates'!G105,4)</f>
        <v>7.0000000000000001E-3</v>
      </c>
      <c r="G26" s="304">
        <f>C26</f>
        <v>3000000</v>
      </c>
      <c r="H26" s="330">
        <f t="shared" ref="H26" si="10">G26*F26</f>
        <v>21000</v>
      </c>
      <c r="I26" s="371"/>
      <c r="J26" s="372">
        <f t="shared" ref="J26" si="11">H26-D26</f>
        <v>0</v>
      </c>
      <c r="K26" s="272">
        <f t="shared" ref="K26" si="12">IF((D26)=0,"",(J26/D26))</f>
        <v>0</v>
      </c>
    </row>
    <row r="27" spans="1:11" x14ac:dyDescent="0.25">
      <c r="A27" s="434" t="s">
        <v>307</v>
      </c>
      <c r="B27" s="435"/>
      <c r="C27" s="436"/>
      <c r="D27" s="437"/>
      <c r="E27" s="267"/>
      <c r="F27" s="415"/>
      <c r="G27" s="303"/>
      <c r="H27" s="268">
        <f t="shared" si="9"/>
        <v>0</v>
      </c>
      <c r="I27" s="267"/>
      <c r="J27" s="440"/>
      <c r="K27" s="441"/>
    </row>
    <row r="28" spans="1:11" x14ac:dyDescent="0.25">
      <c r="A28" s="293" t="s">
        <v>256</v>
      </c>
      <c r="B28" s="273">
        <v>9.4E-2</v>
      </c>
      <c r="C28" s="303">
        <v>750</v>
      </c>
      <c r="D28" s="330">
        <f t="shared" si="8"/>
        <v>70.5</v>
      </c>
      <c r="E28" s="371"/>
      <c r="F28" s="273">
        <v>9.4E-2</v>
      </c>
      <c r="G28" s="303">
        <f>C28</f>
        <v>750</v>
      </c>
      <c r="H28" s="330">
        <f t="shared" si="9"/>
        <v>70.5</v>
      </c>
      <c r="I28" s="371"/>
      <c r="J28" s="372">
        <f t="shared" si="1"/>
        <v>0</v>
      </c>
      <c r="K28" s="272">
        <f t="shared" si="0"/>
        <v>0</v>
      </c>
    </row>
    <row r="29" spans="1:11" ht="15.75" thickBot="1" x14ac:dyDescent="0.3">
      <c r="A29" s="293" t="s">
        <v>256</v>
      </c>
      <c r="B29" s="273">
        <v>0.11</v>
      </c>
      <c r="C29" s="303">
        <f>+ROUND(C23-C28,0)</f>
        <v>3042750</v>
      </c>
      <c r="D29" s="330">
        <f>+C29*B29</f>
        <v>334702.5</v>
      </c>
      <c r="E29" s="371"/>
      <c r="F29" s="273">
        <v>0.11</v>
      </c>
      <c r="G29" s="303">
        <f>C29</f>
        <v>3042750</v>
      </c>
      <c r="H29" s="330">
        <f>+G29*F29</f>
        <v>334702.5</v>
      </c>
      <c r="I29" s="371"/>
      <c r="J29" s="372">
        <f t="shared" si="1"/>
        <v>0</v>
      </c>
      <c r="K29" s="272">
        <f t="shared" si="0"/>
        <v>0</v>
      </c>
    </row>
    <row r="30" spans="1:11" ht="15.75" thickBot="1" x14ac:dyDescent="0.3">
      <c r="A30" s="309"/>
      <c r="B30" s="310"/>
      <c r="C30" s="311"/>
      <c r="D30" s="314"/>
      <c r="E30" s="371"/>
      <c r="F30" s="379"/>
      <c r="G30" s="313"/>
      <c r="H30" s="314"/>
      <c r="I30" s="371"/>
      <c r="J30" s="380"/>
      <c r="K30" s="315"/>
    </row>
    <row r="31" spans="1:11" x14ac:dyDescent="0.25">
      <c r="A31" s="316" t="s">
        <v>246</v>
      </c>
      <c r="B31" s="317"/>
      <c r="C31" s="318"/>
      <c r="D31" s="381">
        <f>SUM(D22:D29)</f>
        <v>424758.92</v>
      </c>
      <c r="E31" s="382"/>
      <c r="F31" s="322"/>
      <c r="G31" s="322"/>
      <c r="H31" s="381">
        <f>SUM(H22:H29)</f>
        <v>426385.8</v>
      </c>
      <c r="I31" s="377"/>
      <c r="J31" s="381">
        <f>H31-D31</f>
        <v>1626.8800000000047</v>
      </c>
      <c r="K31" s="324">
        <f>IF((D31)=0,"",(J31/D31))</f>
        <v>3.8301255686402176E-3</v>
      </c>
    </row>
    <row r="32" spans="1:11" x14ac:dyDescent="0.25">
      <c r="A32" s="325" t="s">
        <v>247</v>
      </c>
      <c r="B32" s="317">
        <v>0.13</v>
      </c>
      <c r="C32" s="326"/>
      <c r="D32" s="383">
        <f>D31*B32</f>
        <v>55218.659599999999</v>
      </c>
      <c r="E32" s="326"/>
      <c r="F32" s="317">
        <v>0.13</v>
      </c>
      <c r="G32" s="328"/>
      <c r="H32" s="383">
        <f>H31*F32</f>
        <v>55430.154000000002</v>
      </c>
      <c r="I32" s="371"/>
      <c r="J32" s="383">
        <f t="shared" si="1"/>
        <v>211.49440000000322</v>
      </c>
      <c r="K32" s="331">
        <f t="shared" si="0"/>
        <v>3.8301255686402648E-3</v>
      </c>
    </row>
    <row r="33" spans="1:11" x14ac:dyDescent="0.25">
      <c r="A33" s="332" t="s">
        <v>248</v>
      </c>
      <c r="B33" s="328"/>
      <c r="C33" s="326"/>
      <c r="D33" s="383">
        <f>D31+D32</f>
        <v>479977.5796</v>
      </c>
      <c r="E33" s="326"/>
      <c r="F33" s="328"/>
      <c r="G33" s="328"/>
      <c r="H33" s="383">
        <f>H31+H32</f>
        <v>481815.95399999997</v>
      </c>
      <c r="I33" s="371"/>
      <c r="J33" s="383">
        <f t="shared" si="1"/>
        <v>1838.3743999999715</v>
      </c>
      <c r="K33" s="331">
        <f t="shared" si="0"/>
        <v>3.8301255686401473E-3</v>
      </c>
    </row>
    <row r="34" spans="1:11" x14ac:dyDescent="0.25">
      <c r="A34" s="334" t="s">
        <v>249</v>
      </c>
      <c r="B34" s="328"/>
      <c r="C34" s="326"/>
      <c r="D34" s="383">
        <v>0</v>
      </c>
      <c r="E34" s="326"/>
      <c r="F34" s="443"/>
      <c r="G34" s="443"/>
      <c r="H34" s="445"/>
      <c r="I34" s="371"/>
      <c r="J34" s="445"/>
      <c r="K34" s="441"/>
    </row>
    <row r="35" spans="1:11" ht="15.75" thickBot="1" x14ac:dyDescent="0.3">
      <c r="A35" s="335" t="s">
        <v>250</v>
      </c>
      <c r="B35" s="336"/>
      <c r="C35" s="337"/>
      <c r="D35" s="375">
        <f>D33+D34</f>
        <v>479977.5796</v>
      </c>
      <c r="E35" s="382"/>
      <c r="F35" s="340"/>
      <c r="G35" s="340"/>
      <c r="H35" s="375">
        <f>H33+H34</f>
        <v>481815.95399999997</v>
      </c>
      <c r="I35" s="377"/>
      <c r="J35" s="375">
        <f t="shared" si="1"/>
        <v>1838.3743999999715</v>
      </c>
      <c r="K35" s="290">
        <f t="shared" si="0"/>
        <v>3.8301255686401473E-3</v>
      </c>
    </row>
    <row r="36" spans="1:11" ht="15.75" thickBot="1" x14ac:dyDescent="0.3">
      <c r="A36" s="309"/>
      <c r="B36" s="341"/>
      <c r="C36" s="342"/>
      <c r="D36" s="384"/>
      <c r="E36" s="385"/>
      <c r="F36" s="341"/>
      <c r="G36" s="346"/>
      <c r="H36" s="386"/>
      <c r="I36" s="385"/>
      <c r="J36" s="387"/>
      <c r="K36" s="349"/>
    </row>
    <row r="38" spans="1:11" x14ac:dyDescent="0.25">
      <c r="H38" s="431"/>
      <c r="I38" s="431"/>
      <c r="J38" s="431"/>
      <c r="K38" s="393"/>
    </row>
    <row r="40" spans="1:11" ht="16.5" customHeight="1" x14ac:dyDescent="0.25"/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68" orientation="landscape" r:id="rId1"/>
  <headerFooter differentOddEven="1">
    <oddHeader>&amp;REnersource  Hydro Mississauga Inc.
Filed: September 23, 2015
2016 Price Cap IR Application
Supplementary Evidence
EB-2015-0065
Page &amp;P of &amp;N</oddHeader>
    <evenHeader>&amp;LEnersource  Hydro Mississauga Inc.
Filed: September 23, 2015
2016 Price Cap IR Application
Supplementary Evidence
EB-2015-0065
Page &amp;P of &amp;N</evenHead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FFFF00"/>
    <pageSetUpPr fitToPage="1"/>
  </sheetPr>
  <dimension ref="A1:L38"/>
  <sheetViews>
    <sheetView workbookViewId="0">
      <selection activeCell="B33" sqref="B33"/>
    </sheetView>
  </sheetViews>
  <sheetFormatPr defaultRowHeight="15" x14ac:dyDescent="0.25"/>
  <cols>
    <col min="1" max="1" width="54.140625" bestFit="1" customWidth="1"/>
    <col min="2" max="2" width="16.140625" customWidth="1"/>
    <col min="3" max="3" width="11.5703125" bestFit="1" customWidth="1"/>
    <col min="4" max="4" width="14" bestFit="1" customWidth="1"/>
    <col min="6" max="6" width="15.140625" bestFit="1" customWidth="1"/>
    <col min="7" max="7" width="11.5703125" bestFit="1" customWidth="1"/>
    <col min="8" max="8" width="14" bestFit="1" customWidth="1"/>
    <col min="10" max="10" width="12.7109375" bestFit="1" customWidth="1"/>
    <col min="11" max="11" width="10" bestFit="1" customWidth="1"/>
  </cols>
  <sheetData>
    <row r="1" spans="1:11" ht="15.75" x14ac:dyDescent="0.25">
      <c r="A1" s="239" t="s">
        <v>215</v>
      </c>
      <c r="B1" s="240" t="s">
        <v>263</v>
      </c>
      <c r="C1" s="357"/>
      <c r="D1" s="357"/>
      <c r="E1" s="357"/>
      <c r="F1" s="357"/>
      <c r="G1" s="357"/>
      <c r="H1" s="357"/>
      <c r="I1" s="357"/>
      <c r="J1" s="357"/>
      <c r="K1" s="358"/>
    </row>
    <row r="2" spans="1:11" ht="15.75" x14ac:dyDescent="0.25">
      <c r="A2" s="239" t="s">
        <v>217</v>
      </c>
      <c r="B2" s="241">
        <f>1.45/100</f>
        <v>1.4499999999999999E-2</v>
      </c>
      <c r="C2" s="242"/>
      <c r="D2" s="242"/>
      <c r="E2" s="242"/>
      <c r="F2" s="242"/>
      <c r="G2" s="242"/>
      <c r="H2" s="242"/>
      <c r="I2" s="242"/>
      <c r="J2" s="242"/>
      <c r="K2" s="242"/>
    </row>
    <row r="3" spans="1:11" x14ac:dyDescent="0.25">
      <c r="A3" s="239" t="s">
        <v>218</v>
      </c>
      <c r="B3" s="243">
        <v>3000000</v>
      </c>
      <c r="C3" s="244" t="s">
        <v>219</v>
      </c>
      <c r="D3" s="360"/>
      <c r="E3" s="360"/>
      <c r="F3" s="360"/>
      <c r="G3" s="360"/>
      <c r="H3" s="360"/>
      <c r="I3" s="360"/>
      <c r="J3" s="360"/>
      <c r="K3" s="360"/>
    </row>
    <row r="4" spans="1:11" x14ac:dyDescent="0.25">
      <c r="A4" s="356" t="s">
        <v>220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</row>
    <row r="5" spans="1:11" x14ac:dyDescent="0.25">
      <c r="A5" s="247" t="s">
        <v>221</v>
      </c>
      <c r="B5" s="248">
        <v>5000</v>
      </c>
      <c r="C5" s="249" t="s">
        <v>222</v>
      </c>
      <c r="D5" s="360"/>
      <c r="E5" s="360"/>
      <c r="F5" s="360"/>
      <c r="G5" s="360"/>
      <c r="H5" s="360"/>
      <c r="I5" s="360"/>
      <c r="J5" s="360"/>
      <c r="K5" s="360"/>
    </row>
    <row r="6" spans="1:11" x14ac:dyDescent="0.25">
      <c r="A6" s="250"/>
      <c r="B6" s="468" t="s">
        <v>223</v>
      </c>
      <c r="C6" s="469"/>
      <c r="D6" s="470"/>
      <c r="E6" s="368"/>
      <c r="F6" s="468" t="s">
        <v>8</v>
      </c>
      <c r="G6" s="469"/>
      <c r="H6" s="470"/>
      <c r="I6" s="368"/>
      <c r="J6" s="468" t="s">
        <v>224</v>
      </c>
      <c r="K6" s="470"/>
    </row>
    <row r="7" spans="1:11" x14ac:dyDescent="0.25">
      <c r="A7" s="250"/>
      <c r="B7" s="252" t="s">
        <v>225</v>
      </c>
      <c r="C7" s="252" t="s">
        <v>226</v>
      </c>
      <c r="D7" s="369" t="s">
        <v>227</v>
      </c>
      <c r="E7" s="370"/>
      <c r="F7" s="252" t="s">
        <v>225</v>
      </c>
      <c r="G7" s="255" t="s">
        <v>226</v>
      </c>
      <c r="H7" s="252" t="s">
        <v>227</v>
      </c>
      <c r="I7" s="370"/>
      <c r="J7" s="258" t="s">
        <v>228</v>
      </c>
      <c r="K7" s="258" t="s">
        <v>229</v>
      </c>
    </row>
    <row r="8" spans="1:11" x14ac:dyDescent="0.25">
      <c r="A8" s="250"/>
      <c r="B8" s="259" t="s">
        <v>230</v>
      </c>
      <c r="C8" s="259"/>
      <c r="D8" s="261" t="s">
        <v>230</v>
      </c>
      <c r="E8" s="370"/>
      <c r="F8" s="259" t="s">
        <v>230</v>
      </c>
      <c r="G8" s="261"/>
      <c r="H8" s="259" t="s">
        <v>230</v>
      </c>
      <c r="I8" s="370"/>
      <c r="J8" s="264"/>
      <c r="K8" s="264"/>
    </row>
    <row r="9" spans="1:11" x14ac:dyDescent="0.25">
      <c r="A9" s="265" t="s">
        <v>18</v>
      </c>
      <c r="B9" s="266">
        <f>ROUND('January 01, 2016 Rates'!G91,2)</f>
        <v>12864.22</v>
      </c>
      <c r="C9" s="267">
        <v>1</v>
      </c>
      <c r="D9" s="330">
        <f>C9*B9</f>
        <v>12864.22</v>
      </c>
      <c r="E9" s="371"/>
      <c r="F9" s="266">
        <f>ROUND('January 01, 2016 Rates'!F91,2)</f>
        <v>13115.07</v>
      </c>
      <c r="G9" s="270">
        <f>C9</f>
        <v>1</v>
      </c>
      <c r="H9" s="330">
        <f>G9*F9</f>
        <v>13115.07</v>
      </c>
      <c r="I9" s="371"/>
      <c r="J9" s="372">
        <f>H9-D9</f>
        <v>250.85000000000036</v>
      </c>
      <c r="K9" s="272">
        <f t="shared" ref="K9:K35" si="0">IF((D9)=0,"",(J9/D9))</f>
        <v>1.9499821986875252E-2</v>
      </c>
    </row>
    <row r="10" spans="1:11" x14ac:dyDescent="0.25">
      <c r="A10" s="265" t="s">
        <v>26</v>
      </c>
      <c r="B10" s="273">
        <f>ROUND('January 01, 2016 Rates'!G93,4)</f>
        <v>2.7538999999999998</v>
      </c>
      <c r="C10" s="274">
        <f>+B5</f>
        <v>5000</v>
      </c>
      <c r="D10" s="330">
        <f>C10*B10</f>
        <v>13769.499999999998</v>
      </c>
      <c r="E10" s="371"/>
      <c r="F10" s="273">
        <f>ROUND('January 01, 2016 Rates'!F93,4)</f>
        <v>2.8075999999999999</v>
      </c>
      <c r="G10" s="276">
        <f>C10</f>
        <v>5000</v>
      </c>
      <c r="H10" s="330">
        <f>G10*F10</f>
        <v>14038</v>
      </c>
      <c r="I10" s="371"/>
      <c r="J10" s="372">
        <f t="shared" ref="J10:J35" si="1">H10-D10</f>
        <v>268.50000000000182</v>
      </c>
      <c r="K10" s="272">
        <f t="shared" si="0"/>
        <v>1.949961872253908E-2</v>
      </c>
    </row>
    <row r="11" spans="1:11" x14ac:dyDescent="0.25">
      <c r="A11" s="265" t="s">
        <v>308</v>
      </c>
      <c r="B11" s="273">
        <f>ROUND('January 01, 2016 Rates'!G98,4)</f>
        <v>0</v>
      </c>
      <c r="C11" s="274">
        <f>+B5</f>
        <v>5000</v>
      </c>
      <c r="D11" s="330">
        <f>C11*B11</f>
        <v>0</v>
      </c>
      <c r="E11" s="371"/>
      <c r="F11" s="273">
        <f>ROUND('January 01, 2016 Rates'!F98,4)</f>
        <v>8.9999999999999998E-4</v>
      </c>
      <c r="G11" s="276">
        <f>C11</f>
        <v>5000</v>
      </c>
      <c r="H11" s="330">
        <f>G11*F11</f>
        <v>4.5</v>
      </c>
      <c r="I11" s="371"/>
      <c r="J11" s="372">
        <f t="shared" si="1"/>
        <v>4.5</v>
      </c>
      <c r="K11" s="272" t="str">
        <f t="shared" si="0"/>
        <v/>
      </c>
    </row>
    <row r="12" spans="1:11" x14ac:dyDescent="0.25">
      <c r="A12" s="265" t="s">
        <v>309</v>
      </c>
      <c r="B12" s="273">
        <f>ROUND('January 01, 2016 Rates'!G92,2)</f>
        <v>0</v>
      </c>
      <c r="C12" s="274">
        <v>1</v>
      </c>
      <c r="D12" s="330">
        <f>C12*B12</f>
        <v>0</v>
      </c>
      <c r="E12" s="371"/>
      <c r="F12" s="266">
        <f>ROUND('January 01, 2016 Rates'!F92,2)</f>
        <v>593.53</v>
      </c>
      <c r="G12" s="276">
        <f>C12</f>
        <v>1</v>
      </c>
      <c r="H12" s="330">
        <f>G12*F12</f>
        <v>593.53</v>
      </c>
      <c r="I12" s="371"/>
      <c r="J12" s="372">
        <f t="shared" ref="J12:J13" si="2">H12-D12</f>
        <v>593.53</v>
      </c>
      <c r="K12" s="272" t="str">
        <f t="shared" ref="K12:K13" si="3">IF((D12)=0,"",(J12/D12))</f>
        <v/>
      </c>
    </row>
    <row r="13" spans="1:11" x14ac:dyDescent="0.25">
      <c r="A13" s="446" t="s">
        <v>310</v>
      </c>
      <c r="B13" s="277">
        <f>ROUND('January 01, 2016 Rates'!G99,4)</f>
        <v>0</v>
      </c>
      <c r="C13" s="278">
        <f>B5</f>
        <v>5000</v>
      </c>
      <c r="D13" s="448">
        <f>C13*B13</f>
        <v>0</v>
      </c>
      <c r="E13" s="371"/>
      <c r="F13" s="277">
        <f>ROUND('January 01, 2016 Rates'!F99,4)</f>
        <v>0.12709999999999999</v>
      </c>
      <c r="G13" s="278">
        <f>C13</f>
        <v>5000</v>
      </c>
      <c r="H13" s="448">
        <f>G13*F13</f>
        <v>635.5</v>
      </c>
      <c r="I13" s="371"/>
      <c r="J13" s="374">
        <f t="shared" si="2"/>
        <v>635.5</v>
      </c>
      <c r="K13" s="451" t="str">
        <f t="shared" si="3"/>
        <v/>
      </c>
    </row>
    <row r="14" spans="1:11" x14ac:dyDescent="0.25">
      <c r="A14" s="283" t="s">
        <v>231</v>
      </c>
      <c r="B14" s="284"/>
      <c r="C14" s="285"/>
      <c r="D14" s="289">
        <f>SUM(D9:D13)</f>
        <v>26633.719999999998</v>
      </c>
      <c r="E14" s="371"/>
      <c r="F14" s="284"/>
      <c r="G14" s="288"/>
      <c r="H14" s="289">
        <f>SUM(H9:H13)</f>
        <v>28386.6</v>
      </c>
      <c r="I14" s="371"/>
      <c r="J14" s="375">
        <f t="shared" si="1"/>
        <v>1752.880000000001</v>
      </c>
      <c r="K14" s="290">
        <f t="shared" si="0"/>
        <v>6.5814313584433612E-2</v>
      </c>
    </row>
    <row r="15" spans="1:11" x14ac:dyDescent="0.25">
      <c r="A15" s="291" t="s">
        <v>295</v>
      </c>
      <c r="B15" s="273">
        <f>ROUND('January 01, 2016 Rates'!G94+'January 01, 2016 Rates'!G96,4)</f>
        <v>0</v>
      </c>
      <c r="C15" s="292">
        <f>+B5</f>
        <v>5000</v>
      </c>
      <c r="D15" s="330">
        <f>C15*B15</f>
        <v>0</v>
      </c>
      <c r="E15" s="371"/>
      <c r="F15" s="273">
        <f>ROUND('January 01, 2016 Rates'!F94+'January 01, 2016 Rates'!F96,4)</f>
        <v>1.1995</v>
      </c>
      <c r="G15" s="292">
        <f>C15</f>
        <v>5000</v>
      </c>
      <c r="H15" s="330">
        <f>G15*F15</f>
        <v>5997.5</v>
      </c>
      <c r="I15" s="371"/>
      <c r="J15" s="372">
        <f t="shared" si="1"/>
        <v>5997.5</v>
      </c>
      <c r="K15" s="272" t="str">
        <f t="shared" si="0"/>
        <v/>
      </c>
    </row>
    <row r="16" spans="1:11" x14ac:dyDescent="0.25">
      <c r="A16" s="293" t="s">
        <v>233</v>
      </c>
      <c r="B16" s="273">
        <f>ROUND('January 01, 2016 Rates'!G97,4)</f>
        <v>8.3799999999999999E-2</v>
      </c>
      <c r="C16" s="292">
        <f>+B5</f>
        <v>5000</v>
      </c>
      <c r="D16" s="330">
        <f>C16*B16</f>
        <v>419</v>
      </c>
      <c r="E16" s="371"/>
      <c r="F16" s="273">
        <f>ROUND('January 01, 2016 Rates'!F97,4)</f>
        <v>8.3799999999999999E-2</v>
      </c>
      <c r="G16" s="292">
        <f>C16</f>
        <v>5000</v>
      </c>
      <c r="H16" s="330">
        <f>G16*F16</f>
        <v>419</v>
      </c>
      <c r="I16" s="371"/>
      <c r="J16" s="372">
        <f t="shared" si="1"/>
        <v>0</v>
      </c>
      <c r="K16" s="272">
        <f t="shared" si="0"/>
        <v>0</v>
      </c>
    </row>
    <row r="17" spans="1:11" x14ac:dyDescent="0.25">
      <c r="A17" s="293" t="s">
        <v>234</v>
      </c>
      <c r="B17" s="273">
        <v>0</v>
      </c>
      <c r="C17" s="292">
        <v>1</v>
      </c>
      <c r="D17" s="330">
        <f>C17*B17</f>
        <v>0</v>
      </c>
      <c r="E17" s="371"/>
      <c r="F17" s="273">
        <v>0</v>
      </c>
      <c r="G17" s="292">
        <f>C17</f>
        <v>1</v>
      </c>
      <c r="H17" s="330">
        <f>G17*F17</f>
        <v>0</v>
      </c>
      <c r="I17" s="371"/>
      <c r="J17" s="372">
        <f t="shared" si="1"/>
        <v>0</v>
      </c>
      <c r="K17" s="272" t="str">
        <f t="shared" si="0"/>
        <v/>
      </c>
    </row>
    <row r="18" spans="1:11" x14ac:dyDescent="0.25">
      <c r="A18" s="294" t="s">
        <v>235</v>
      </c>
      <c r="B18" s="295"/>
      <c r="C18" s="296"/>
      <c r="D18" s="300">
        <f>SUM(D14:D17)</f>
        <v>27052.719999999998</v>
      </c>
      <c r="E18" s="371"/>
      <c r="F18" s="295"/>
      <c r="G18" s="299"/>
      <c r="H18" s="300">
        <f>SUM(H14:H17)</f>
        <v>34803.1</v>
      </c>
      <c r="I18" s="371"/>
      <c r="J18" s="376">
        <f t="shared" si="1"/>
        <v>7750.380000000001</v>
      </c>
      <c r="K18" s="301">
        <f t="shared" si="0"/>
        <v>0.2864917095212608</v>
      </c>
    </row>
    <row r="19" spans="1:11" x14ac:dyDescent="0.25">
      <c r="A19" s="302" t="s">
        <v>122</v>
      </c>
      <c r="B19" s="273">
        <f>ROUND('January 01, 2016 Rates'!G102,4)</f>
        <v>-0.4</v>
      </c>
      <c r="C19" s="303">
        <f>B5</f>
        <v>5000</v>
      </c>
      <c r="D19" s="330">
        <f>C19*B19</f>
        <v>-2000</v>
      </c>
      <c r="E19" s="371"/>
      <c r="F19" s="273">
        <f>ROUND('January 01, 2016 Rates'!F102,4)</f>
        <v>-0.4</v>
      </c>
      <c r="G19" s="304">
        <f>C19</f>
        <v>5000</v>
      </c>
      <c r="H19" s="330">
        <f>G19*F19</f>
        <v>-2000</v>
      </c>
      <c r="I19" s="371"/>
      <c r="J19" s="372">
        <f t="shared" ref="J19" si="4">H19-D19</f>
        <v>0</v>
      </c>
      <c r="K19" s="272">
        <f t="shared" ref="K19" si="5">IF((D19)=0,"",(J19/D19))</f>
        <v>0</v>
      </c>
    </row>
    <row r="20" spans="1:11" x14ac:dyDescent="0.25">
      <c r="A20" s="302" t="s">
        <v>236</v>
      </c>
      <c r="B20" s="273">
        <f>ROUND('January 01, 2016 Rates'!G100,4)</f>
        <v>3.0219999999999998</v>
      </c>
      <c r="C20" s="303">
        <f>+B5</f>
        <v>5000</v>
      </c>
      <c r="D20" s="330">
        <f>C20*B20</f>
        <v>15109.999999999998</v>
      </c>
      <c r="E20" s="371"/>
      <c r="F20" s="273">
        <f>ROUND('January 01, 2016 Rates'!F100,4)</f>
        <v>2.9613999999999998</v>
      </c>
      <c r="G20" s="304">
        <f>C20</f>
        <v>5000</v>
      </c>
      <c r="H20" s="330">
        <f>G20*F20</f>
        <v>14806.999999999998</v>
      </c>
      <c r="I20" s="371"/>
      <c r="J20" s="372">
        <f t="shared" si="1"/>
        <v>-303</v>
      </c>
      <c r="K20" s="272">
        <f t="shared" si="0"/>
        <v>-2.0052945069490406E-2</v>
      </c>
    </row>
    <row r="21" spans="1:11" x14ac:dyDescent="0.25">
      <c r="A21" s="305" t="s">
        <v>237</v>
      </c>
      <c r="B21" s="273">
        <f>ROUND('January 01, 2016 Rates'!G101,4)</f>
        <v>2.2949999999999999</v>
      </c>
      <c r="C21" s="303">
        <f>+B5</f>
        <v>5000</v>
      </c>
      <c r="D21" s="330">
        <f>C21*B21</f>
        <v>11475</v>
      </c>
      <c r="E21" s="371"/>
      <c r="F21" s="273">
        <f>ROUND('January 01, 2016 Rates'!F101,4)</f>
        <v>2.3622000000000001</v>
      </c>
      <c r="G21" s="304">
        <f>C21</f>
        <v>5000</v>
      </c>
      <c r="H21" s="330">
        <f>G21*F21</f>
        <v>11811</v>
      </c>
      <c r="I21" s="371"/>
      <c r="J21" s="372">
        <f t="shared" si="1"/>
        <v>336</v>
      </c>
      <c r="K21" s="272">
        <f t="shared" si="0"/>
        <v>2.9281045751633986E-2</v>
      </c>
    </row>
    <row r="22" spans="1:11" x14ac:dyDescent="0.25">
      <c r="A22" s="294" t="s">
        <v>238</v>
      </c>
      <c r="B22" s="295"/>
      <c r="C22" s="296"/>
      <c r="D22" s="300">
        <f>SUM(D18:D21)</f>
        <v>51637.719999999994</v>
      </c>
      <c r="E22" s="377"/>
      <c r="F22" s="378"/>
      <c r="G22" s="308"/>
      <c r="H22" s="300">
        <f>SUM(H18:H21)</f>
        <v>59421.1</v>
      </c>
      <c r="I22" s="377"/>
      <c r="J22" s="376">
        <f t="shared" si="1"/>
        <v>7783.3800000000047</v>
      </c>
      <c r="K22" s="301">
        <f t="shared" si="0"/>
        <v>0.15073051250132666</v>
      </c>
    </row>
    <row r="23" spans="1:11" x14ac:dyDescent="0.25">
      <c r="A23" s="293" t="s">
        <v>239</v>
      </c>
      <c r="B23" s="273">
        <f>ROUND('January 01, 2016 Rates'!G103,4)</f>
        <v>4.4000000000000003E-3</v>
      </c>
      <c r="C23" s="303">
        <f>B3*(1+B2)</f>
        <v>3043500</v>
      </c>
      <c r="D23" s="330">
        <f t="shared" ref="D23:D28" si="6">C23*B23</f>
        <v>13391.400000000001</v>
      </c>
      <c r="E23" s="371"/>
      <c r="F23" s="273">
        <f>ROUND('January 01, 2016 Rates'!F103,4)</f>
        <v>4.4000000000000003E-3</v>
      </c>
      <c r="G23" s="304">
        <f>+C23</f>
        <v>3043500</v>
      </c>
      <c r="H23" s="330">
        <f t="shared" ref="H23:H28" si="7">G23*F23</f>
        <v>13391.400000000001</v>
      </c>
      <c r="I23" s="371"/>
      <c r="J23" s="372">
        <f t="shared" si="1"/>
        <v>0</v>
      </c>
      <c r="K23" s="272">
        <f t="shared" si="0"/>
        <v>0</v>
      </c>
    </row>
    <row r="24" spans="1:11" x14ac:dyDescent="0.25">
      <c r="A24" s="293" t="s">
        <v>240</v>
      </c>
      <c r="B24" s="273">
        <f>ROUND('January 01, 2016 Rates'!G104,4)</f>
        <v>1.2999999999999999E-3</v>
      </c>
      <c r="C24" s="303">
        <f>C23</f>
        <v>3043500</v>
      </c>
      <c r="D24" s="330">
        <f t="shared" si="6"/>
        <v>3956.5499999999997</v>
      </c>
      <c r="E24" s="371"/>
      <c r="F24" s="273">
        <f>ROUND('January 01, 2016 Rates'!F104,4)</f>
        <v>1.2999999999999999E-3</v>
      </c>
      <c r="G24" s="304">
        <f>C24</f>
        <v>3043500</v>
      </c>
      <c r="H24" s="330">
        <f t="shared" si="7"/>
        <v>3956.5499999999997</v>
      </c>
      <c r="I24" s="371"/>
      <c r="J24" s="372">
        <f t="shared" si="1"/>
        <v>0</v>
      </c>
      <c r="K24" s="272">
        <f t="shared" si="0"/>
        <v>0</v>
      </c>
    </row>
    <row r="25" spans="1:11" x14ac:dyDescent="0.25">
      <c r="A25" s="293" t="s">
        <v>241</v>
      </c>
      <c r="B25" s="273">
        <f>ROUND('January 01, 2016 Rates'!G106,4)</f>
        <v>0.25</v>
      </c>
      <c r="C25" s="303">
        <v>1</v>
      </c>
      <c r="D25" s="330">
        <f t="shared" si="6"/>
        <v>0.25</v>
      </c>
      <c r="E25" s="371"/>
      <c r="F25" s="273">
        <f>ROUND('January 01, 2016 Rates'!F106,4)</f>
        <v>0.25</v>
      </c>
      <c r="G25" s="304">
        <f>C25</f>
        <v>1</v>
      </c>
      <c r="H25" s="330">
        <f t="shared" si="7"/>
        <v>0.25</v>
      </c>
      <c r="I25" s="371"/>
      <c r="J25" s="372">
        <f t="shared" si="1"/>
        <v>0</v>
      </c>
      <c r="K25" s="272">
        <f t="shared" si="0"/>
        <v>0</v>
      </c>
    </row>
    <row r="26" spans="1:11" x14ac:dyDescent="0.25">
      <c r="A26" s="293" t="s">
        <v>242</v>
      </c>
      <c r="B26" s="273">
        <f>ROUND('January 01, 2016 Rates'!G105,4)</f>
        <v>7.0000000000000001E-3</v>
      </c>
      <c r="C26" s="303">
        <f>+B3</f>
        <v>3000000</v>
      </c>
      <c r="D26" s="330">
        <f t="shared" si="6"/>
        <v>21000</v>
      </c>
      <c r="E26" s="371"/>
      <c r="F26" s="273">
        <f>ROUND('January 01, 2016 Rates'!G105,4)</f>
        <v>7.0000000000000001E-3</v>
      </c>
      <c r="G26" s="304">
        <f>C26</f>
        <v>3000000</v>
      </c>
      <c r="H26" s="330">
        <f t="shared" ref="H26" si="8">G26*F26</f>
        <v>21000</v>
      </c>
      <c r="I26" s="371"/>
      <c r="J26" s="372">
        <f t="shared" ref="J26" si="9">H26-D26</f>
        <v>0</v>
      </c>
      <c r="K26" s="272">
        <f t="shared" ref="K26" si="10">IF((D26)=0,"",(J26/D26))</f>
        <v>0</v>
      </c>
    </row>
    <row r="27" spans="1:11" x14ac:dyDescent="0.25">
      <c r="A27" s="434" t="s">
        <v>307</v>
      </c>
      <c r="B27" s="435"/>
      <c r="C27" s="436"/>
      <c r="D27" s="437"/>
      <c r="E27" s="267"/>
      <c r="F27" s="415"/>
      <c r="G27" s="303"/>
      <c r="H27" s="268">
        <f t="shared" si="7"/>
        <v>0</v>
      </c>
      <c r="I27" s="267"/>
      <c r="J27" s="440"/>
      <c r="K27" s="441"/>
    </row>
    <row r="28" spans="1:11" x14ac:dyDescent="0.25">
      <c r="A28" s="293" t="s">
        <v>256</v>
      </c>
      <c r="B28" s="273">
        <v>9.4E-2</v>
      </c>
      <c r="C28" s="303">
        <v>750</v>
      </c>
      <c r="D28" s="330">
        <f t="shared" si="6"/>
        <v>70.5</v>
      </c>
      <c r="E28" s="371"/>
      <c r="F28" s="273">
        <v>9.4E-2</v>
      </c>
      <c r="G28" s="303">
        <f>C28</f>
        <v>750</v>
      </c>
      <c r="H28" s="330">
        <f t="shared" si="7"/>
        <v>70.5</v>
      </c>
      <c r="I28" s="371"/>
      <c r="J28" s="372">
        <f t="shared" si="1"/>
        <v>0</v>
      </c>
      <c r="K28" s="272">
        <f t="shared" si="0"/>
        <v>0</v>
      </c>
    </row>
    <row r="29" spans="1:11" ht="15.75" thickBot="1" x14ac:dyDescent="0.3">
      <c r="A29" s="293" t="s">
        <v>256</v>
      </c>
      <c r="B29" s="273">
        <v>0.11</v>
      </c>
      <c r="C29" s="303">
        <f>+ROUND(C23-C28,0)</f>
        <v>3042750</v>
      </c>
      <c r="D29" s="330">
        <f>+C29*B29</f>
        <v>334702.5</v>
      </c>
      <c r="E29" s="371"/>
      <c r="F29" s="273">
        <v>0.11</v>
      </c>
      <c r="G29" s="303">
        <f>C29</f>
        <v>3042750</v>
      </c>
      <c r="H29" s="330">
        <f>+G29*F29</f>
        <v>334702.5</v>
      </c>
      <c r="I29" s="371"/>
      <c r="J29" s="372">
        <f t="shared" si="1"/>
        <v>0</v>
      </c>
      <c r="K29" s="272">
        <f t="shared" si="0"/>
        <v>0</v>
      </c>
    </row>
    <row r="30" spans="1:11" ht="15.75" thickBot="1" x14ac:dyDescent="0.3">
      <c r="A30" s="309"/>
      <c r="B30" s="310"/>
      <c r="C30" s="311"/>
      <c r="D30" s="314"/>
      <c r="E30" s="371"/>
      <c r="F30" s="379"/>
      <c r="G30" s="313"/>
      <c r="H30" s="314"/>
      <c r="I30" s="371"/>
      <c r="J30" s="380"/>
      <c r="K30" s="315"/>
    </row>
    <row r="31" spans="1:11" x14ac:dyDescent="0.25">
      <c r="A31" s="316" t="s">
        <v>246</v>
      </c>
      <c r="B31" s="317"/>
      <c r="C31" s="318"/>
      <c r="D31" s="381">
        <f>SUM(D22:D29)</f>
        <v>424758.92</v>
      </c>
      <c r="E31" s="382"/>
      <c r="F31" s="322"/>
      <c r="G31" s="322"/>
      <c r="H31" s="381">
        <f>SUM(H22:H29)</f>
        <v>432542.3</v>
      </c>
      <c r="I31" s="377"/>
      <c r="J31" s="381">
        <f>H31-D31</f>
        <v>7783.3800000000047</v>
      </c>
      <c r="K31" s="324">
        <f>IF((D31)=0,"",(J31/D31))</f>
        <v>1.8324229659497215E-2</v>
      </c>
    </row>
    <row r="32" spans="1:11" x14ac:dyDescent="0.25">
      <c r="A32" s="325" t="s">
        <v>247</v>
      </c>
      <c r="B32" s="317">
        <v>0.13</v>
      </c>
      <c r="C32" s="326"/>
      <c r="D32" s="383">
        <f>D31*B32</f>
        <v>55218.659599999999</v>
      </c>
      <c r="E32" s="326"/>
      <c r="F32" s="317">
        <v>0.13</v>
      </c>
      <c r="G32" s="328"/>
      <c r="H32" s="383">
        <f>H31*F32</f>
        <v>56230.499000000003</v>
      </c>
      <c r="I32" s="371"/>
      <c r="J32" s="383">
        <f t="shared" si="1"/>
        <v>1011.8394000000044</v>
      </c>
      <c r="K32" s="331">
        <f t="shared" si="0"/>
        <v>1.8324229659497284E-2</v>
      </c>
    </row>
    <row r="33" spans="1:12" x14ac:dyDescent="0.25">
      <c r="A33" s="332" t="s">
        <v>248</v>
      </c>
      <c r="B33" s="328"/>
      <c r="C33" s="326"/>
      <c r="D33" s="383">
        <f>D31+D32</f>
        <v>479977.5796</v>
      </c>
      <c r="E33" s="326"/>
      <c r="F33" s="328"/>
      <c r="G33" s="328"/>
      <c r="H33" s="383">
        <f>H31+H32</f>
        <v>488772.799</v>
      </c>
      <c r="I33" s="371"/>
      <c r="J33" s="383">
        <f t="shared" si="1"/>
        <v>8795.2194000000018</v>
      </c>
      <c r="K33" s="331">
        <f t="shared" si="0"/>
        <v>1.8324229659497208E-2</v>
      </c>
    </row>
    <row r="34" spans="1:12" x14ac:dyDescent="0.25">
      <c r="A34" s="334" t="s">
        <v>249</v>
      </c>
      <c r="B34" s="328"/>
      <c r="C34" s="326"/>
      <c r="D34" s="383">
        <v>0</v>
      </c>
      <c r="E34" s="326"/>
      <c r="F34" s="443"/>
      <c r="G34" s="443"/>
      <c r="H34" s="445"/>
      <c r="I34" s="371"/>
      <c r="J34" s="445"/>
      <c r="K34" s="441"/>
    </row>
    <row r="35" spans="1:12" ht="15.75" thickBot="1" x14ac:dyDescent="0.3">
      <c r="A35" s="335" t="s">
        <v>250</v>
      </c>
      <c r="B35" s="336"/>
      <c r="C35" s="337"/>
      <c r="D35" s="375">
        <f>D33+D34</f>
        <v>479977.5796</v>
      </c>
      <c r="E35" s="382"/>
      <c r="F35" s="340"/>
      <c r="G35" s="340"/>
      <c r="H35" s="375">
        <f>H33+H34</f>
        <v>488772.799</v>
      </c>
      <c r="I35" s="377"/>
      <c r="J35" s="375">
        <f t="shared" si="1"/>
        <v>8795.2194000000018</v>
      </c>
      <c r="K35" s="290">
        <f t="shared" si="0"/>
        <v>1.8324229659497208E-2</v>
      </c>
    </row>
    <row r="36" spans="1:12" ht="15.75" thickBot="1" x14ac:dyDescent="0.3">
      <c r="A36" s="309"/>
      <c r="B36" s="341"/>
      <c r="C36" s="342"/>
      <c r="D36" s="384"/>
      <c r="E36" s="385"/>
      <c r="F36" s="341"/>
      <c r="G36" s="346"/>
      <c r="H36" s="386"/>
      <c r="I36" s="385"/>
      <c r="J36" s="387"/>
      <c r="K36" s="349"/>
    </row>
    <row r="38" spans="1:12" x14ac:dyDescent="0.25">
      <c r="H38" s="431"/>
      <c r="I38" s="431"/>
      <c r="J38" s="431"/>
      <c r="K38" s="393"/>
      <c r="L38" s="431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69" orientation="landscape" r:id="rId1"/>
  <headerFooter differentOddEven="1">
    <oddHeader>&amp;REnersource  Hydro Mississauga Inc.
Filed: September 23, 2015
2016 Price Cap IR Application
Supplementary Evidence
EB-2015-0065
Page &amp;P of &amp;N</oddHeader>
    <evenHeader>&amp;LEnersource  Hydro Mississauga Inc.
Filed: September 23, 2015
2016 Price Cap IR Application
Supplementary Evidence
EB-2015-0065
Page &amp;P of &amp;N</even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AB89"/>
  <sheetViews>
    <sheetView zoomScale="85" zoomScaleNormal="85" workbookViewId="0">
      <pane ySplit="15" topLeftCell="A16" activePane="bottomLeft" state="frozen"/>
      <selection activeCell="F40" sqref="F40"/>
      <selection pane="bottomLeft" activeCell="F40" sqref="F40"/>
    </sheetView>
  </sheetViews>
  <sheetFormatPr defaultRowHeight="12.75" x14ac:dyDescent="0.2"/>
  <cols>
    <col min="1" max="1" width="0.7109375" style="5" customWidth="1"/>
    <col min="2" max="2" width="2.42578125" style="5" customWidth="1"/>
    <col min="3" max="3" width="41.28515625" style="5" customWidth="1"/>
    <col min="4" max="4" width="3.42578125" style="5" customWidth="1"/>
    <col min="5" max="5" width="57.85546875" style="5" bestFit="1" customWidth="1"/>
    <col min="6" max="6" width="2.42578125" style="5" customWidth="1"/>
    <col min="7" max="7" width="11.5703125" style="5" bestFit="1" customWidth="1"/>
    <col min="8" max="8" width="20.7109375" style="5" hidden="1" customWidth="1"/>
    <col min="9" max="10" width="20.7109375" style="5" customWidth="1"/>
    <col min="11" max="11" width="20.28515625" style="118" hidden="1" customWidth="1"/>
    <col min="12" max="12" width="17" style="119" customWidth="1"/>
    <col min="13" max="13" width="20.7109375" style="119" customWidth="1"/>
    <col min="14" max="14" width="12.5703125" style="118" hidden="1" customWidth="1"/>
    <col min="15" max="15" width="11.85546875" style="118" hidden="1" customWidth="1"/>
    <col min="16" max="16" width="68.7109375" style="118" hidden="1" customWidth="1"/>
    <col min="17" max="19" width="12.85546875" style="118" hidden="1" customWidth="1"/>
    <col min="20" max="20" width="12.140625" style="118" hidden="1" customWidth="1"/>
    <col min="21" max="21" width="11" style="5" hidden="1" customWidth="1"/>
    <col min="22" max="22" width="14.5703125" style="5" hidden="1" customWidth="1"/>
    <col min="23" max="23" width="12.85546875" style="5" hidden="1" customWidth="1"/>
    <col min="24" max="24" width="12" style="5" hidden="1" customWidth="1"/>
    <col min="25" max="25" width="13.28515625" style="5" hidden="1" customWidth="1"/>
    <col min="26" max="26" width="0" style="5" hidden="1" customWidth="1"/>
    <col min="27" max="27" width="9.28515625" style="5" hidden="1" customWidth="1"/>
    <col min="28" max="28" width="0" style="5" hidden="1" customWidth="1"/>
    <col min="29" max="16384" width="9.140625" style="5"/>
  </cols>
  <sheetData>
    <row r="1" spans="1:25" ht="30" x14ac:dyDescent="0.2">
      <c r="A1" s="1"/>
      <c r="B1" s="462" t="s">
        <v>0</v>
      </c>
      <c r="C1" s="462"/>
      <c r="D1" s="462"/>
      <c r="E1" s="462"/>
      <c r="F1" s="8"/>
      <c r="G1" s="38"/>
    </row>
    <row r="2" spans="1:25" ht="0.75" customHeight="1" x14ac:dyDescent="0.2">
      <c r="A2" s="8"/>
      <c r="B2" s="120" t="s">
        <v>174</v>
      </c>
      <c r="C2" s="120"/>
      <c r="D2" s="120"/>
      <c r="E2" s="8"/>
      <c r="F2" s="8"/>
      <c r="G2" s="8"/>
    </row>
    <row r="3" spans="1:25" ht="15" x14ac:dyDescent="0.2">
      <c r="A3" s="8"/>
      <c r="B3" s="120" t="s">
        <v>175</v>
      </c>
      <c r="C3" s="120" t="s">
        <v>176</v>
      </c>
      <c r="D3" s="120"/>
      <c r="E3" s="8"/>
      <c r="F3" s="8"/>
      <c r="G3" s="8"/>
    </row>
    <row r="4" spans="1:25" ht="3.75" customHeight="1" x14ac:dyDescent="0.2">
      <c r="A4" s="8"/>
      <c r="B4" s="121"/>
      <c r="C4" s="121"/>
      <c r="D4" s="121"/>
      <c r="E4" s="8"/>
      <c r="F4" s="8"/>
      <c r="G4" s="8"/>
    </row>
    <row r="5" spans="1:25" ht="0.75" customHeight="1" x14ac:dyDescent="0.3">
      <c r="A5" s="8"/>
      <c r="C5" s="122" t="s">
        <v>177</v>
      </c>
      <c r="D5" s="8"/>
      <c r="E5" s="8"/>
      <c r="F5" s="8"/>
      <c r="G5" s="8"/>
    </row>
    <row r="6" spans="1:25" ht="20.25" x14ac:dyDescent="0.3">
      <c r="A6" s="8"/>
      <c r="C6" s="123"/>
      <c r="D6" s="124"/>
      <c r="E6" s="38"/>
      <c r="F6" s="38"/>
      <c r="G6" s="125"/>
    </row>
    <row r="7" spans="1:25" ht="3.75" customHeight="1" x14ac:dyDescent="0.3">
      <c r="A7" s="8"/>
      <c r="C7" s="124" t="s">
        <v>176</v>
      </c>
      <c r="D7" s="125"/>
      <c r="E7" s="38"/>
      <c r="F7" s="38"/>
      <c r="G7" s="125"/>
    </row>
    <row r="8" spans="1:25" ht="2.25" customHeight="1" x14ac:dyDescent="0.2">
      <c r="A8" s="8"/>
      <c r="C8" s="126"/>
      <c r="D8" s="126"/>
      <c r="E8" s="127"/>
      <c r="F8" s="127"/>
      <c r="G8" s="125"/>
    </row>
    <row r="9" spans="1:25" ht="5.25" customHeight="1" x14ac:dyDescent="0.2">
      <c r="A9" s="9"/>
      <c r="B9" s="128"/>
      <c r="C9" s="129"/>
      <c r="D9" s="128"/>
      <c r="E9" s="128"/>
      <c r="F9" s="128"/>
      <c r="G9" s="128"/>
    </row>
    <row r="10" spans="1:25" ht="5.25" customHeight="1" thickBot="1" x14ac:dyDescent="0.25">
      <c r="A10" s="9"/>
      <c r="B10" s="128"/>
      <c r="C10" s="129"/>
      <c r="D10" s="128"/>
      <c r="E10" s="128"/>
      <c r="F10" s="128"/>
      <c r="G10" s="128"/>
    </row>
    <row r="11" spans="1:25" ht="79.5" customHeight="1" x14ac:dyDescent="0.55000000000000004">
      <c r="A11" s="9"/>
      <c r="B11" s="128"/>
      <c r="C11" s="130"/>
      <c r="D11" s="131"/>
      <c r="E11" s="131"/>
      <c r="F11" s="131"/>
      <c r="G11" s="131"/>
      <c r="H11" s="11" t="s">
        <v>178</v>
      </c>
      <c r="I11" s="11" t="str">
        <f>+'January 01, 2016 Rates'!F3</f>
        <v xml:space="preserve">January 1, 2016
Rate
</v>
      </c>
      <c r="J11" s="11" t="str">
        <f>+'January 01, 2016 Rates'!G3</f>
        <v>January 1, 2015
Rate
EB-2014-0068</v>
      </c>
      <c r="K11" s="11" t="s">
        <v>179</v>
      </c>
      <c r="L11" s="132" t="s">
        <v>180</v>
      </c>
      <c r="M11" s="132" t="s">
        <v>180</v>
      </c>
      <c r="N11" s="133"/>
      <c r="O11" s="133"/>
      <c r="P11" s="134"/>
      <c r="Q11" s="135"/>
      <c r="R11" s="135"/>
      <c r="S11" s="136" t="s">
        <v>181</v>
      </c>
      <c r="T11" s="137" t="s">
        <v>182</v>
      </c>
      <c r="U11" s="138" t="s">
        <v>183</v>
      </c>
      <c r="V11" s="139" t="s">
        <v>184</v>
      </c>
      <c r="W11" s="138" t="s">
        <v>185</v>
      </c>
      <c r="X11" s="138" t="s">
        <v>186</v>
      </c>
      <c r="Y11" s="140" t="s">
        <v>187</v>
      </c>
    </row>
    <row r="12" spans="1:25" s="149" customFormat="1" ht="39" customHeight="1" x14ac:dyDescent="0.25">
      <c r="A12" s="15"/>
      <c r="B12" s="141"/>
      <c r="C12" s="142"/>
      <c r="D12" s="143"/>
      <c r="E12" s="143"/>
      <c r="F12" s="143"/>
      <c r="G12" s="143"/>
      <c r="H12" s="16" t="s">
        <v>188</v>
      </c>
      <c r="I12" s="16" t="s">
        <v>188</v>
      </c>
      <c r="J12" s="16" t="s">
        <v>189</v>
      </c>
      <c r="K12" s="16"/>
      <c r="L12" s="144" t="s">
        <v>190</v>
      </c>
      <c r="M12" s="144" t="s">
        <v>176</v>
      </c>
      <c r="N12" s="145"/>
      <c r="O12" s="145"/>
      <c r="P12" s="146"/>
      <c r="Q12" s="135"/>
      <c r="R12" s="135"/>
      <c r="S12" s="147"/>
      <c r="T12" s="15"/>
      <c r="U12" s="15"/>
      <c r="V12" s="135"/>
      <c r="W12" s="15"/>
      <c r="X12" s="15"/>
      <c r="Y12" s="148"/>
    </row>
    <row r="13" spans="1:25" ht="47.25" x14ac:dyDescent="0.25">
      <c r="A13" s="9"/>
      <c r="C13" s="21"/>
      <c r="D13" s="22"/>
      <c r="E13" s="23"/>
      <c r="F13" s="22"/>
      <c r="G13" s="23"/>
      <c r="H13" s="150">
        <v>2013</v>
      </c>
      <c r="I13" s="150">
        <v>2015</v>
      </c>
      <c r="J13" s="150">
        <v>2014</v>
      </c>
      <c r="K13" s="151">
        <v>2012</v>
      </c>
      <c r="L13" s="152" t="s">
        <v>176</v>
      </c>
      <c r="M13" s="152" t="s">
        <v>176</v>
      </c>
      <c r="N13" s="153"/>
      <c r="O13" s="153" t="s">
        <v>191</v>
      </c>
      <c r="P13" s="154" t="s">
        <v>192</v>
      </c>
      <c r="Q13" s="155"/>
      <c r="R13" s="155"/>
      <c r="S13" s="156"/>
      <c r="T13" s="157"/>
      <c r="U13" s="38"/>
      <c r="V13" s="155"/>
      <c r="W13" s="38"/>
      <c r="X13" s="38"/>
      <c r="Y13" s="158"/>
    </row>
    <row r="14" spans="1:25" ht="15" x14ac:dyDescent="0.2">
      <c r="A14" s="9"/>
      <c r="C14" s="21"/>
      <c r="D14" s="22"/>
      <c r="E14" s="23"/>
      <c r="F14" s="22"/>
      <c r="G14" s="23"/>
      <c r="H14" s="159"/>
      <c r="I14" s="159"/>
      <c r="J14" s="159"/>
      <c r="K14" s="159"/>
      <c r="L14" s="160" t="s">
        <v>176</v>
      </c>
      <c r="M14" s="160" t="s">
        <v>176</v>
      </c>
      <c r="N14" s="161"/>
      <c r="O14" s="161"/>
      <c r="P14" s="162"/>
      <c r="Q14" s="155"/>
      <c r="R14" s="155"/>
      <c r="S14" s="156"/>
      <c r="T14" s="157"/>
      <c r="U14" s="38"/>
      <c r="V14" s="155"/>
      <c r="W14" s="38"/>
      <c r="X14" s="38"/>
      <c r="Y14" s="158"/>
    </row>
    <row r="15" spans="1:25" ht="30" x14ac:dyDescent="0.2">
      <c r="A15" s="1" t="s">
        <v>176</v>
      </c>
      <c r="B15" s="163"/>
      <c r="C15" s="164" t="s">
        <v>10</v>
      </c>
      <c r="D15" s="36"/>
      <c r="E15" s="165" t="s">
        <v>12</v>
      </c>
      <c r="F15" s="166"/>
      <c r="G15" s="165" t="s">
        <v>13</v>
      </c>
      <c r="H15" s="167" t="s">
        <v>14</v>
      </c>
      <c r="I15" s="167" t="s">
        <v>14</v>
      </c>
      <c r="J15" s="167" t="s">
        <v>14</v>
      </c>
      <c r="K15" s="167" t="s">
        <v>14</v>
      </c>
      <c r="L15" s="168" t="s">
        <v>193</v>
      </c>
      <c r="M15" s="168" t="s">
        <v>194</v>
      </c>
      <c r="N15" s="169">
        <v>2013</v>
      </c>
      <c r="O15" s="169">
        <v>2012</v>
      </c>
      <c r="P15" s="170"/>
      <c r="Q15" s="171"/>
      <c r="R15" s="171"/>
      <c r="S15" s="172"/>
      <c r="T15" s="173"/>
      <c r="U15" s="174"/>
      <c r="V15" s="175"/>
      <c r="W15" s="174"/>
      <c r="X15" s="174"/>
      <c r="Y15" s="176"/>
    </row>
    <row r="16" spans="1:25" ht="18" x14ac:dyDescent="0.25">
      <c r="A16" s="38"/>
      <c r="C16" s="177" t="s">
        <v>195</v>
      </c>
      <c r="D16" s="40"/>
      <c r="E16" s="41"/>
      <c r="F16" s="178"/>
      <c r="G16" s="41"/>
      <c r="H16" s="179"/>
      <c r="I16" s="179"/>
      <c r="J16" s="179"/>
      <c r="K16" s="179"/>
      <c r="L16" s="180"/>
      <c r="M16" s="180"/>
      <c r="N16" s="161"/>
      <c r="O16" s="161"/>
      <c r="P16" s="162"/>
      <c r="Q16" s="155"/>
      <c r="R16" s="155"/>
      <c r="S16" s="181"/>
      <c r="T16" s="182"/>
      <c r="U16" s="182"/>
      <c r="V16" s="183"/>
      <c r="W16" s="182"/>
      <c r="X16" s="182"/>
      <c r="Y16" s="184"/>
    </row>
    <row r="17" spans="1:27" ht="15" x14ac:dyDescent="0.2">
      <c r="A17" s="38"/>
      <c r="C17" s="59"/>
      <c r="D17" s="185"/>
      <c r="E17" s="50" t="s">
        <v>18</v>
      </c>
      <c r="F17" s="186"/>
      <c r="G17" s="187" t="s">
        <v>19</v>
      </c>
      <c r="H17" s="103" t="e">
        <f>SUM('January 01, 2016 Rates'!#REF!)</f>
        <v>#REF!</v>
      </c>
      <c r="I17" s="103">
        <f>+'January 01, 2016 Rates'!F9+'January 01, 2016 Rates'!F10</f>
        <v>16.541274999999999</v>
      </c>
      <c r="J17" s="103">
        <f>+'January 01, 2016 Rates'!G9+'January 01, 2016 Rates'!G10</f>
        <v>14.008939999999999</v>
      </c>
      <c r="K17" s="103" t="e">
        <f>SUM('January 01, 2016 Rates'!#REF!)</f>
        <v>#REF!</v>
      </c>
      <c r="L17" s="188">
        <f>+I17-J17</f>
        <v>2.5323349999999998</v>
      </c>
      <c r="M17" s="189">
        <f>+L17/J17</f>
        <v>0.18076563965581979</v>
      </c>
      <c r="N17" s="190"/>
      <c r="O17" s="190"/>
      <c r="P17" s="191"/>
      <c r="Q17" s="192"/>
      <c r="R17" s="192">
        <v>11.87</v>
      </c>
      <c r="S17" s="181"/>
      <c r="T17" s="182"/>
      <c r="U17" s="182"/>
      <c r="V17" s="183"/>
      <c r="W17" s="182"/>
      <c r="X17" s="182" t="s">
        <v>176</v>
      </c>
      <c r="Y17" s="184"/>
      <c r="Z17" s="193">
        <v>0</v>
      </c>
      <c r="AA17" s="193"/>
    </row>
    <row r="18" spans="1:27" ht="15" x14ac:dyDescent="0.2">
      <c r="A18" s="9"/>
      <c r="C18" s="59"/>
      <c r="D18" s="185"/>
      <c r="E18" s="50" t="s">
        <v>26</v>
      </c>
      <c r="F18" s="186"/>
      <c r="G18" s="187" t="s">
        <v>27</v>
      </c>
      <c r="H18" s="64" t="e">
        <f>SUM('January 01, 2016 Rates'!#REF!,'January 01, 2016 Rates'!#REF!)</f>
        <v>#REF!</v>
      </c>
      <c r="I18" s="64">
        <f>+'January 01, 2016 Rates'!F13+'January 01, 2016 Rates'!F16</f>
        <v>1.0395000000000001E-2</v>
      </c>
      <c r="J18" s="64">
        <f>+'January 01, 2016 Rates'!G13+'January 01, 2016 Rates'!G16</f>
        <v>1.3489950000000001E-2</v>
      </c>
      <c r="K18" s="64" t="e">
        <f>SUM('January 01, 2016 Rates'!#REF!,'January 01, 2016 Rates'!#REF!)</f>
        <v>#REF!</v>
      </c>
      <c r="L18" s="194">
        <f t="shared" ref="L18:L24" si="0">+I18-J18</f>
        <v>-3.0949499999999991E-3</v>
      </c>
      <c r="M18" s="189">
        <f t="shared" ref="M18:M24" si="1">+L18/J18</f>
        <v>-0.22942635072776393</v>
      </c>
      <c r="N18" s="190"/>
      <c r="O18" s="190"/>
      <c r="P18" s="191"/>
      <c r="Q18" s="192"/>
      <c r="R18" s="192">
        <v>1.0300000000000002E-2</v>
      </c>
      <c r="S18" s="181" t="e">
        <v>#REF!</v>
      </c>
      <c r="T18" s="182" t="e">
        <v>#REF!</v>
      </c>
      <c r="U18" s="182" t="e">
        <v>#REF!</v>
      </c>
      <c r="V18" s="183">
        <v>6.9999999999999988E-4</v>
      </c>
      <c r="W18" s="182">
        <v>-1.1000000000000001E-3</v>
      </c>
      <c r="X18" s="182">
        <v>0</v>
      </c>
      <c r="Y18" s="184">
        <v>1.8E-3</v>
      </c>
      <c r="Z18" s="193">
        <v>0</v>
      </c>
      <c r="AA18" s="193"/>
    </row>
    <row r="19" spans="1:27" ht="15" x14ac:dyDescent="0.2">
      <c r="A19" s="9"/>
      <c r="C19" s="59"/>
      <c r="D19" s="185"/>
      <c r="E19" s="195" t="s">
        <v>196</v>
      </c>
      <c r="F19" s="186"/>
      <c r="G19" s="187" t="s">
        <v>27</v>
      </c>
      <c r="H19" s="105" t="e">
        <f>H18+'January 01, 2016 Rates'!#REF!+'January 01, 2016 Rates'!#REF!</f>
        <v>#REF!</v>
      </c>
      <c r="I19" s="105">
        <f>+'January 01, 2016 Rates'!F13+'January 01, 2016 Rates'!F16</f>
        <v>1.0395000000000001E-2</v>
      </c>
      <c r="J19" s="105">
        <f>+'January 01, 2016 Rates'!G13+'January 01, 2016 Rates'!G16</f>
        <v>1.3489950000000001E-2</v>
      </c>
      <c r="K19" s="105" t="e">
        <f>K18+'January 01, 2016 Rates'!#REF!+'January 01, 2016 Rates'!#REF!</f>
        <v>#REF!</v>
      </c>
      <c r="L19" s="194">
        <f t="shared" si="0"/>
        <v>-3.0949499999999991E-3</v>
      </c>
      <c r="M19" s="189">
        <f t="shared" si="1"/>
        <v>-0.22942635072776393</v>
      </c>
      <c r="N19" s="190"/>
      <c r="O19" s="190"/>
      <c r="P19" s="191"/>
      <c r="Q19" s="192"/>
      <c r="R19" s="192"/>
      <c r="S19" s="181"/>
      <c r="T19" s="182"/>
      <c r="U19" s="182"/>
      <c r="V19" s="183"/>
      <c r="W19" s="182"/>
      <c r="X19" s="182"/>
      <c r="Y19" s="184"/>
      <c r="Z19" s="193"/>
      <c r="AA19" s="193"/>
    </row>
    <row r="20" spans="1:27" ht="15" x14ac:dyDescent="0.2">
      <c r="A20" s="9"/>
      <c r="C20" s="59"/>
      <c r="D20" s="185"/>
      <c r="E20" s="50" t="s">
        <v>74</v>
      </c>
      <c r="F20" s="186"/>
      <c r="G20" s="51" t="s">
        <v>27</v>
      </c>
      <c r="H20" s="108" t="e">
        <f>'January 01, 2016 Rates'!#REF!</f>
        <v>#REF!</v>
      </c>
      <c r="I20" s="108">
        <f>+'January 01, 2016 Rates'!F17</f>
        <v>7.9374910817094635E-3</v>
      </c>
      <c r="J20" s="108">
        <f>+'January 01, 2016 Rates'!G17</f>
        <v>8.0999999999999996E-3</v>
      </c>
      <c r="K20" s="108" t="e">
        <f>'January 01, 2016 Rates'!#REF!</f>
        <v>#REF!</v>
      </c>
      <c r="L20" s="194">
        <f t="shared" si="0"/>
        <v>-1.6250891829053607E-4</v>
      </c>
      <c r="M20" s="189">
        <f t="shared" si="1"/>
        <v>-2.0062829418584702E-2</v>
      </c>
      <c r="N20" s="190"/>
      <c r="O20" s="190"/>
      <c r="P20" s="196"/>
      <c r="Q20" s="192"/>
      <c r="R20" s="192">
        <v>7.3000000000000001E-3</v>
      </c>
      <c r="S20" s="197"/>
      <c r="T20" s="183"/>
      <c r="U20" s="182"/>
      <c r="V20" s="182"/>
      <c r="W20" s="182"/>
      <c r="X20" s="182"/>
      <c r="Y20" s="184"/>
      <c r="Z20" s="193">
        <v>0</v>
      </c>
      <c r="AA20" s="193"/>
    </row>
    <row r="21" spans="1:27" ht="15" x14ac:dyDescent="0.2">
      <c r="A21" s="9"/>
      <c r="C21" s="59"/>
      <c r="D21" s="185"/>
      <c r="E21" s="50" t="s">
        <v>76</v>
      </c>
      <c r="F21" s="74"/>
      <c r="G21" s="51" t="s">
        <v>27</v>
      </c>
      <c r="H21" s="108" t="e">
        <f>'January 01, 2016 Rates'!#REF!</f>
        <v>#REF!</v>
      </c>
      <c r="I21" s="108">
        <f>+'January 01, 2016 Rates'!F18</f>
        <v>6.3816041687175329E-3</v>
      </c>
      <c r="J21" s="108">
        <f>+'January 01, 2016 Rates'!G18</f>
        <v>6.1999999999999998E-3</v>
      </c>
      <c r="K21" s="108" t="e">
        <f>'January 01, 2016 Rates'!#REF!</f>
        <v>#REF!</v>
      </c>
      <c r="L21" s="194">
        <f t="shared" si="0"/>
        <v>1.8160416871753314E-4</v>
      </c>
      <c r="M21" s="189">
        <f t="shared" si="1"/>
        <v>2.9290994954440829E-2</v>
      </c>
      <c r="N21" s="190"/>
      <c r="O21" s="190"/>
      <c r="P21" s="196"/>
      <c r="Q21" s="192"/>
      <c r="R21" s="192">
        <v>5.7000000000000002E-3</v>
      </c>
      <c r="S21" s="197"/>
      <c r="T21" s="183"/>
      <c r="U21" s="182"/>
      <c r="V21" s="182"/>
      <c r="W21" s="182"/>
      <c r="X21" s="182"/>
      <c r="Y21" s="184"/>
      <c r="Z21" s="193">
        <v>0</v>
      </c>
      <c r="AA21" s="193"/>
    </row>
    <row r="22" spans="1:27" ht="15" x14ac:dyDescent="0.2">
      <c r="A22" s="9"/>
      <c r="C22" s="59"/>
      <c r="D22" s="185"/>
      <c r="E22" s="50" t="s">
        <v>50</v>
      </c>
      <c r="F22" s="186"/>
      <c r="G22" s="51" t="s">
        <v>27</v>
      </c>
      <c r="H22" s="108" t="e">
        <f>'January 01, 2016 Rates'!#REF!</f>
        <v>#REF!</v>
      </c>
      <c r="I22" s="108">
        <f>+'January 01, 2016 Rates'!F19</f>
        <v>4.4000000000000003E-3</v>
      </c>
      <c r="J22" s="108">
        <f>+'January 01, 2016 Rates'!G19</f>
        <v>4.4000000000000003E-3</v>
      </c>
      <c r="K22" s="108" t="e">
        <f>'January 01, 2016 Rates'!#REF!</f>
        <v>#REF!</v>
      </c>
      <c r="L22" s="194">
        <f t="shared" si="0"/>
        <v>0</v>
      </c>
      <c r="M22" s="198">
        <f t="shared" si="1"/>
        <v>0</v>
      </c>
      <c r="N22" s="190"/>
      <c r="O22" s="190"/>
      <c r="P22" s="196"/>
      <c r="Q22" s="192"/>
      <c r="R22" s="192">
        <v>5.1999999999999998E-3</v>
      </c>
      <c r="S22" s="197"/>
      <c r="T22" s="183"/>
      <c r="U22" s="182"/>
      <c r="V22" s="182"/>
      <c r="W22" s="182"/>
      <c r="X22" s="182"/>
      <c r="Y22" s="184"/>
      <c r="Z22" s="193">
        <v>0</v>
      </c>
      <c r="AA22" s="193"/>
    </row>
    <row r="23" spans="1:27" ht="15" x14ac:dyDescent="0.2">
      <c r="A23" s="9"/>
      <c r="C23" s="59"/>
      <c r="D23" s="185"/>
      <c r="E23" s="50" t="s">
        <v>197</v>
      </c>
      <c r="F23" s="186"/>
      <c r="G23" s="51" t="s">
        <v>27</v>
      </c>
      <c r="H23" s="108" t="e">
        <f>'January 01, 2016 Rates'!#REF!</f>
        <v>#REF!</v>
      </c>
      <c r="I23" s="108">
        <f>+'January 01, 2016 Rates'!F20</f>
        <v>1.2999999999999999E-3</v>
      </c>
      <c r="J23" s="108">
        <f>+'January 01, 2016 Rates'!G20</f>
        <v>1.2999999999999999E-3</v>
      </c>
      <c r="K23" s="108" t="e">
        <f>'January 01, 2016 Rates'!#REF!</f>
        <v>#REF!</v>
      </c>
      <c r="L23" s="194">
        <f t="shared" si="0"/>
        <v>0</v>
      </c>
      <c r="M23" s="198">
        <f t="shared" si="1"/>
        <v>0</v>
      </c>
      <c r="N23" s="190"/>
      <c r="O23" s="190"/>
      <c r="P23" s="196"/>
      <c r="Q23" s="192"/>
      <c r="R23" s="192">
        <v>1.1000000000000001E-3</v>
      </c>
      <c r="S23" s="197"/>
      <c r="T23" s="183"/>
      <c r="U23" s="182"/>
      <c r="V23" s="182"/>
      <c r="W23" s="182"/>
      <c r="X23" s="182"/>
      <c r="Y23" s="184"/>
      <c r="Z23" s="193">
        <v>0</v>
      </c>
      <c r="AA23" s="193"/>
    </row>
    <row r="24" spans="1:27" ht="15" x14ac:dyDescent="0.2">
      <c r="A24" s="9"/>
      <c r="C24" s="59"/>
      <c r="D24" s="185"/>
      <c r="E24" s="50" t="s">
        <v>54</v>
      </c>
      <c r="F24" s="186"/>
      <c r="G24" s="187" t="s">
        <v>19</v>
      </c>
      <c r="H24" s="109" t="e">
        <f>'January 01, 2016 Rates'!#REF!</f>
        <v>#REF!</v>
      </c>
      <c r="I24" s="109">
        <f>+'January 01, 2016 Rates'!F22</f>
        <v>0.25</v>
      </c>
      <c r="J24" s="109">
        <f>+'January 01, 2016 Rates'!G22</f>
        <v>0.25</v>
      </c>
      <c r="K24" s="109" t="e">
        <f>'January 01, 2016 Rates'!#REF!</f>
        <v>#REF!</v>
      </c>
      <c r="L24" s="194">
        <f t="shared" si="0"/>
        <v>0</v>
      </c>
      <c r="M24" s="198">
        <f t="shared" si="1"/>
        <v>0</v>
      </c>
      <c r="N24" s="190"/>
      <c r="O24" s="190"/>
      <c r="P24" s="196"/>
      <c r="Q24" s="192"/>
      <c r="R24" s="192">
        <v>0.25</v>
      </c>
      <c r="S24" s="199"/>
      <c r="T24" s="200"/>
      <c r="U24" s="201"/>
      <c r="V24" s="201"/>
      <c r="W24" s="201"/>
      <c r="X24" s="201"/>
      <c r="Y24" s="202"/>
      <c r="Z24" s="193">
        <v>0</v>
      </c>
      <c r="AA24" s="193"/>
    </row>
    <row r="25" spans="1:27" ht="18" x14ac:dyDescent="0.25">
      <c r="A25" s="38"/>
      <c r="C25" s="177" t="s">
        <v>198</v>
      </c>
      <c r="D25" s="40"/>
      <c r="E25" s="41"/>
      <c r="F25" s="178"/>
      <c r="G25" s="41"/>
      <c r="H25" s="179"/>
      <c r="I25" s="179"/>
      <c r="J25" s="179"/>
      <c r="K25" s="179" t="s">
        <v>176</v>
      </c>
      <c r="L25" s="203" t="s">
        <v>176</v>
      </c>
      <c r="M25" s="203" t="s">
        <v>176</v>
      </c>
      <c r="N25" s="190"/>
      <c r="O25" s="190"/>
      <c r="P25" s="196"/>
      <c r="Q25" s="192"/>
      <c r="R25" s="192" t="s">
        <v>176</v>
      </c>
      <c r="S25" s="197"/>
      <c r="T25" s="183"/>
      <c r="U25" s="182"/>
      <c r="V25" s="182"/>
      <c r="W25" s="182"/>
      <c r="X25" s="182"/>
      <c r="Y25" s="184"/>
      <c r="Z25" s="193" t="e">
        <v>#VALUE!</v>
      </c>
      <c r="AA25" s="193"/>
    </row>
    <row r="26" spans="1:27" ht="15" x14ac:dyDescent="0.2">
      <c r="A26" s="38"/>
      <c r="C26" s="59"/>
      <c r="D26" s="185"/>
      <c r="E26" s="50" t="s">
        <v>18</v>
      </c>
      <c r="F26" s="186"/>
      <c r="G26" s="187" t="s">
        <v>19</v>
      </c>
      <c r="H26" s="103" t="e">
        <f>SUM('January 01, 2016 Rates'!#REF!)</f>
        <v>#REF!</v>
      </c>
      <c r="I26" s="103">
        <f>+'January 01, 2016 Rates'!F24+'January 01, 2016 Rates'!F25</f>
        <v>42.263260000000002</v>
      </c>
      <c r="J26" s="103">
        <f>+'January 01, 2016 Rates'!G24+'January 01, 2016 Rates'!G25</f>
        <v>41.471449999999997</v>
      </c>
      <c r="K26" s="103" t="e">
        <f>SUM('January 01, 2016 Rates'!#REF!)</f>
        <v>#REF!</v>
      </c>
      <c r="L26" s="188">
        <f>+I26-J26</f>
        <v>0.79181000000000523</v>
      </c>
      <c r="M26" s="189">
        <f>+L26/J26</f>
        <v>1.9092894027095877E-2</v>
      </c>
      <c r="N26" s="190"/>
      <c r="O26" s="190"/>
      <c r="P26" s="196"/>
      <c r="Q26" s="192"/>
      <c r="R26" s="192">
        <v>39.93</v>
      </c>
      <c r="S26" s="197"/>
      <c r="T26" s="183"/>
      <c r="U26" s="182"/>
      <c r="V26" s="182"/>
      <c r="W26" s="182"/>
      <c r="X26" s="182"/>
      <c r="Y26" s="184"/>
      <c r="Z26" s="193">
        <v>0</v>
      </c>
      <c r="AA26" s="193"/>
    </row>
    <row r="27" spans="1:27" ht="15" x14ac:dyDescent="0.2">
      <c r="A27" s="9"/>
      <c r="C27" s="59"/>
      <c r="D27" s="185"/>
      <c r="E27" s="50" t="s">
        <v>26</v>
      </c>
      <c r="F27" s="186"/>
      <c r="G27" s="187" t="s">
        <v>27</v>
      </c>
      <c r="H27" s="64" t="e">
        <f>SUM('January 01, 2016 Rates'!#REF!,'January 01, 2016 Rates'!#REF!)</f>
        <v>#REF!</v>
      </c>
      <c r="I27" s="64">
        <f>+'January 01, 2016 Rates'!F27+'January 01, 2016 Rates'!F30</f>
        <v>1.2332050000000002E-2</v>
      </c>
      <c r="J27" s="64">
        <f>+'January 01, 2016 Rates'!G27+'January 01, 2016 Rates'!G30</f>
        <v>1.2069650000000001E-2</v>
      </c>
      <c r="K27" s="64" t="e">
        <f>SUM('January 01, 2016 Rates'!#REF!,'January 01, 2016 Rates'!#REF!)</f>
        <v>#REF!</v>
      </c>
      <c r="L27" s="194">
        <f t="shared" ref="L27:L33" si="2">+I27-J27</f>
        <v>2.6240000000000117E-4</v>
      </c>
      <c r="M27" s="189">
        <f t="shared" ref="M27:M33" si="3">+L27/J27</f>
        <v>2.1740481289846944E-2</v>
      </c>
      <c r="N27" s="190"/>
      <c r="O27" s="190"/>
      <c r="P27" s="196"/>
      <c r="Q27" s="192"/>
      <c r="R27" s="192">
        <v>0.01</v>
      </c>
      <c r="S27" s="181" t="e">
        <v>#REF!</v>
      </c>
      <c r="T27" s="182" t="e">
        <v>#REF!</v>
      </c>
      <c r="U27" s="182" t="e">
        <v>#REF!</v>
      </c>
      <c r="V27" s="183">
        <v>7.000000000000001E-4</v>
      </c>
      <c r="W27" s="182">
        <v>-1.1999999999999999E-3</v>
      </c>
      <c r="X27" s="182">
        <v>0</v>
      </c>
      <c r="Y27" s="184">
        <v>1.9E-3</v>
      </c>
      <c r="Z27" s="193">
        <v>0</v>
      </c>
      <c r="AA27" s="193"/>
    </row>
    <row r="28" spans="1:27" ht="15" x14ac:dyDescent="0.2">
      <c r="A28" s="9"/>
      <c r="C28" s="59"/>
      <c r="D28" s="185"/>
      <c r="E28" s="195" t="s">
        <v>196</v>
      </c>
      <c r="F28" s="186"/>
      <c r="G28" s="187" t="s">
        <v>27</v>
      </c>
      <c r="H28" s="105" t="e">
        <f>H27+'January 01, 2016 Rates'!#REF!+'January 01, 2016 Rates'!#REF!</f>
        <v>#REF!</v>
      </c>
      <c r="I28" s="105">
        <f>+'January 01, 2016 Rates'!F27+'January 01, 2016 Rates'!F30</f>
        <v>1.2332050000000002E-2</v>
      </c>
      <c r="J28" s="105">
        <f>+'January 01, 2016 Rates'!G27+'January 01, 2016 Rates'!G30</f>
        <v>1.2069650000000001E-2</v>
      </c>
      <c r="K28" s="105" t="e">
        <f>K27+'January 01, 2016 Rates'!#REF!+'January 01, 2016 Rates'!#REF!</f>
        <v>#REF!</v>
      </c>
      <c r="L28" s="194">
        <f t="shared" si="2"/>
        <v>2.6240000000000117E-4</v>
      </c>
      <c r="M28" s="189">
        <f t="shared" si="3"/>
        <v>2.1740481289846944E-2</v>
      </c>
      <c r="N28" s="190"/>
      <c r="O28" s="190"/>
      <c r="P28" s="196"/>
      <c r="Q28" s="192"/>
      <c r="R28" s="192"/>
      <c r="S28" s="181"/>
      <c r="T28" s="182"/>
      <c r="U28" s="182"/>
      <c r="V28" s="183"/>
      <c r="W28" s="182"/>
      <c r="X28" s="182"/>
      <c r="Y28" s="184"/>
      <c r="Z28" s="193"/>
      <c r="AA28" s="193"/>
    </row>
    <row r="29" spans="1:27" ht="15" x14ac:dyDescent="0.2">
      <c r="A29" s="9"/>
      <c r="C29" s="59"/>
      <c r="D29" s="185"/>
      <c r="E29" s="50" t="s">
        <v>74</v>
      </c>
      <c r="F29" s="186"/>
      <c r="G29" s="51" t="s">
        <v>27</v>
      </c>
      <c r="H29" s="108" t="e">
        <f>'January 01, 2016 Rates'!#REF!</f>
        <v>#REF!</v>
      </c>
      <c r="I29" s="108">
        <f>+'January 01, 2016 Rates'!F33</f>
        <v>7.4475224959026989E-3</v>
      </c>
      <c r="J29" s="108">
        <f>+'January 01, 2016 Rates'!G33</f>
        <v>7.6E-3</v>
      </c>
      <c r="K29" s="108" t="e">
        <f>'January 01, 2016 Rates'!#REF!</f>
        <v>#REF!</v>
      </c>
      <c r="L29" s="194">
        <f t="shared" si="2"/>
        <v>-1.5247750409730105E-4</v>
      </c>
      <c r="M29" s="189">
        <f t="shared" si="3"/>
        <v>-2.006282948648698E-2</v>
      </c>
      <c r="N29" s="190"/>
      <c r="O29" s="190"/>
      <c r="P29" s="196"/>
      <c r="Q29" s="192"/>
      <c r="R29" s="192">
        <v>6.7999999999999996E-3</v>
      </c>
      <c r="S29" s="197"/>
      <c r="T29" s="183"/>
      <c r="U29" s="182"/>
      <c r="V29" s="182"/>
      <c r="W29" s="182"/>
      <c r="X29" s="182"/>
      <c r="Y29" s="184"/>
      <c r="Z29" s="193">
        <v>0</v>
      </c>
      <c r="AA29" s="193"/>
    </row>
    <row r="30" spans="1:27" ht="15" x14ac:dyDescent="0.2">
      <c r="A30" s="9"/>
      <c r="C30" s="59"/>
      <c r="D30" s="185"/>
      <c r="E30" s="50" t="s">
        <v>76</v>
      </c>
      <c r="F30" s="186"/>
      <c r="G30" s="51" t="s">
        <v>27</v>
      </c>
      <c r="H30" s="108" t="e">
        <f>'January 01, 2016 Rates'!#REF!</f>
        <v>#REF!</v>
      </c>
      <c r="I30" s="108">
        <f>+'January 01, 2016 Rates'!F34</f>
        <v>5.7640295638366704E-3</v>
      </c>
      <c r="J30" s="108">
        <f>+'January 01, 2016 Rates'!G34</f>
        <v>5.5999999999999999E-3</v>
      </c>
      <c r="K30" s="108" t="e">
        <f>'January 01, 2016 Rates'!#REF!</f>
        <v>#REF!</v>
      </c>
      <c r="L30" s="194">
        <f t="shared" si="2"/>
        <v>1.6402956383667049E-4</v>
      </c>
      <c r="M30" s="189">
        <f t="shared" si="3"/>
        <v>2.9290993542262587E-2</v>
      </c>
      <c r="N30" s="190"/>
      <c r="O30" s="190"/>
      <c r="P30" s="196"/>
      <c r="Q30" s="192"/>
      <c r="R30" s="192">
        <v>5.1999999999999998E-3</v>
      </c>
      <c r="S30" s="197"/>
      <c r="T30" s="183"/>
      <c r="U30" s="182"/>
      <c r="V30" s="182"/>
      <c r="W30" s="182"/>
      <c r="X30" s="182"/>
      <c r="Y30" s="184"/>
      <c r="Z30" s="193">
        <v>0</v>
      </c>
      <c r="AA30" s="193"/>
    </row>
    <row r="31" spans="1:27" ht="15" x14ac:dyDescent="0.2">
      <c r="A31" s="9"/>
      <c r="C31" s="59"/>
      <c r="D31" s="185"/>
      <c r="E31" s="50" t="s">
        <v>50</v>
      </c>
      <c r="F31" s="186"/>
      <c r="G31" s="51" t="s">
        <v>27</v>
      </c>
      <c r="H31" s="108" t="e">
        <f>'January 01, 2016 Rates'!#REF!</f>
        <v>#REF!</v>
      </c>
      <c r="I31" s="108">
        <f>+'January 01, 2016 Rates'!F35</f>
        <v>4.4000000000000003E-3</v>
      </c>
      <c r="J31" s="108">
        <f>+'January 01, 2016 Rates'!G35</f>
        <v>4.4000000000000003E-3</v>
      </c>
      <c r="K31" s="108" t="e">
        <f>'January 01, 2016 Rates'!#REF!</f>
        <v>#REF!</v>
      </c>
      <c r="L31" s="194">
        <f t="shared" si="2"/>
        <v>0</v>
      </c>
      <c r="M31" s="198">
        <f t="shared" si="3"/>
        <v>0</v>
      </c>
      <c r="N31" s="190"/>
      <c r="O31" s="190"/>
      <c r="P31" s="196"/>
      <c r="Q31" s="192"/>
      <c r="R31" s="192">
        <v>5.1999999999999998E-3</v>
      </c>
      <c r="S31" s="197"/>
      <c r="T31" s="183"/>
      <c r="U31" s="182"/>
      <c r="V31" s="182"/>
      <c r="W31" s="182"/>
      <c r="X31" s="182"/>
      <c r="Y31" s="184"/>
      <c r="Z31" s="193">
        <v>0</v>
      </c>
      <c r="AA31" s="193"/>
    </row>
    <row r="32" spans="1:27" ht="15" x14ac:dyDescent="0.2">
      <c r="A32" s="9"/>
      <c r="C32" s="59"/>
      <c r="D32" s="185"/>
      <c r="E32" s="50" t="s">
        <v>197</v>
      </c>
      <c r="F32" s="186"/>
      <c r="G32" s="51" t="s">
        <v>27</v>
      </c>
      <c r="H32" s="108" t="e">
        <f>'January 01, 2016 Rates'!#REF!</f>
        <v>#REF!</v>
      </c>
      <c r="I32" s="108">
        <f>+'January 01, 2016 Rates'!F36</f>
        <v>1.2999999999999999E-3</v>
      </c>
      <c r="J32" s="108">
        <f>+'January 01, 2016 Rates'!G36</f>
        <v>1.2999999999999999E-3</v>
      </c>
      <c r="K32" s="108" t="e">
        <f>'January 01, 2016 Rates'!#REF!</f>
        <v>#REF!</v>
      </c>
      <c r="L32" s="194">
        <f t="shared" si="2"/>
        <v>0</v>
      </c>
      <c r="M32" s="198">
        <f t="shared" si="3"/>
        <v>0</v>
      </c>
      <c r="N32" s="190"/>
      <c r="O32" s="190"/>
      <c r="P32" s="196"/>
      <c r="Q32" s="192"/>
      <c r="R32" s="192">
        <v>1.1000000000000001E-3</v>
      </c>
      <c r="S32" s="197"/>
      <c r="T32" s="183"/>
      <c r="U32" s="182"/>
      <c r="V32" s="182"/>
      <c r="W32" s="182"/>
      <c r="X32" s="182"/>
      <c r="Y32" s="184"/>
      <c r="Z32" s="193">
        <v>0</v>
      </c>
      <c r="AA32" s="193"/>
    </row>
    <row r="33" spans="1:28" ht="15" x14ac:dyDescent="0.2">
      <c r="A33" s="9"/>
      <c r="C33" s="59"/>
      <c r="D33" s="185"/>
      <c r="E33" s="50" t="s">
        <v>54</v>
      </c>
      <c r="F33" s="186"/>
      <c r="G33" s="187" t="s">
        <v>19</v>
      </c>
      <c r="H33" s="109" t="e">
        <f>'January 01, 2016 Rates'!#REF!</f>
        <v>#REF!</v>
      </c>
      <c r="I33" s="109">
        <f>+'January 01, 2016 Rates'!F38</f>
        <v>0.25</v>
      </c>
      <c r="J33" s="109">
        <f>+'January 01, 2016 Rates'!G38</f>
        <v>0.25</v>
      </c>
      <c r="K33" s="109" t="e">
        <f>'January 01, 2016 Rates'!#REF!</f>
        <v>#REF!</v>
      </c>
      <c r="L33" s="194">
        <f t="shared" si="2"/>
        <v>0</v>
      </c>
      <c r="M33" s="198">
        <f t="shared" si="3"/>
        <v>0</v>
      </c>
      <c r="N33" s="190"/>
      <c r="O33" s="190"/>
      <c r="P33" s="196"/>
      <c r="Q33" s="192"/>
      <c r="R33" s="192">
        <v>0.25</v>
      </c>
      <c r="S33" s="199"/>
      <c r="T33" s="200"/>
      <c r="U33" s="201"/>
      <c r="V33" s="201"/>
      <c r="W33" s="201"/>
      <c r="X33" s="201"/>
      <c r="Y33" s="202"/>
      <c r="Z33" s="193">
        <v>0</v>
      </c>
      <c r="AA33" s="193"/>
    </row>
    <row r="34" spans="1:28" ht="45.75" x14ac:dyDescent="0.25">
      <c r="A34" s="38"/>
      <c r="C34" s="177" t="s">
        <v>199</v>
      </c>
      <c r="D34" s="40"/>
      <c r="E34" s="41"/>
      <c r="F34" s="178"/>
      <c r="G34" s="41"/>
      <c r="H34" s="179"/>
      <c r="I34" s="179"/>
      <c r="J34" s="179"/>
      <c r="K34" s="179" t="s">
        <v>176</v>
      </c>
      <c r="L34" s="203" t="s">
        <v>176</v>
      </c>
      <c r="M34" s="203" t="s">
        <v>176</v>
      </c>
      <c r="N34" s="190"/>
      <c r="O34" s="190"/>
      <c r="P34" s="196"/>
      <c r="Q34" s="192"/>
      <c r="R34" s="192" t="s">
        <v>176</v>
      </c>
      <c r="S34" s="197"/>
      <c r="T34" s="183"/>
      <c r="U34" s="182"/>
      <c r="V34" s="182"/>
      <c r="W34" s="182"/>
      <c r="X34" s="182"/>
      <c r="Y34" s="184"/>
      <c r="Z34" s="193" t="e">
        <v>#VALUE!</v>
      </c>
      <c r="AA34" s="193"/>
    </row>
    <row r="35" spans="1:28" ht="28.5" x14ac:dyDescent="0.2">
      <c r="A35" s="38"/>
      <c r="C35" s="92" t="s">
        <v>200</v>
      </c>
      <c r="D35" s="185"/>
      <c r="E35" s="93" t="s">
        <v>201</v>
      </c>
      <c r="F35" s="186"/>
      <c r="G35" s="187" t="s">
        <v>19</v>
      </c>
      <c r="H35" s="103" t="e">
        <f>'January 01, 2016 Rates'!#REF!</f>
        <v>#REF!</v>
      </c>
      <c r="I35" s="103">
        <f>+'January 01, 2016 Rates'!F40</f>
        <v>8.5638000000000005</v>
      </c>
      <c r="J35" s="103">
        <f>+'January 01, 2016 Rates'!G40</f>
        <v>8.4000599999999999</v>
      </c>
      <c r="K35" s="103" t="e">
        <f>'January 01, 2016 Rates'!#REF!</f>
        <v>#REF!</v>
      </c>
      <c r="L35" s="188">
        <f>+I35-J35</f>
        <v>0.16374000000000066</v>
      </c>
      <c r="M35" s="189">
        <f>+L35/J35</f>
        <v>1.949271790915787E-2</v>
      </c>
      <c r="N35" s="190"/>
      <c r="O35" s="190"/>
      <c r="P35" s="196"/>
      <c r="Q35" s="192"/>
      <c r="R35" s="192">
        <v>10.69</v>
      </c>
      <c r="S35" s="197"/>
      <c r="T35" s="183"/>
      <c r="U35" s="182"/>
      <c r="V35" s="182"/>
      <c r="W35" s="182"/>
      <c r="X35" s="182"/>
      <c r="Y35" s="184"/>
      <c r="Z35" s="193">
        <v>0</v>
      </c>
      <c r="AA35" s="193"/>
    </row>
    <row r="36" spans="1:28" ht="15" x14ac:dyDescent="0.2">
      <c r="A36" s="9"/>
      <c r="C36" s="59"/>
      <c r="D36" s="185"/>
      <c r="E36" s="50" t="s">
        <v>26</v>
      </c>
      <c r="F36" s="186"/>
      <c r="G36" s="187" t="s">
        <v>27</v>
      </c>
      <c r="H36" s="64" t="e">
        <f>SUM('January 01, 2016 Rates'!#REF!,'January 01, 2016 Rates'!#REF!)</f>
        <v>#REF!</v>
      </c>
      <c r="I36" s="64">
        <f>+'January 01, 2016 Rates'!F42+'January 01, 2016 Rates'!F45</f>
        <v>1.5798349999999999E-2</v>
      </c>
      <c r="J36" s="64">
        <f>+'January 01, 2016 Rates'!G42+'January 01, 2016 Rates'!G45</f>
        <v>1.551895E-2</v>
      </c>
      <c r="K36" s="64" t="e">
        <f>SUM('January 01, 2016 Rates'!#REF!,'January 01, 2016 Rates'!#REF!)</f>
        <v>#REF!</v>
      </c>
      <c r="L36" s="194">
        <f t="shared" ref="L36:L42" si="4">+I36-J36</f>
        <v>2.7939999999999909E-4</v>
      </c>
      <c r="M36" s="189">
        <f t="shared" ref="M36:M42" si="5">+L36/J36</f>
        <v>1.8003795359866428E-2</v>
      </c>
      <c r="N36" s="190"/>
      <c r="O36" s="190"/>
      <c r="P36" s="196"/>
      <c r="Q36" s="192"/>
      <c r="R36" s="192">
        <v>1.67E-2</v>
      </c>
      <c r="S36" s="181" t="e">
        <v>#REF!</v>
      </c>
      <c r="T36" s="182" t="e">
        <v>#REF!</v>
      </c>
      <c r="U36" s="182" t="e">
        <v>#REF!</v>
      </c>
      <c r="V36" s="183">
        <v>6.0000000000000006E-4</v>
      </c>
      <c r="W36" s="182">
        <v>-1.1999999999999999E-3</v>
      </c>
      <c r="X36" s="182">
        <v>0</v>
      </c>
      <c r="Y36" s="184">
        <v>1.8E-3</v>
      </c>
      <c r="Z36" s="193">
        <v>0</v>
      </c>
      <c r="AA36" s="193"/>
    </row>
    <row r="37" spans="1:28" ht="15" x14ac:dyDescent="0.2">
      <c r="A37" s="9"/>
      <c r="C37" s="59"/>
      <c r="D37" s="185"/>
      <c r="E37" s="195" t="s">
        <v>196</v>
      </c>
      <c r="F37" s="186"/>
      <c r="G37" s="187" t="s">
        <v>27</v>
      </c>
      <c r="H37" s="105" t="e">
        <f>H36+'January 01, 2016 Rates'!#REF!+'January 01, 2016 Rates'!#REF!</f>
        <v>#REF!</v>
      </c>
      <c r="I37" s="105">
        <f>+'January 01, 2016 Rates'!F42+'January 01, 2016 Rates'!F45</f>
        <v>1.5798349999999999E-2</v>
      </c>
      <c r="J37" s="105">
        <f>+'January 01, 2016 Rates'!G42+'January 01, 2016 Rates'!G45</f>
        <v>1.551895E-2</v>
      </c>
      <c r="K37" s="105" t="e">
        <f>K36+'January 01, 2016 Rates'!#REF!+'January 01, 2016 Rates'!#REF!</f>
        <v>#REF!</v>
      </c>
      <c r="L37" s="194">
        <f t="shared" si="4"/>
        <v>2.7939999999999909E-4</v>
      </c>
      <c r="M37" s="189">
        <f t="shared" si="5"/>
        <v>1.8003795359866428E-2</v>
      </c>
      <c r="N37" s="190"/>
      <c r="O37" s="190"/>
      <c r="P37" s="196"/>
      <c r="Q37" s="192"/>
      <c r="R37" s="192"/>
      <c r="S37" s="181"/>
      <c r="T37" s="182"/>
      <c r="U37" s="182"/>
      <c r="V37" s="183"/>
      <c r="W37" s="182"/>
      <c r="X37" s="182"/>
      <c r="Y37" s="184"/>
      <c r="Z37" s="193"/>
      <c r="AA37" s="193"/>
    </row>
    <row r="38" spans="1:28" ht="15" x14ac:dyDescent="0.2">
      <c r="A38" s="9"/>
      <c r="C38" s="59"/>
      <c r="D38" s="185"/>
      <c r="E38" s="50" t="s">
        <v>74</v>
      </c>
      <c r="F38" s="186"/>
      <c r="G38" s="51" t="s">
        <v>27</v>
      </c>
      <c r="H38" s="108" t="e">
        <f>'January 01, 2016 Rates'!#REF!</f>
        <v>#REF!</v>
      </c>
      <c r="I38" s="108">
        <f>+'January 01, 2016 Rates'!F48</f>
        <v>7.4475227425682871E-3</v>
      </c>
      <c r="J38" s="108">
        <f>+'January 01, 2016 Rates'!G48</f>
        <v>7.6E-3</v>
      </c>
      <c r="K38" s="108" t="e">
        <f>'January 01, 2016 Rates'!#REF!</f>
        <v>#REF!</v>
      </c>
      <c r="L38" s="194">
        <f t="shared" si="4"/>
        <v>-1.5247725743171292E-4</v>
      </c>
      <c r="M38" s="189">
        <f t="shared" si="5"/>
        <v>-2.0062797030488543E-2</v>
      </c>
      <c r="N38" s="190"/>
      <c r="O38" s="190"/>
      <c r="P38" s="196"/>
      <c r="Q38" s="192"/>
      <c r="R38" s="192">
        <v>6.7999999999999996E-3</v>
      </c>
      <c r="S38" s="197"/>
      <c r="T38" s="183"/>
      <c r="U38" s="182"/>
      <c r="V38" s="182"/>
      <c r="W38" s="182"/>
      <c r="X38" s="182"/>
      <c r="Y38" s="184"/>
      <c r="Z38" s="193">
        <v>0</v>
      </c>
      <c r="AA38" s="193"/>
    </row>
    <row r="39" spans="1:28" ht="15" x14ac:dyDescent="0.2">
      <c r="A39" s="9"/>
      <c r="C39" s="59"/>
      <c r="D39" s="185"/>
      <c r="E39" s="50" t="s">
        <v>76</v>
      </c>
      <c r="F39" s="186"/>
      <c r="G39" s="51" t="s">
        <v>27</v>
      </c>
      <c r="H39" s="108" t="e">
        <f>'January 01, 2016 Rates'!#REF!</f>
        <v>#REF!</v>
      </c>
      <c r="I39" s="108">
        <f>+'January 01, 2016 Rates'!F49</f>
        <v>5.7640295507585537E-3</v>
      </c>
      <c r="J39" s="108">
        <f>+'January 01, 2016 Rates'!G49</f>
        <v>5.5999999999999999E-3</v>
      </c>
      <c r="K39" s="108" t="e">
        <f>'January 01, 2016 Rates'!#REF!</f>
        <v>#REF!</v>
      </c>
      <c r="L39" s="194">
        <f t="shared" si="4"/>
        <v>1.6402955075855378E-4</v>
      </c>
      <c r="M39" s="189">
        <f t="shared" si="5"/>
        <v>2.9290991206884602E-2</v>
      </c>
      <c r="N39" s="190"/>
      <c r="O39" s="190"/>
      <c r="P39" s="196"/>
      <c r="Q39" s="192"/>
      <c r="R39" s="192">
        <v>5.1999999999999998E-3</v>
      </c>
      <c r="S39" s="197"/>
      <c r="T39" s="183"/>
      <c r="U39" s="182"/>
      <c r="V39" s="182"/>
      <c r="W39" s="182"/>
      <c r="X39" s="182"/>
      <c r="Y39" s="184"/>
      <c r="Z39" s="193">
        <v>0</v>
      </c>
      <c r="AA39" s="193"/>
    </row>
    <row r="40" spans="1:28" ht="15" x14ac:dyDescent="0.2">
      <c r="A40" s="9"/>
      <c r="C40" s="59"/>
      <c r="D40" s="185"/>
      <c r="E40" s="50" t="s">
        <v>50</v>
      </c>
      <c r="F40" s="186"/>
      <c r="G40" s="51" t="s">
        <v>27</v>
      </c>
      <c r="H40" s="108" t="e">
        <f>'January 01, 2016 Rates'!#REF!</f>
        <v>#REF!</v>
      </c>
      <c r="I40" s="108">
        <f>+'January 01, 2016 Rates'!F50</f>
        <v>4.4000000000000003E-3</v>
      </c>
      <c r="J40" s="108">
        <f>+'January 01, 2016 Rates'!G50</f>
        <v>4.4000000000000003E-3</v>
      </c>
      <c r="K40" s="108" t="e">
        <f>'January 01, 2016 Rates'!#REF!</f>
        <v>#REF!</v>
      </c>
      <c r="L40" s="194">
        <f t="shared" si="4"/>
        <v>0</v>
      </c>
      <c r="M40" s="198">
        <f t="shared" si="5"/>
        <v>0</v>
      </c>
      <c r="N40" s="190"/>
      <c r="O40" s="190"/>
      <c r="P40" s="196"/>
      <c r="Q40" s="192"/>
      <c r="R40" s="192">
        <v>5.1999999999999998E-3</v>
      </c>
      <c r="S40" s="197"/>
      <c r="T40" s="183"/>
      <c r="U40" s="182"/>
      <c r="V40" s="182"/>
      <c r="W40" s="182"/>
      <c r="X40" s="182"/>
      <c r="Y40" s="184"/>
      <c r="Z40" s="193">
        <v>0</v>
      </c>
      <c r="AA40" s="193"/>
    </row>
    <row r="41" spans="1:28" ht="15" x14ac:dyDescent="0.2">
      <c r="A41" s="9"/>
      <c r="C41" s="59"/>
      <c r="D41" s="185"/>
      <c r="E41" s="50" t="s">
        <v>197</v>
      </c>
      <c r="F41" s="186"/>
      <c r="G41" s="51" t="s">
        <v>27</v>
      </c>
      <c r="H41" s="108" t="e">
        <f>'January 01, 2016 Rates'!#REF!</f>
        <v>#REF!</v>
      </c>
      <c r="I41" s="108">
        <f>+'January 01, 2016 Rates'!F51</f>
        <v>1.2999999999999999E-3</v>
      </c>
      <c r="J41" s="108">
        <f>+'January 01, 2016 Rates'!G51</f>
        <v>1.2999999999999999E-3</v>
      </c>
      <c r="K41" s="108" t="e">
        <f>'January 01, 2016 Rates'!#REF!</f>
        <v>#REF!</v>
      </c>
      <c r="L41" s="194">
        <f t="shared" si="4"/>
        <v>0</v>
      </c>
      <c r="M41" s="198">
        <f t="shared" si="5"/>
        <v>0</v>
      </c>
      <c r="N41" s="190"/>
      <c r="O41" s="190"/>
      <c r="P41" s="196"/>
      <c r="Q41" s="192"/>
      <c r="R41" s="192">
        <v>1.1000000000000001E-3</v>
      </c>
      <c r="S41" s="197"/>
      <c r="T41" s="183"/>
      <c r="U41" s="182"/>
      <c r="V41" s="182"/>
      <c r="W41" s="182"/>
      <c r="X41" s="182"/>
      <c r="Y41" s="184"/>
      <c r="Z41" s="193">
        <v>0</v>
      </c>
      <c r="AA41" s="193"/>
    </row>
    <row r="42" spans="1:28" ht="15" x14ac:dyDescent="0.2">
      <c r="A42" s="9"/>
      <c r="C42" s="59"/>
      <c r="D42" s="185"/>
      <c r="E42" s="50" t="s">
        <v>54</v>
      </c>
      <c r="F42" s="186"/>
      <c r="G42" s="187" t="s">
        <v>19</v>
      </c>
      <c r="H42" s="109" t="e">
        <f>'January 01, 2016 Rates'!#REF!</f>
        <v>#REF!</v>
      </c>
      <c r="I42" s="109">
        <f>+'January 01, 2016 Rates'!F53</f>
        <v>0.25</v>
      </c>
      <c r="J42" s="109">
        <f>+'January 01, 2016 Rates'!G53</f>
        <v>0.25</v>
      </c>
      <c r="K42" s="109" t="e">
        <f>'January 01, 2016 Rates'!#REF!</f>
        <v>#REF!</v>
      </c>
      <c r="L42" s="194">
        <f t="shared" si="4"/>
        <v>0</v>
      </c>
      <c r="M42" s="198">
        <f t="shared" si="5"/>
        <v>0</v>
      </c>
      <c r="N42" s="190"/>
      <c r="O42" s="190"/>
      <c r="P42" s="196"/>
      <c r="Q42" s="192"/>
      <c r="R42" s="192">
        <v>0.25</v>
      </c>
      <c r="S42" s="199"/>
      <c r="T42" s="200"/>
      <c r="U42" s="201"/>
      <c r="V42" s="201"/>
      <c r="W42" s="201"/>
      <c r="X42" s="201"/>
      <c r="Y42" s="202"/>
      <c r="Z42" s="193">
        <v>0</v>
      </c>
      <c r="AA42" s="193"/>
    </row>
    <row r="43" spans="1:28" ht="30.75" x14ac:dyDescent="0.25">
      <c r="A43" s="38"/>
      <c r="C43" s="177" t="s">
        <v>202</v>
      </c>
      <c r="D43" s="40"/>
      <c r="E43" s="41"/>
      <c r="F43" s="178"/>
      <c r="G43" s="41"/>
      <c r="H43" s="179"/>
      <c r="I43" s="179"/>
      <c r="J43" s="179"/>
      <c r="K43" s="179" t="s">
        <v>176</v>
      </c>
      <c r="L43" s="203" t="s">
        <v>176</v>
      </c>
      <c r="M43" s="203" t="s">
        <v>176</v>
      </c>
      <c r="N43" s="190"/>
      <c r="O43" s="190"/>
      <c r="P43" s="196"/>
      <c r="Q43" s="192"/>
      <c r="R43" s="192" t="s">
        <v>176</v>
      </c>
      <c r="S43" s="197"/>
      <c r="T43" s="183"/>
      <c r="U43" s="182"/>
      <c r="V43" s="182"/>
      <c r="W43" s="182"/>
      <c r="X43" s="182"/>
      <c r="Y43" s="184"/>
      <c r="Z43" s="193" t="e">
        <v>#VALUE!</v>
      </c>
      <c r="AA43" s="193"/>
    </row>
    <row r="44" spans="1:28" ht="15" x14ac:dyDescent="0.2">
      <c r="A44" s="38"/>
      <c r="C44" s="59"/>
      <c r="D44" s="185"/>
      <c r="E44" s="50" t="s">
        <v>18</v>
      </c>
      <c r="F44" s="186"/>
      <c r="G44" s="187" t="s">
        <v>19</v>
      </c>
      <c r="H44" s="103" t="e">
        <f>SUM('January 01, 2016 Rates'!#REF!)</f>
        <v>#REF!</v>
      </c>
      <c r="I44" s="103">
        <f>+'January 01, 2016 Rates'!F55</f>
        <v>73.03698</v>
      </c>
      <c r="J44" s="103">
        <f>+'January 01, 2016 Rates'!G55</f>
        <v>71.643990000000002</v>
      </c>
      <c r="K44" s="103" t="e">
        <f>SUM('January 01, 2016 Rates'!#REF!)</f>
        <v>#REF!</v>
      </c>
      <c r="L44" s="188">
        <f>+I44-J44</f>
        <v>1.3929899999999975</v>
      </c>
      <c r="M44" s="189">
        <f>+L44/J44</f>
        <v>1.9443221964605788E-2</v>
      </c>
      <c r="N44" s="204" t="e">
        <f t="shared" ref="N44:AB51" si="6">+M44/K44</f>
        <v>#REF!</v>
      </c>
      <c r="O44" s="204" t="e">
        <f t="shared" si="6"/>
        <v>#REF!</v>
      </c>
      <c r="P44" s="204" t="e">
        <f t="shared" si="6"/>
        <v>#REF!</v>
      </c>
      <c r="Q44" s="204" t="e">
        <f t="shared" si="6"/>
        <v>#REF!</v>
      </c>
      <c r="R44" s="204" t="e">
        <f t="shared" si="6"/>
        <v>#REF!</v>
      </c>
      <c r="S44" s="204" t="e">
        <f t="shared" si="6"/>
        <v>#REF!</v>
      </c>
      <c r="T44" s="204" t="e">
        <f t="shared" si="6"/>
        <v>#REF!</v>
      </c>
      <c r="U44" s="204" t="e">
        <f t="shared" si="6"/>
        <v>#REF!</v>
      </c>
      <c r="V44" s="204" t="e">
        <f t="shared" si="6"/>
        <v>#REF!</v>
      </c>
      <c r="W44" s="204" t="e">
        <f t="shared" si="6"/>
        <v>#REF!</v>
      </c>
      <c r="X44" s="204" t="e">
        <f t="shared" si="6"/>
        <v>#REF!</v>
      </c>
      <c r="Y44" s="204" t="e">
        <f t="shared" si="6"/>
        <v>#REF!</v>
      </c>
      <c r="Z44" s="204" t="e">
        <f t="shared" si="6"/>
        <v>#REF!</v>
      </c>
      <c r="AA44" s="204" t="e">
        <f t="shared" si="6"/>
        <v>#REF!</v>
      </c>
      <c r="AB44" s="204" t="e">
        <f t="shared" si="6"/>
        <v>#REF!</v>
      </c>
    </row>
    <row r="45" spans="1:28" ht="15" x14ac:dyDescent="0.2">
      <c r="A45" s="9"/>
      <c r="C45" s="59"/>
      <c r="D45" s="185"/>
      <c r="E45" s="50" t="s">
        <v>26</v>
      </c>
      <c r="F45" s="186"/>
      <c r="G45" s="187" t="s">
        <v>99</v>
      </c>
      <c r="H45" s="64" t="e">
        <f>SUM('January 01, 2016 Rates'!#REF!,'January 01, 2016 Rates'!#REF!)</f>
        <v>#REF!</v>
      </c>
      <c r="I45" s="64">
        <f>+'January 01, 2016 Rates'!F57+'January 01, 2016 Rates'!F62</f>
        <v>4.4760800999999999</v>
      </c>
      <c r="J45" s="64">
        <f>+'January 01, 2016 Rates'!G57+'January 01, 2016 Rates'!G62</f>
        <v>4.3920278999999995</v>
      </c>
      <c r="K45" s="64" t="e">
        <f>SUM('January 01, 2016 Rates'!#REF!,'January 01, 2016 Rates'!#REF!)</f>
        <v>#REF!</v>
      </c>
      <c r="L45" s="194">
        <f t="shared" ref="L45:L51" si="7">+I45-J45</f>
        <v>8.4052200000000354E-2</v>
      </c>
      <c r="M45" s="189">
        <f t="shared" ref="M45:M85" si="8">+L45/J45</f>
        <v>1.913744673616494E-2</v>
      </c>
      <c r="N45" s="204" t="e">
        <f t="shared" si="6"/>
        <v>#REF!</v>
      </c>
      <c r="O45" s="204" t="e">
        <f t="shared" si="6"/>
        <v>#REF!</v>
      </c>
      <c r="P45" s="204" t="e">
        <f t="shared" si="6"/>
        <v>#REF!</v>
      </c>
      <c r="Q45" s="204" t="e">
        <f t="shared" si="6"/>
        <v>#REF!</v>
      </c>
      <c r="R45" s="204" t="e">
        <f t="shared" si="6"/>
        <v>#REF!</v>
      </c>
      <c r="S45" s="204" t="e">
        <f t="shared" si="6"/>
        <v>#REF!</v>
      </c>
      <c r="T45" s="204" t="e">
        <f t="shared" si="6"/>
        <v>#REF!</v>
      </c>
      <c r="U45" s="204" t="e">
        <f t="shared" si="6"/>
        <v>#REF!</v>
      </c>
      <c r="V45" s="204" t="e">
        <f t="shared" si="6"/>
        <v>#REF!</v>
      </c>
      <c r="W45" s="204" t="e">
        <f t="shared" si="6"/>
        <v>#REF!</v>
      </c>
      <c r="X45" s="204" t="e">
        <f t="shared" si="6"/>
        <v>#REF!</v>
      </c>
      <c r="Y45" s="204" t="e">
        <f t="shared" si="6"/>
        <v>#REF!</v>
      </c>
      <c r="Z45" s="204" t="e">
        <f t="shared" si="6"/>
        <v>#REF!</v>
      </c>
      <c r="AA45" s="204" t="e">
        <f t="shared" si="6"/>
        <v>#REF!</v>
      </c>
      <c r="AB45" s="204" t="e">
        <f t="shared" si="6"/>
        <v>#REF!</v>
      </c>
    </row>
    <row r="46" spans="1:28" ht="15" x14ac:dyDescent="0.2">
      <c r="A46" s="9"/>
      <c r="C46" s="59"/>
      <c r="D46" s="185"/>
      <c r="E46" s="195" t="s">
        <v>203</v>
      </c>
      <c r="F46" s="186"/>
      <c r="G46" s="187" t="s">
        <v>99</v>
      </c>
      <c r="H46" s="64" t="e">
        <f>H45+'January 01, 2016 Rates'!#REF!+'January 01, 2016 Rates'!#REF!</f>
        <v>#REF!</v>
      </c>
      <c r="I46" s="64">
        <f>+'January 01, 2016 Rates'!F57+'January 01, 2016 Rates'!F62</f>
        <v>4.4760800999999999</v>
      </c>
      <c r="J46" s="64">
        <f>+'January 01, 2016 Rates'!G57+'January 01, 2016 Rates'!G62</f>
        <v>4.3920278999999995</v>
      </c>
      <c r="K46" s="64" t="e">
        <f>K45+'January 01, 2016 Rates'!#REF!+'January 01, 2016 Rates'!#REF!</f>
        <v>#REF!</v>
      </c>
      <c r="L46" s="194">
        <f t="shared" si="7"/>
        <v>8.4052200000000354E-2</v>
      </c>
      <c r="M46" s="189">
        <f t="shared" si="8"/>
        <v>1.913744673616494E-2</v>
      </c>
      <c r="N46" s="204" t="e">
        <f t="shared" si="6"/>
        <v>#REF!</v>
      </c>
      <c r="O46" s="204" t="e">
        <f t="shared" si="6"/>
        <v>#REF!</v>
      </c>
      <c r="P46" s="204" t="e">
        <f t="shared" si="6"/>
        <v>#REF!</v>
      </c>
      <c r="Q46" s="204" t="e">
        <f t="shared" si="6"/>
        <v>#REF!</v>
      </c>
      <c r="R46" s="204" t="e">
        <f t="shared" si="6"/>
        <v>#REF!</v>
      </c>
      <c r="S46" s="204" t="e">
        <f t="shared" si="6"/>
        <v>#REF!</v>
      </c>
      <c r="T46" s="204" t="e">
        <f t="shared" si="6"/>
        <v>#REF!</v>
      </c>
      <c r="U46" s="204" t="e">
        <f t="shared" si="6"/>
        <v>#REF!</v>
      </c>
      <c r="V46" s="204" t="e">
        <f t="shared" si="6"/>
        <v>#REF!</v>
      </c>
      <c r="W46" s="204" t="e">
        <f t="shared" si="6"/>
        <v>#REF!</v>
      </c>
      <c r="X46" s="204" t="e">
        <f t="shared" si="6"/>
        <v>#REF!</v>
      </c>
      <c r="Y46" s="204" t="e">
        <f t="shared" si="6"/>
        <v>#REF!</v>
      </c>
      <c r="Z46" s="204" t="e">
        <f t="shared" si="6"/>
        <v>#REF!</v>
      </c>
      <c r="AA46" s="204" t="e">
        <f t="shared" si="6"/>
        <v>#REF!</v>
      </c>
      <c r="AB46" s="204" t="e">
        <f t="shared" si="6"/>
        <v>#REF!</v>
      </c>
    </row>
    <row r="47" spans="1:28" ht="15" x14ac:dyDescent="0.2">
      <c r="A47" s="9"/>
      <c r="C47" s="59"/>
      <c r="D47" s="185"/>
      <c r="E47" s="195" t="s">
        <v>204</v>
      </c>
      <c r="F47" s="186"/>
      <c r="G47" s="187" t="s">
        <v>99</v>
      </c>
      <c r="H47" s="105"/>
      <c r="I47" s="105">
        <f>+'January 01, 2016 Rates'!F57+'January 01, 2016 Rates'!F62</f>
        <v>4.4760800999999999</v>
      </c>
      <c r="J47" s="105">
        <f>+'January 01, 2016 Rates'!G57+'January 01, 2016 Rates'!G62</f>
        <v>4.3920278999999995</v>
      </c>
      <c r="K47" s="105"/>
      <c r="L47" s="194">
        <f t="shared" si="7"/>
        <v>8.4052200000000354E-2</v>
      </c>
      <c r="M47" s="189">
        <f t="shared" si="8"/>
        <v>1.913744673616494E-2</v>
      </c>
      <c r="N47" s="204" t="e">
        <f t="shared" si="6"/>
        <v>#DIV/0!</v>
      </c>
      <c r="O47" s="204" t="e">
        <f t="shared" si="6"/>
        <v>#DIV/0!</v>
      </c>
      <c r="P47" s="204" t="e">
        <f t="shared" si="6"/>
        <v>#DIV/0!</v>
      </c>
      <c r="Q47" s="204" t="e">
        <f t="shared" si="6"/>
        <v>#DIV/0!</v>
      </c>
      <c r="R47" s="204" t="e">
        <f t="shared" si="6"/>
        <v>#DIV/0!</v>
      </c>
      <c r="S47" s="204" t="e">
        <f t="shared" si="6"/>
        <v>#DIV/0!</v>
      </c>
      <c r="T47" s="204" t="e">
        <f t="shared" si="6"/>
        <v>#DIV/0!</v>
      </c>
      <c r="U47" s="204" t="e">
        <f t="shared" si="6"/>
        <v>#DIV/0!</v>
      </c>
      <c r="V47" s="204" t="e">
        <f t="shared" si="6"/>
        <v>#DIV/0!</v>
      </c>
      <c r="W47" s="204" t="e">
        <f t="shared" si="6"/>
        <v>#DIV/0!</v>
      </c>
      <c r="X47" s="204" t="e">
        <f t="shared" si="6"/>
        <v>#DIV/0!</v>
      </c>
      <c r="Y47" s="204" t="e">
        <f t="shared" si="6"/>
        <v>#DIV/0!</v>
      </c>
      <c r="Z47" s="204" t="e">
        <f t="shared" si="6"/>
        <v>#DIV/0!</v>
      </c>
      <c r="AA47" s="204" t="e">
        <f t="shared" si="6"/>
        <v>#DIV/0!</v>
      </c>
      <c r="AB47" s="204" t="e">
        <f t="shared" si="6"/>
        <v>#DIV/0!</v>
      </c>
    </row>
    <row r="48" spans="1:28" ht="15" x14ac:dyDescent="0.2">
      <c r="A48" s="9"/>
      <c r="C48" s="96" t="s">
        <v>176</v>
      </c>
      <c r="D48" s="185"/>
      <c r="E48" s="50" t="s">
        <v>46</v>
      </c>
      <c r="F48" s="186"/>
      <c r="G48" s="51" t="s">
        <v>99</v>
      </c>
      <c r="H48" s="108" t="e">
        <f>'January 01, 2016 Rates'!#REF!</f>
        <v>#REF!</v>
      </c>
      <c r="I48" s="108">
        <f>+'January 01, 2016 Rates'!F65</f>
        <v>2.8684720859699291</v>
      </c>
      <c r="J48" s="108">
        <f>+'January 01, 2016 Rates'!G65</f>
        <v>2.9272</v>
      </c>
      <c r="K48" s="108" t="e">
        <f>'January 01, 2016 Rates'!#REF!</f>
        <v>#REF!</v>
      </c>
      <c r="L48" s="194">
        <f t="shared" si="7"/>
        <v>-5.8727914030070938E-2</v>
      </c>
      <c r="M48" s="189">
        <f t="shared" si="8"/>
        <v>-2.0062829335225109E-2</v>
      </c>
      <c r="N48" s="204" t="e">
        <f t="shared" si="6"/>
        <v>#REF!</v>
      </c>
      <c r="O48" s="204" t="e">
        <f t="shared" si="6"/>
        <v>#REF!</v>
      </c>
      <c r="P48" s="204" t="e">
        <f t="shared" si="6"/>
        <v>#REF!</v>
      </c>
      <c r="Q48" s="204" t="e">
        <f t="shared" si="6"/>
        <v>#REF!</v>
      </c>
      <c r="R48" s="204" t="e">
        <f t="shared" si="6"/>
        <v>#REF!</v>
      </c>
      <c r="S48" s="204" t="e">
        <f t="shared" si="6"/>
        <v>#REF!</v>
      </c>
      <c r="T48" s="204" t="e">
        <f t="shared" si="6"/>
        <v>#REF!</v>
      </c>
      <c r="U48" s="204" t="e">
        <f t="shared" si="6"/>
        <v>#REF!</v>
      </c>
      <c r="V48" s="204" t="e">
        <f t="shared" si="6"/>
        <v>#REF!</v>
      </c>
      <c r="W48" s="204" t="e">
        <f t="shared" si="6"/>
        <v>#REF!</v>
      </c>
      <c r="X48" s="204" t="e">
        <f t="shared" si="6"/>
        <v>#REF!</v>
      </c>
      <c r="Y48" s="204" t="e">
        <f t="shared" si="6"/>
        <v>#REF!</v>
      </c>
      <c r="Z48" s="204" t="e">
        <f t="shared" si="6"/>
        <v>#REF!</v>
      </c>
      <c r="AA48" s="204" t="e">
        <f t="shared" si="6"/>
        <v>#REF!</v>
      </c>
      <c r="AB48" s="204" t="e">
        <f t="shared" si="6"/>
        <v>#REF!</v>
      </c>
    </row>
    <row r="49" spans="1:28" ht="15" x14ac:dyDescent="0.2">
      <c r="A49" s="9"/>
      <c r="C49" s="96" t="s">
        <v>171</v>
      </c>
      <c r="D49" s="185"/>
      <c r="E49" s="50" t="s">
        <v>48</v>
      </c>
      <c r="F49" s="186"/>
      <c r="G49" s="187" t="s">
        <v>99</v>
      </c>
      <c r="H49" s="108" t="e">
        <f>'January 01, 2016 Rates'!#REF!</f>
        <v>#REF!</v>
      </c>
      <c r="I49" s="108">
        <f>+'January 01, 2016 Rates'!F66</f>
        <v>2.2603230253694222</v>
      </c>
      <c r="J49" s="108">
        <f>+'January 01, 2016 Rates'!G66</f>
        <v>2.1960000000000002</v>
      </c>
      <c r="K49" s="108" t="e">
        <f>'January 01, 2016 Rates'!#REF!</f>
        <v>#REF!</v>
      </c>
      <c r="L49" s="194">
        <f t="shared" si="7"/>
        <v>6.4323025369422027E-2</v>
      </c>
      <c r="M49" s="189">
        <f t="shared" si="8"/>
        <v>2.9290995159117497E-2</v>
      </c>
      <c r="N49" s="204" t="e">
        <f t="shared" si="6"/>
        <v>#REF!</v>
      </c>
      <c r="O49" s="204" t="e">
        <f t="shared" si="6"/>
        <v>#REF!</v>
      </c>
      <c r="P49" s="204" t="e">
        <f t="shared" si="6"/>
        <v>#REF!</v>
      </c>
      <c r="Q49" s="204" t="e">
        <f t="shared" si="6"/>
        <v>#REF!</v>
      </c>
      <c r="R49" s="204" t="e">
        <f t="shared" si="6"/>
        <v>#REF!</v>
      </c>
      <c r="S49" s="204" t="e">
        <f t="shared" si="6"/>
        <v>#REF!</v>
      </c>
      <c r="T49" s="204" t="e">
        <f t="shared" si="6"/>
        <v>#REF!</v>
      </c>
      <c r="U49" s="204" t="e">
        <f t="shared" si="6"/>
        <v>#REF!</v>
      </c>
      <c r="V49" s="204" t="e">
        <f t="shared" si="6"/>
        <v>#REF!</v>
      </c>
      <c r="W49" s="204" t="e">
        <f t="shared" si="6"/>
        <v>#REF!</v>
      </c>
      <c r="X49" s="204" t="e">
        <f t="shared" si="6"/>
        <v>#REF!</v>
      </c>
      <c r="Y49" s="204" t="e">
        <f t="shared" si="6"/>
        <v>#REF!</v>
      </c>
      <c r="Z49" s="204" t="e">
        <f t="shared" si="6"/>
        <v>#REF!</v>
      </c>
      <c r="AA49" s="204" t="e">
        <f t="shared" si="6"/>
        <v>#REF!</v>
      </c>
      <c r="AB49" s="204" t="e">
        <f t="shared" si="6"/>
        <v>#REF!</v>
      </c>
    </row>
    <row r="50" spans="1:28" ht="15" x14ac:dyDescent="0.2">
      <c r="A50" s="9"/>
      <c r="C50" s="59"/>
      <c r="D50" s="185"/>
      <c r="E50" s="50" t="s">
        <v>50</v>
      </c>
      <c r="F50" s="186"/>
      <c r="G50" s="51" t="s">
        <v>27</v>
      </c>
      <c r="H50" s="108" t="e">
        <f>'January 01, 2016 Rates'!#REF!</f>
        <v>#REF!</v>
      </c>
      <c r="I50" s="108">
        <f>+'January 01, 2016 Rates'!F68</f>
        <v>4.4000000000000003E-3</v>
      </c>
      <c r="J50" s="108">
        <f>+'January 01, 2016 Rates'!G68</f>
        <v>4.4000000000000003E-3</v>
      </c>
      <c r="K50" s="108" t="e">
        <f>'January 01, 2016 Rates'!#REF!</f>
        <v>#REF!</v>
      </c>
      <c r="L50" s="194">
        <f t="shared" si="7"/>
        <v>0</v>
      </c>
      <c r="M50" s="198">
        <f t="shared" si="8"/>
        <v>0</v>
      </c>
      <c r="N50" s="204" t="e">
        <f t="shared" si="6"/>
        <v>#REF!</v>
      </c>
      <c r="O50" s="204" t="e">
        <f t="shared" si="6"/>
        <v>#REF!</v>
      </c>
      <c r="P50" s="204" t="e">
        <f t="shared" si="6"/>
        <v>#REF!</v>
      </c>
      <c r="Q50" s="204" t="e">
        <f t="shared" si="6"/>
        <v>#REF!</v>
      </c>
      <c r="R50" s="204" t="e">
        <f t="shared" si="6"/>
        <v>#REF!</v>
      </c>
      <c r="S50" s="204" t="e">
        <f t="shared" si="6"/>
        <v>#REF!</v>
      </c>
      <c r="T50" s="204" t="e">
        <f t="shared" si="6"/>
        <v>#REF!</v>
      </c>
      <c r="U50" s="204" t="e">
        <f t="shared" si="6"/>
        <v>#REF!</v>
      </c>
      <c r="V50" s="204" t="e">
        <f t="shared" si="6"/>
        <v>#REF!</v>
      </c>
      <c r="W50" s="204" t="e">
        <f t="shared" si="6"/>
        <v>#REF!</v>
      </c>
      <c r="X50" s="204" t="e">
        <f t="shared" si="6"/>
        <v>#REF!</v>
      </c>
      <c r="Y50" s="204" t="e">
        <f t="shared" si="6"/>
        <v>#REF!</v>
      </c>
      <c r="Z50" s="204" t="e">
        <f t="shared" si="6"/>
        <v>#REF!</v>
      </c>
      <c r="AA50" s="204" t="e">
        <f t="shared" si="6"/>
        <v>#REF!</v>
      </c>
      <c r="AB50" s="204" t="e">
        <f t="shared" si="6"/>
        <v>#REF!</v>
      </c>
    </row>
    <row r="51" spans="1:28" ht="15" x14ac:dyDescent="0.2">
      <c r="A51" s="9"/>
      <c r="C51" s="59"/>
      <c r="D51" s="185"/>
      <c r="E51" s="50" t="s">
        <v>197</v>
      </c>
      <c r="F51" s="186"/>
      <c r="G51" s="51" t="s">
        <v>27</v>
      </c>
      <c r="H51" s="108" t="e">
        <f>'January 01, 2016 Rates'!#REF!</f>
        <v>#REF!</v>
      </c>
      <c r="I51" s="108">
        <f>+'January 01, 2016 Rates'!F69</f>
        <v>1.2999999999999999E-3</v>
      </c>
      <c r="J51" s="108">
        <f>+'January 01, 2016 Rates'!G69</f>
        <v>1.2999999999999999E-3</v>
      </c>
      <c r="K51" s="108" t="e">
        <f>'January 01, 2016 Rates'!#REF!</f>
        <v>#REF!</v>
      </c>
      <c r="L51" s="194">
        <f t="shared" si="7"/>
        <v>0</v>
      </c>
      <c r="M51" s="198">
        <f t="shared" si="8"/>
        <v>0</v>
      </c>
      <c r="N51" s="204" t="e">
        <f t="shared" si="6"/>
        <v>#REF!</v>
      </c>
      <c r="O51" s="204" t="e">
        <f t="shared" si="6"/>
        <v>#REF!</v>
      </c>
      <c r="P51" s="204" t="e">
        <f t="shared" si="6"/>
        <v>#REF!</v>
      </c>
      <c r="Q51" s="204" t="e">
        <f t="shared" si="6"/>
        <v>#REF!</v>
      </c>
      <c r="R51" s="204" t="e">
        <f t="shared" si="6"/>
        <v>#REF!</v>
      </c>
      <c r="S51" s="204" t="e">
        <f t="shared" si="6"/>
        <v>#REF!</v>
      </c>
      <c r="T51" s="204" t="e">
        <f t="shared" si="6"/>
        <v>#REF!</v>
      </c>
      <c r="U51" s="204" t="e">
        <f t="shared" si="6"/>
        <v>#REF!</v>
      </c>
      <c r="V51" s="204" t="e">
        <f t="shared" si="6"/>
        <v>#REF!</v>
      </c>
      <c r="W51" s="204" t="e">
        <f t="shared" si="6"/>
        <v>#REF!</v>
      </c>
      <c r="X51" s="204" t="e">
        <f t="shared" si="6"/>
        <v>#REF!</v>
      </c>
      <c r="Y51" s="204" t="e">
        <f t="shared" si="6"/>
        <v>#REF!</v>
      </c>
      <c r="Z51" s="204" t="e">
        <f t="shared" si="6"/>
        <v>#REF!</v>
      </c>
      <c r="AA51" s="204" t="e">
        <f t="shared" si="6"/>
        <v>#REF!</v>
      </c>
      <c r="AB51" s="204" t="e">
        <f t="shared" si="6"/>
        <v>#REF!</v>
      </c>
    </row>
    <row r="52" spans="1:28" ht="15" x14ac:dyDescent="0.2">
      <c r="A52" s="9"/>
      <c r="C52" s="59"/>
      <c r="D52" s="185"/>
      <c r="E52" s="50" t="s">
        <v>54</v>
      </c>
      <c r="F52" s="186"/>
      <c r="G52" s="187" t="s">
        <v>19</v>
      </c>
      <c r="H52" s="109" t="e">
        <f>'January 01, 2016 Rates'!#REF!</f>
        <v>#REF!</v>
      </c>
      <c r="I52" s="109">
        <f>+'January 01, 2016 Rates'!F71</f>
        <v>0.25</v>
      </c>
      <c r="J52" s="109">
        <f>+'January 01, 2016 Rates'!G71</f>
        <v>0.25</v>
      </c>
      <c r="K52" s="109" t="e">
        <f>'January 01, 2016 Rates'!#REF!</f>
        <v>#REF!</v>
      </c>
      <c r="L52" s="194">
        <f>+I52-J52</f>
        <v>0</v>
      </c>
      <c r="M52" s="198">
        <f t="shared" si="8"/>
        <v>0</v>
      </c>
      <c r="N52" s="190"/>
      <c r="O52" s="190"/>
      <c r="P52" s="196"/>
      <c r="Q52" s="192"/>
      <c r="R52" s="192">
        <v>0.25</v>
      </c>
      <c r="S52" s="199"/>
      <c r="T52" s="200"/>
      <c r="U52" s="201"/>
      <c r="V52" s="201"/>
      <c r="W52" s="201"/>
      <c r="X52" s="201"/>
      <c r="Y52" s="202"/>
      <c r="Z52" s="193">
        <v>0</v>
      </c>
      <c r="AA52" s="193"/>
    </row>
    <row r="53" spans="1:28" ht="30.75" x14ac:dyDescent="0.25">
      <c r="A53" s="38"/>
      <c r="C53" s="177" t="s">
        <v>205</v>
      </c>
      <c r="D53" s="40"/>
      <c r="E53" s="41"/>
      <c r="F53" s="178"/>
      <c r="G53" s="41"/>
      <c r="H53" s="179"/>
      <c r="I53" s="179"/>
      <c r="J53" s="179"/>
      <c r="K53" s="179" t="s">
        <v>176</v>
      </c>
      <c r="L53" s="203" t="s">
        <v>176</v>
      </c>
      <c r="M53" s="203" t="s">
        <v>176</v>
      </c>
      <c r="N53" s="190"/>
      <c r="O53" s="190"/>
      <c r="P53" s="196"/>
      <c r="Q53" s="192"/>
      <c r="R53" s="192" t="s">
        <v>176</v>
      </c>
      <c r="S53" s="197"/>
      <c r="T53" s="183"/>
      <c r="U53" s="182"/>
      <c r="V53" s="182"/>
      <c r="W53" s="182"/>
      <c r="X53" s="182"/>
      <c r="Y53" s="184"/>
      <c r="Z53" s="193" t="e">
        <v>#VALUE!</v>
      </c>
      <c r="AA53" s="193"/>
    </row>
    <row r="54" spans="1:28" ht="15" x14ac:dyDescent="0.2">
      <c r="A54" s="38"/>
      <c r="C54" s="59"/>
      <c r="D54" s="185"/>
      <c r="E54" s="50" t="s">
        <v>18</v>
      </c>
      <c r="F54" s="186"/>
      <c r="G54" s="187" t="s">
        <v>19</v>
      </c>
      <c r="H54" s="103" t="e">
        <f>SUM('January 01, 2016 Rates'!#REF!)</f>
        <v>#REF!</v>
      </c>
      <c r="I54" s="103">
        <f>+'January 01, 2016 Rates'!F73</f>
        <v>1663.3754200000001</v>
      </c>
      <c r="J54" s="103">
        <f>+'January 01, 2016 Rates'!G73</f>
        <v>1631.5594799999999</v>
      </c>
      <c r="K54" s="103" t="e">
        <f>SUM('January 01, 2016 Rates'!#REF!)</f>
        <v>#REF!</v>
      </c>
      <c r="L54" s="188">
        <f>+I54-J54</f>
        <v>31.815940000000182</v>
      </c>
      <c r="M54" s="189">
        <f t="shared" si="8"/>
        <v>1.950032492839316E-2</v>
      </c>
      <c r="N54" s="190"/>
      <c r="O54" s="190"/>
      <c r="P54" s="196"/>
      <c r="Q54" s="192"/>
      <c r="R54" s="192">
        <v>1538.27</v>
      </c>
      <c r="S54" s="197"/>
      <c r="T54" s="183"/>
      <c r="U54" s="182"/>
      <c r="V54" s="182"/>
      <c r="W54" s="182"/>
      <c r="X54" s="182"/>
      <c r="Y54" s="184"/>
      <c r="Z54" s="193">
        <v>0</v>
      </c>
      <c r="AA54" s="193"/>
    </row>
    <row r="55" spans="1:28" ht="15" x14ac:dyDescent="0.2">
      <c r="A55" s="9"/>
      <c r="C55" s="59"/>
      <c r="D55" s="185"/>
      <c r="E55" s="50" t="s">
        <v>26</v>
      </c>
      <c r="F55" s="186"/>
      <c r="G55" s="187" t="s">
        <v>99</v>
      </c>
      <c r="H55" s="64" t="e">
        <f>SUM('January 01, 2016 Rates'!#REF!,'January 01, 2016 Rates'!#REF!)</f>
        <v>#REF!</v>
      </c>
      <c r="I55" s="64">
        <f>+'January 01, 2016 Rates'!F75+'January 01, 2016 Rates'!F80</f>
        <v>2.3403646500000002</v>
      </c>
      <c r="J55" s="64">
        <f>+'January 01, 2016 Rates'!G75+'January 01, 2016 Rates'!G80</f>
        <v>2.2971114999999998</v>
      </c>
      <c r="K55" s="64" t="e">
        <f>SUM('January 01, 2016 Rates'!#REF!,'January 01, 2016 Rates'!#REF!)</f>
        <v>#REF!</v>
      </c>
      <c r="L55" s="194">
        <f t="shared" ref="L55:L61" si="9">+I55-J55</f>
        <v>4.3253150000000407E-2</v>
      </c>
      <c r="M55" s="189">
        <f t="shared" si="8"/>
        <v>1.8829364617259724E-2</v>
      </c>
      <c r="N55" s="190"/>
      <c r="O55" s="190"/>
      <c r="P55" s="196"/>
      <c r="Q55" s="192"/>
      <c r="R55" s="192">
        <v>1.5245000000000002</v>
      </c>
      <c r="S55" s="181" t="e">
        <v>#REF!</v>
      </c>
      <c r="T55" s="182" t="e">
        <v>#REF!</v>
      </c>
      <c r="U55" s="182" t="e">
        <v>#REF!</v>
      </c>
      <c r="V55" s="183">
        <v>0.3397</v>
      </c>
      <c r="W55" s="182">
        <v>-0.46960000000000002</v>
      </c>
      <c r="X55" s="182"/>
      <c r="Y55" s="184">
        <v>0.80930000000000002</v>
      </c>
      <c r="Z55" s="193">
        <v>0</v>
      </c>
      <c r="AA55" s="193"/>
    </row>
    <row r="56" spans="1:28" ht="15" x14ac:dyDescent="0.2">
      <c r="A56" s="9"/>
      <c r="C56" s="59"/>
      <c r="D56" s="185"/>
      <c r="E56" s="195" t="s">
        <v>203</v>
      </c>
      <c r="F56" s="186"/>
      <c r="G56" s="187" t="s">
        <v>99</v>
      </c>
      <c r="H56" s="64" t="e">
        <f>H55+'January 01, 2016 Rates'!#REF!+'January 01, 2016 Rates'!#REF!</f>
        <v>#REF!</v>
      </c>
      <c r="I56" s="64">
        <f>+'January 01, 2016 Rates'!F75+'January 01, 2016 Rates'!F80</f>
        <v>2.3403646500000002</v>
      </c>
      <c r="J56" s="64">
        <f>+'January 01, 2016 Rates'!G75+'January 01, 2016 Rates'!G80</f>
        <v>2.2971114999999998</v>
      </c>
      <c r="K56" s="64" t="e">
        <f>K55+'January 01, 2016 Rates'!#REF!+'January 01, 2016 Rates'!#REF!</f>
        <v>#REF!</v>
      </c>
      <c r="L56" s="194">
        <f t="shared" si="9"/>
        <v>4.3253150000000407E-2</v>
      </c>
      <c r="M56" s="189">
        <f t="shared" si="8"/>
        <v>1.8829364617259724E-2</v>
      </c>
      <c r="N56" s="190"/>
      <c r="O56" s="190"/>
      <c r="P56" s="196"/>
      <c r="Q56" s="192"/>
      <c r="R56" s="192"/>
      <c r="S56" s="181"/>
      <c r="T56" s="182"/>
      <c r="U56" s="182"/>
      <c r="V56" s="183"/>
      <c r="W56" s="182"/>
      <c r="X56" s="182"/>
      <c r="Y56" s="184"/>
      <c r="Z56" s="193"/>
      <c r="AA56" s="193"/>
    </row>
    <row r="57" spans="1:28" ht="15" x14ac:dyDescent="0.2">
      <c r="A57" s="9"/>
      <c r="C57" s="59"/>
      <c r="D57" s="185"/>
      <c r="E57" s="195" t="s">
        <v>204</v>
      </c>
      <c r="F57" s="186"/>
      <c r="G57" s="187" t="s">
        <v>99</v>
      </c>
      <c r="H57" s="105"/>
      <c r="I57" s="105">
        <f>+'January 01, 2016 Rates'!F75+'January 01, 2016 Rates'!F80</f>
        <v>2.3403646500000002</v>
      </c>
      <c r="J57" s="105">
        <f>+'January 01, 2016 Rates'!G75+'January 01, 2016 Rates'!G80</f>
        <v>2.2971114999999998</v>
      </c>
      <c r="K57" s="105"/>
      <c r="L57" s="194">
        <f t="shared" si="9"/>
        <v>4.3253150000000407E-2</v>
      </c>
      <c r="M57" s="189">
        <f t="shared" si="8"/>
        <v>1.8829364617259724E-2</v>
      </c>
      <c r="N57" s="190"/>
      <c r="O57" s="190"/>
      <c r="P57" s="196"/>
      <c r="Q57" s="192"/>
      <c r="R57" s="192"/>
      <c r="S57" s="181"/>
      <c r="T57" s="182"/>
      <c r="U57" s="182"/>
      <c r="V57" s="183"/>
      <c r="W57" s="182"/>
      <c r="X57" s="182"/>
      <c r="Y57" s="184"/>
      <c r="Z57" s="193"/>
      <c r="AA57" s="193"/>
    </row>
    <row r="58" spans="1:28" ht="15" x14ac:dyDescent="0.2">
      <c r="A58" s="9"/>
      <c r="C58" s="59"/>
      <c r="D58" s="185"/>
      <c r="E58" s="50" t="s">
        <v>74</v>
      </c>
      <c r="F58" s="186"/>
      <c r="G58" s="187" t="s">
        <v>99</v>
      </c>
      <c r="H58" s="108" t="e">
        <f>'January 01, 2016 Rates'!#REF!</f>
        <v>#REF!</v>
      </c>
      <c r="I58" s="108">
        <f>+'January 01, 2016 Rates'!F83</f>
        <v>2.7751820655069266</v>
      </c>
      <c r="J58" s="108">
        <f>+'January 01, 2016 Rates'!G83</f>
        <v>2.8319999999999999</v>
      </c>
      <c r="K58" s="108" t="e">
        <f>'January 01, 2016 Rates'!#REF!</f>
        <v>#REF!</v>
      </c>
      <c r="L58" s="194">
        <f t="shared" si="9"/>
        <v>-5.6817934493073263E-2</v>
      </c>
      <c r="M58" s="189">
        <f t="shared" si="8"/>
        <v>-2.0062829976367678E-2</v>
      </c>
      <c r="N58" s="190"/>
      <c r="O58" s="190"/>
      <c r="P58" s="196"/>
      <c r="Q58" s="192"/>
      <c r="R58" s="192">
        <v>2.5308999999999999</v>
      </c>
      <c r="S58" s="197"/>
      <c r="T58" s="183"/>
      <c r="U58" s="182"/>
      <c r="V58" s="182"/>
      <c r="W58" s="182"/>
      <c r="X58" s="182"/>
      <c r="Y58" s="184"/>
      <c r="Z58" s="193">
        <v>0</v>
      </c>
      <c r="AA58" s="193"/>
    </row>
    <row r="59" spans="1:28" ht="15" x14ac:dyDescent="0.2">
      <c r="A59" s="9"/>
      <c r="C59" s="59"/>
      <c r="D59" s="185"/>
      <c r="E59" s="50" t="s">
        <v>76</v>
      </c>
      <c r="F59" s="186"/>
      <c r="G59" s="187" t="s">
        <v>99</v>
      </c>
      <c r="H59" s="108" t="e">
        <f>'January 01, 2016 Rates'!#REF!</f>
        <v>#REF!</v>
      </c>
      <c r="I59" s="108">
        <f>+'January 01, 2016 Rates'!F84</f>
        <v>2.2117404893612655</v>
      </c>
      <c r="J59" s="108">
        <f>+'January 01, 2016 Rates'!G84</f>
        <v>2.1488</v>
      </c>
      <c r="K59" s="108" t="e">
        <f>'January 01, 2016 Rates'!#REF!</f>
        <v>#REF!</v>
      </c>
      <c r="L59" s="194">
        <f t="shared" si="9"/>
        <v>6.2940489361265506E-2</v>
      </c>
      <c r="M59" s="189">
        <f t="shared" si="8"/>
        <v>2.9290994676687224E-2</v>
      </c>
      <c r="N59" s="190"/>
      <c r="O59" s="190"/>
      <c r="P59" s="196"/>
      <c r="Q59" s="192"/>
      <c r="R59" s="192">
        <v>1.9846999999999999</v>
      </c>
      <c r="S59" s="197"/>
      <c r="T59" s="183"/>
      <c r="U59" s="182"/>
      <c r="V59" s="182"/>
      <c r="W59" s="182"/>
      <c r="X59" s="182"/>
      <c r="Y59" s="184"/>
      <c r="Z59" s="193">
        <v>0</v>
      </c>
      <c r="AA59" s="193"/>
    </row>
    <row r="60" spans="1:28" ht="15" x14ac:dyDescent="0.2">
      <c r="A60" s="9"/>
      <c r="C60" s="59"/>
      <c r="D60" s="185"/>
      <c r="E60" s="50" t="s">
        <v>50</v>
      </c>
      <c r="F60" s="186"/>
      <c r="G60" s="51" t="s">
        <v>27</v>
      </c>
      <c r="H60" s="108" t="e">
        <f>'January 01, 2016 Rates'!#REF!</f>
        <v>#REF!</v>
      </c>
      <c r="I60" s="108">
        <f>+'January 01, 2016 Rates'!F86</f>
        <v>4.4000000000000003E-3</v>
      </c>
      <c r="J60" s="108">
        <f>+'January 01, 2016 Rates'!G86</f>
        <v>4.4000000000000003E-3</v>
      </c>
      <c r="K60" s="108" t="e">
        <f>'January 01, 2016 Rates'!#REF!</f>
        <v>#REF!</v>
      </c>
      <c r="L60" s="194">
        <f t="shared" si="9"/>
        <v>0</v>
      </c>
      <c r="M60" s="198">
        <f t="shared" si="8"/>
        <v>0</v>
      </c>
      <c r="N60" s="190"/>
      <c r="O60" s="190"/>
      <c r="P60" s="196"/>
      <c r="Q60" s="192"/>
      <c r="R60" s="192">
        <v>5.1999999999999998E-3</v>
      </c>
      <c r="S60" s="197"/>
      <c r="T60" s="183"/>
      <c r="U60" s="182"/>
      <c r="V60" s="182"/>
      <c r="W60" s="182"/>
      <c r="X60" s="182"/>
      <c r="Y60" s="184"/>
      <c r="Z60" s="193">
        <v>0</v>
      </c>
      <c r="AA60" s="193"/>
    </row>
    <row r="61" spans="1:28" ht="15" x14ac:dyDescent="0.2">
      <c r="A61" s="9"/>
      <c r="C61" s="59"/>
      <c r="D61" s="185"/>
      <c r="E61" s="50" t="s">
        <v>197</v>
      </c>
      <c r="F61" s="186"/>
      <c r="G61" s="51" t="s">
        <v>27</v>
      </c>
      <c r="H61" s="108" t="e">
        <f>'January 01, 2016 Rates'!#REF!</f>
        <v>#REF!</v>
      </c>
      <c r="I61" s="108">
        <f>+'January 01, 2016 Rates'!F87</f>
        <v>1.2999999999999999E-3</v>
      </c>
      <c r="J61" s="108">
        <f>+'January 01, 2016 Rates'!G87</f>
        <v>1.2999999999999999E-3</v>
      </c>
      <c r="K61" s="108" t="e">
        <f>'January 01, 2016 Rates'!#REF!</f>
        <v>#REF!</v>
      </c>
      <c r="L61" s="194">
        <f t="shared" si="9"/>
        <v>0</v>
      </c>
      <c r="M61" s="198">
        <f t="shared" si="8"/>
        <v>0</v>
      </c>
      <c r="N61" s="190"/>
      <c r="O61" s="190"/>
      <c r="P61" s="196"/>
      <c r="Q61" s="192"/>
      <c r="R61" s="192">
        <v>1.1000000000000001E-3</v>
      </c>
      <c r="S61" s="197"/>
      <c r="T61" s="183"/>
      <c r="U61" s="182"/>
      <c r="V61" s="182"/>
      <c r="W61" s="182"/>
      <c r="X61" s="182"/>
      <c r="Y61" s="184"/>
      <c r="Z61" s="193">
        <v>0</v>
      </c>
      <c r="AA61" s="193"/>
    </row>
    <row r="62" spans="1:28" ht="15" x14ac:dyDescent="0.2">
      <c r="A62" s="9"/>
      <c r="C62" s="59"/>
      <c r="D62" s="185"/>
      <c r="E62" s="50" t="s">
        <v>54</v>
      </c>
      <c r="F62" s="186"/>
      <c r="G62" s="187" t="s">
        <v>19</v>
      </c>
      <c r="H62" s="109" t="e">
        <f>'January 01, 2016 Rates'!#REF!</f>
        <v>#REF!</v>
      </c>
      <c r="I62" s="109">
        <f>+'January 01, 2016 Rates'!F89</f>
        <v>0.25</v>
      </c>
      <c r="J62" s="109">
        <f>+'January 01, 2016 Rates'!G89</f>
        <v>0.25</v>
      </c>
      <c r="K62" s="109" t="e">
        <f>'January 01, 2016 Rates'!#REF!</f>
        <v>#REF!</v>
      </c>
      <c r="L62" s="194">
        <f>+I62-J62</f>
        <v>0</v>
      </c>
      <c r="M62" s="198">
        <f t="shared" si="8"/>
        <v>0</v>
      </c>
      <c r="N62" s="190"/>
      <c r="O62" s="190"/>
      <c r="P62" s="196"/>
      <c r="Q62" s="192"/>
      <c r="R62" s="192">
        <v>0.25</v>
      </c>
      <c r="S62" s="199"/>
      <c r="T62" s="200"/>
      <c r="U62" s="201"/>
      <c r="V62" s="201"/>
      <c r="W62" s="201"/>
      <c r="X62" s="201"/>
      <c r="Y62" s="202"/>
      <c r="Z62" s="193">
        <v>0</v>
      </c>
      <c r="AA62" s="193"/>
    </row>
    <row r="63" spans="1:28" ht="30.75" x14ac:dyDescent="0.25">
      <c r="A63" s="38"/>
      <c r="C63" s="177" t="s">
        <v>206</v>
      </c>
      <c r="D63" s="40"/>
      <c r="E63" s="41"/>
      <c r="F63" s="178"/>
      <c r="G63" s="41"/>
      <c r="H63" s="179"/>
      <c r="I63" s="179"/>
      <c r="J63" s="179"/>
      <c r="K63" s="179" t="s">
        <v>176</v>
      </c>
      <c r="L63" s="203" t="s">
        <v>176</v>
      </c>
      <c r="M63" s="203" t="s">
        <v>176</v>
      </c>
      <c r="N63" s="190"/>
      <c r="O63" s="190"/>
      <c r="P63" s="196"/>
      <c r="Q63" s="192"/>
      <c r="R63" s="192" t="s">
        <v>176</v>
      </c>
      <c r="S63" s="197"/>
      <c r="T63" s="183"/>
      <c r="U63" s="182"/>
      <c r="V63" s="182"/>
      <c r="W63" s="182"/>
      <c r="X63" s="182"/>
      <c r="Y63" s="184"/>
      <c r="Z63" s="193" t="e">
        <v>#VALUE!</v>
      </c>
      <c r="AA63" s="193"/>
    </row>
    <row r="64" spans="1:28" ht="15" x14ac:dyDescent="0.2">
      <c r="A64" s="38"/>
      <c r="C64" s="59"/>
      <c r="D64" s="185"/>
      <c r="E64" s="50" t="s">
        <v>18</v>
      </c>
      <c r="F64" s="186"/>
      <c r="G64" s="187" t="s">
        <v>19</v>
      </c>
      <c r="H64" s="103" t="e">
        <f>'January 01, 2016 Rates'!#REF!</f>
        <v>#REF!</v>
      </c>
      <c r="I64" s="103">
        <f>+'January 01, 2016 Rates'!F91</f>
        <v>13115.07229</v>
      </c>
      <c r="J64" s="103">
        <f>+'January 01, 2016 Rates'!G91</f>
        <v>12864.215075</v>
      </c>
      <c r="K64" s="103" t="e">
        <f>'January 01, 2016 Rates'!#REF!</f>
        <v>#REF!</v>
      </c>
      <c r="L64" s="188">
        <f>+I64-J64</f>
        <v>250.857215</v>
      </c>
      <c r="M64" s="189">
        <f t="shared" si="8"/>
        <v>1.9500390310444184E-2</v>
      </c>
      <c r="N64" s="190"/>
      <c r="O64" s="190"/>
      <c r="P64" s="196"/>
      <c r="Q64" s="192"/>
      <c r="R64" s="192">
        <v>13856.9</v>
      </c>
      <c r="S64" s="197"/>
      <c r="T64" s="183"/>
      <c r="U64" s="182"/>
      <c r="V64" s="182"/>
      <c r="W64" s="182"/>
      <c r="X64" s="182"/>
      <c r="Y64" s="184"/>
      <c r="Z64" s="193">
        <v>0</v>
      </c>
      <c r="AA64" s="193"/>
    </row>
    <row r="65" spans="1:27" ht="15" x14ac:dyDescent="0.2">
      <c r="A65" s="9"/>
      <c r="C65" s="59"/>
      <c r="D65" s="185"/>
      <c r="E65" s="50" t="s">
        <v>26</v>
      </c>
      <c r="F65" s="186"/>
      <c r="G65" s="187" t="s">
        <v>99</v>
      </c>
      <c r="H65" s="64" t="e">
        <f>SUM('January 01, 2016 Rates'!#REF!,'January 01, 2016 Rates'!#REF!)</f>
        <v>#REF!</v>
      </c>
      <c r="I65" s="64">
        <f>+'January 01, 2016 Rates'!F93+'January 01, 2016 Rates'!F97</f>
        <v>2.8914010500000003</v>
      </c>
      <c r="J65" s="64">
        <f>+'January 01, 2016 Rates'!G93+'January 01, 2016 Rates'!G97</f>
        <v>2.8376602500000003</v>
      </c>
      <c r="K65" s="64" t="e">
        <f>SUM('January 01, 2016 Rates'!#REF!,'January 01, 2016 Rates'!#REF!)</f>
        <v>#REF!</v>
      </c>
      <c r="L65" s="194">
        <f t="shared" ref="L65:L71" si="10">+I65-J65</f>
        <v>5.3740799999999922E-2</v>
      </c>
      <c r="M65" s="189">
        <f t="shared" si="8"/>
        <v>1.8938419424946985E-2</v>
      </c>
      <c r="N65" s="190"/>
      <c r="O65" s="190"/>
      <c r="P65" s="196"/>
      <c r="Q65" s="192"/>
      <c r="R65" s="192">
        <v>2.1798999999999999</v>
      </c>
      <c r="S65" s="181" t="e">
        <v>#REF!</v>
      </c>
      <c r="T65" s="182" t="e">
        <v>#REF!</v>
      </c>
      <c r="U65" s="182" t="e">
        <v>#REF!</v>
      </c>
      <c r="V65" s="183">
        <v>-0.29989999999999994</v>
      </c>
      <c r="W65" s="182">
        <v>-0.63239999999999996</v>
      </c>
      <c r="X65" s="182">
        <v>0</v>
      </c>
      <c r="Y65" s="184">
        <v>0.33250000000000002</v>
      </c>
      <c r="Z65" s="193">
        <v>0</v>
      </c>
      <c r="AA65" s="193"/>
    </row>
    <row r="66" spans="1:27" ht="15" x14ac:dyDescent="0.2">
      <c r="A66" s="9"/>
      <c r="C66" s="59"/>
      <c r="D66" s="185"/>
      <c r="E66" s="195" t="s">
        <v>207</v>
      </c>
      <c r="F66" s="186"/>
      <c r="G66" s="187" t="s">
        <v>99</v>
      </c>
      <c r="H66" s="64" t="e">
        <f>H65+'January 01, 2016 Rates'!#REF!+'January 01, 2016 Rates'!#REF!</f>
        <v>#REF!</v>
      </c>
      <c r="I66" s="64">
        <f>+'January 01, 2016 Rates'!F93+'January 01, 2016 Rates'!F97</f>
        <v>2.8914010500000003</v>
      </c>
      <c r="J66" s="64">
        <f>+'January 01, 2016 Rates'!G93+'January 01, 2016 Rates'!G97</f>
        <v>2.8376602500000003</v>
      </c>
      <c r="K66" s="64" t="e">
        <f>K65+'January 01, 2016 Rates'!#REF!+'January 01, 2016 Rates'!#REF!</f>
        <v>#REF!</v>
      </c>
      <c r="L66" s="194">
        <f t="shared" si="10"/>
        <v>5.3740799999999922E-2</v>
      </c>
      <c r="M66" s="189">
        <f t="shared" si="8"/>
        <v>1.8938419424946985E-2</v>
      </c>
      <c r="N66" s="190"/>
      <c r="O66" s="190"/>
      <c r="P66" s="196"/>
      <c r="Q66" s="192"/>
      <c r="R66" s="192"/>
      <c r="S66" s="181"/>
      <c r="T66" s="182"/>
      <c r="U66" s="182"/>
      <c r="V66" s="183"/>
      <c r="W66" s="182"/>
      <c r="X66" s="182"/>
      <c r="Y66" s="184"/>
      <c r="Z66" s="193"/>
      <c r="AA66" s="193"/>
    </row>
    <row r="67" spans="1:27" ht="15" x14ac:dyDescent="0.2">
      <c r="A67" s="9"/>
      <c r="C67" s="59"/>
      <c r="D67" s="185"/>
      <c r="E67" s="195" t="s">
        <v>208</v>
      </c>
      <c r="F67" s="186"/>
      <c r="G67" s="187" t="s">
        <v>99</v>
      </c>
      <c r="H67" s="105"/>
      <c r="I67" s="105">
        <f>+'January 01, 2016 Rates'!F93+'January 01, 2016 Rates'!F97</f>
        <v>2.8914010500000003</v>
      </c>
      <c r="J67" s="105">
        <f>+'January 01, 2016 Rates'!G93+'January 01, 2016 Rates'!G97</f>
        <v>2.8376602500000003</v>
      </c>
      <c r="K67" s="105"/>
      <c r="L67" s="194">
        <f t="shared" si="10"/>
        <v>5.3740799999999922E-2</v>
      </c>
      <c r="M67" s="189">
        <f t="shared" si="8"/>
        <v>1.8938419424946985E-2</v>
      </c>
      <c r="N67" s="190"/>
      <c r="O67" s="190"/>
      <c r="P67" s="196"/>
      <c r="Q67" s="192"/>
      <c r="R67" s="192"/>
      <c r="S67" s="181"/>
      <c r="T67" s="182"/>
      <c r="U67" s="182"/>
      <c r="V67" s="183"/>
      <c r="W67" s="182"/>
      <c r="X67" s="182"/>
      <c r="Y67" s="184"/>
      <c r="Z67" s="193"/>
      <c r="AA67" s="193"/>
    </row>
    <row r="68" spans="1:27" ht="15" x14ac:dyDescent="0.2">
      <c r="A68" s="9"/>
      <c r="C68" s="59"/>
      <c r="D68" s="185"/>
      <c r="E68" s="50" t="s">
        <v>74</v>
      </c>
      <c r="F68" s="186"/>
      <c r="G68" s="187" t="s">
        <v>99</v>
      </c>
      <c r="H68" s="108" t="e">
        <f>'January 01, 2016 Rates'!#REF!</f>
        <v>#REF!</v>
      </c>
      <c r="I68" s="108">
        <f>+'January 01, 2016 Rates'!F100</f>
        <v>2.9613701318676164</v>
      </c>
      <c r="J68" s="108">
        <f>+'January 01, 2016 Rates'!G100</f>
        <v>3.0219999999999998</v>
      </c>
      <c r="K68" s="108" t="e">
        <f>'January 01, 2016 Rates'!#REF!</f>
        <v>#REF!</v>
      </c>
      <c r="L68" s="194">
        <f t="shared" si="10"/>
        <v>-6.0629868132383358E-2</v>
      </c>
      <c r="M68" s="189">
        <f t="shared" si="8"/>
        <v>-2.0062828634144065E-2</v>
      </c>
      <c r="N68" s="190"/>
      <c r="O68" s="190"/>
      <c r="P68" s="196"/>
      <c r="Q68" s="192"/>
      <c r="R68" s="192">
        <v>2.7006999999999999</v>
      </c>
      <c r="S68" s="197"/>
      <c r="T68" s="183"/>
      <c r="U68" s="182"/>
      <c r="V68" s="182"/>
      <c r="W68" s="182"/>
      <c r="X68" s="182"/>
      <c r="Y68" s="184"/>
      <c r="Z68" s="193">
        <v>0</v>
      </c>
      <c r="AA68" s="193"/>
    </row>
    <row r="69" spans="1:27" ht="15" x14ac:dyDescent="0.2">
      <c r="A69" s="9"/>
      <c r="C69" s="59"/>
      <c r="D69" s="185"/>
      <c r="E69" s="50" t="s">
        <v>76</v>
      </c>
      <c r="F69" s="186"/>
      <c r="G69" s="187" t="s">
        <v>99</v>
      </c>
      <c r="H69" s="108" t="e">
        <f>'January 01, 2016 Rates'!#REF!</f>
        <v>#REF!</v>
      </c>
      <c r="I69" s="108">
        <f>+'January 01, 2016 Rates'!F101</f>
        <v>2.3622228326760251</v>
      </c>
      <c r="J69" s="108">
        <f>+'January 01, 2016 Rates'!G101</f>
        <v>2.2949999999999999</v>
      </c>
      <c r="K69" s="108" t="e">
        <f>'January 01, 2016 Rates'!#REF!</f>
        <v>#REF!</v>
      </c>
      <c r="L69" s="194">
        <f t="shared" si="10"/>
        <v>6.7222832676025135E-2</v>
      </c>
      <c r="M69" s="189">
        <f t="shared" si="8"/>
        <v>2.9290994630076311E-2</v>
      </c>
      <c r="N69" s="190"/>
      <c r="O69" s="190"/>
      <c r="P69" s="196"/>
      <c r="Q69" s="192"/>
      <c r="R69" s="192">
        <v>2.1196999999999999</v>
      </c>
      <c r="S69" s="197"/>
      <c r="T69" s="183"/>
      <c r="U69" s="182"/>
      <c r="V69" s="182"/>
      <c r="W69" s="182"/>
      <c r="X69" s="182"/>
      <c r="Y69" s="184"/>
      <c r="Z69" s="193">
        <v>0</v>
      </c>
      <c r="AA69" s="193"/>
    </row>
    <row r="70" spans="1:27" ht="15" x14ac:dyDescent="0.2">
      <c r="A70" s="9"/>
      <c r="C70" s="59"/>
      <c r="D70" s="185"/>
      <c r="E70" s="50" t="s">
        <v>50</v>
      </c>
      <c r="F70" s="186"/>
      <c r="G70" s="51" t="s">
        <v>27</v>
      </c>
      <c r="H70" s="108" t="e">
        <f>'January 01, 2016 Rates'!#REF!</f>
        <v>#REF!</v>
      </c>
      <c r="I70" s="108">
        <f>+'January 01, 2016 Rates'!F103</f>
        <v>4.4000000000000003E-3</v>
      </c>
      <c r="J70" s="108">
        <f>+'January 01, 2016 Rates'!G103</f>
        <v>4.4000000000000003E-3</v>
      </c>
      <c r="K70" s="108" t="e">
        <f>'January 01, 2016 Rates'!#REF!</f>
        <v>#REF!</v>
      </c>
      <c r="L70" s="194">
        <f t="shared" si="10"/>
        <v>0</v>
      </c>
      <c r="M70" s="198">
        <f t="shared" si="8"/>
        <v>0</v>
      </c>
      <c r="N70" s="190"/>
      <c r="O70" s="190"/>
      <c r="P70" s="196"/>
      <c r="Q70" s="192"/>
      <c r="R70" s="192">
        <v>5.1999999999999998E-3</v>
      </c>
      <c r="S70" s="197"/>
      <c r="T70" s="183"/>
      <c r="U70" s="182"/>
      <c r="V70" s="182"/>
      <c r="W70" s="182"/>
      <c r="X70" s="182"/>
      <c r="Y70" s="184"/>
      <c r="Z70" s="193">
        <v>0</v>
      </c>
      <c r="AA70" s="193"/>
    </row>
    <row r="71" spans="1:27" ht="15" x14ac:dyDescent="0.2">
      <c r="A71" s="9"/>
      <c r="C71" s="59"/>
      <c r="D71" s="185"/>
      <c r="E71" s="50" t="s">
        <v>197</v>
      </c>
      <c r="F71" s="186"/>
      <c r="G71" s="51" t="s">
        <v>27</v>
      </c>
      <c r="H71" s="108" t="e">
        <f>'January 01, 2016 Rates'!#REF!</f>
        <v>#REF!</v>
      </c>
      <c r="I71" s="108">
        <f>+'January 01, 2016 Rates'!F104</f>
        <v>1.2999999999999999E-3</v>
      </c>
      <c r="J71" s="108">
        <f>+'January 01, 2016 Rates'!G104</f>
        <v>1.2999999999999999E-3</v>
      </c>
      <c r="K71" s="108" t="e">
        <f>'January 01, 2016 Rates'!#REF!</f>
        <v>#REF!</v>
      </c>
      <c r="L71" s="194">
        <f t="shared" si="10"/>
        <v>0</v>
      </c>
      <c r="M71" s="198">
        <f t="shared" si="8"/>
        <v>0</v>
      </c>
      <c r="N71" s="190"/>
      <c r="O71" s="190"/>
      <c r="P71" s="196"/>
      <c r="Q71" s="192"/>
      <c r="R71" s="192">
        <v>1.1000000000000001E-3</v>
      </c>
      <c r="S71" s="197"/>
      <c r="T71" s="183"/>
      <c r="U71" s="182"/>
      <c r="V71" s="182"/>
      <c r="W71" s="182"/>
      <c r="X71" s="182"/>
      <c r="Y71" s="184"/>
      <c r="Z71" s="193">
        <v>0</v>
      </c>
      <c r="AA71" s="193"/>
    </row>
    <row r="72" spans="1:27" ht="15" x14ac:dyDescent="0.2">
      <c r="A72" s="9"/>
      <c r="C72" s="59"/>
      <c r="D72" s="185"/>
      <c r="E72" s="50" t="s">
        <v>54</v>
      </c>
      <c r="F72" s="186"/>
      <c r="G72" s="187" t="s">
        <v>19</v>
      </c>
      <c r="H72" s="109" t="e">
        <f>'January 01, 2016 Rates'!#REF!</f>
        <v>#REF!</v>
      </c>
      <c r="I72" s="109">
        <f>+'January 01, 2016 Rates'!F106</f>
        <v>0.25</v>
      </c>
      <c r="J72" s="109">
        <f>+'January 01, 2016 Rates'!G106</f>
        <v>0.25</v>
      </c>
      <c r="K72" s="109" t="e">
        <f>'January 01, 2016 Rates'!#REF!</f>
        <v>#REF!</v>
      </c>
      <c r="L72" s="194">
        <f>+I72-J72</f>
        <v>0</v>
      </c>
      <c r="M72" s="198">
        <f t="shared" si="8"/>
        <v>0</v>
      </c>
      <c r="N72" s="190"/>
      <c r="O72" s="190"/>
      <c r="P72" s="196"/>
      <c r="Q72" s="192"/>
      <c r="R72" s="192">
        <v>0.25</v>
      </c>
      <c r="S72" s="199"/>
      <c r="T72" s="200"/>
      <c r="U72" s="201"/>
      <c r="V72" s="201"/>
      <c r="W72" s="201"/>
      <c r="X72" s="201"/>
      <c r="Y72" s="202"/>
      <c r="Z72" s="193">
        <v>0</v>
      </c>
      <c r="AA72" s="193"/>
    </row>
    <row r="73" spans="1:27" ht="18" x14ac:dyDescent="0.25">
      <c r="A73" s="38"/>
      <c r="C73" s="177" t="s">
        <v>209</v>
      </c>
      <c r="D73" s="40"/>
      <c r="E73" s="41"/>
      <c r="F73" s="178"/>
      <c r="G73" s="41"/>
      <c r="H73" s="179"/>
      <c r="I73" s="179"/>
      <c r="J73" s="179"/>
      <c r="K73" s="179" t="s">
        <v>176</v>
      </c>
      <c r="L73" s="203" t="s">
        <v>176</v>
      </c>
      <c r="M73" s="203" t="s">
        <v>176</v>
      </c>
      <c r="N73" s="190"/>
      <c r="O73" s="190"/>
      <c r="P73" s="196"/>
      <c r="Q73" s="192"/>
      <c r="R73" s="192" t="s">
        <v>176</v>
      </c>
      <c r="S73" s="197"/>
      <c r="T73" s="183"/>
      <c r="U73" s="182"/>
      <c r="V73" s="182"/>
      <c r="W73" s="182"/>
      <c r="X73" s="182"/>
      <c r="Y73" s="184"/>
      <c r="Z73" s="193" t="e">
        <v>#VALUE!</v>
      </c>
      <c r="AA73" s="193"/>
    </row>
    <row r="74" spans="1:27" ht="15" x14ac:dyDescent="0.2">
      <c r="A74" s="38"/>
      <c r="C74" s="59"/>
      <c r="D74" s="185"/>
      <c r="E74" s="50" t="s">
        <v>18</v>
      </c>
      <c r="F74" s="186"/>
      <c r="G74" s="187" t="s">
        <v>19</v>
      </c>
      <c r="H74" s="103" t="e">
        <f>'January 01, 2016 Rates'!#REF!</f>
        <v>#REF!</v>
      </c>
      <c r="I74" s="103">
        <f>+'January 01, 2016 Rates'!F108</f>
        <v>1.437495</v>
      </c>
      <c r="J74" s="103">
        <f>+'January 01, 2016 Rates'!G108</f>
        <v>1.4101549999999998</v>
      </c>
      <c r="K74" s="103" t="e">
        <f>'January 01, 2016 Rates'!#REF!</f>
        <v>#REF!</v>
      </c>
      <c r="L74" s="188">
        <f t="shared" ref="L74:L81" si="11">+I74-J74</f>
        <v>2.7340000000000142E-2</v>
      </c>
      <c r="M74" s="189">
        <f t="shared" si="8"/>
        <v>1.9387939623658496E-2</v>
      </c>
      <c r="N74" s="190"/>
      <c r="O74" s="190"/>
      <c r="P74" s="196"/>
      <c r="Q74" s="192"/>
      <c r="R74" s="192">
        <v>1.34</v>
      </c>
      <c r="S74" s="197"/>
      <c r="T74" s="183"/>
      <c r="U74" s="182"/>
      <c r="V74" s="182"/>
      <c r="W74" s="182"/>
      <c r="X74" s="182"/>
      <c r="Y74" s="184"/>
      <c r="Z74" s="193">
        <v>0</v>
      </c>
      <c r="AA74" s="193"/>
    </row>
    <row r="75" spans="1:27" ht="15" x14ac:dyDescent="0.2">
      <c r="A75" s="9"/>
      <c r="C75" s="59"/>
      <c r="D75" s="185"/>
      <c r="E75" s="50" t="s">
        <v>26</v>
      </c>
      <c r="F75" s="186"/>
      <c r="G75" s="187" t="s">
        <v>99</v>
      </c>
      <c r="H75" s="64" t="e">
        <f>SUM('January 01, 2016 Rates'!#REF!,'January 01, 2016 Rates'!#REF!)</f>
        <v>#REF!</v>
      </c>
      <c r="I75" s="64">
        <f>+'January 01, 2016 Rates'!F110+'January 01, 2016 Rates'!F113</f>
        <v>11.0412774</v>
      </c>
      <c r="J75" s="64">
        <f>+'January 01, 2016 Rates'!G110+'January 01, 2016 Rates'!G113</f>
        <v>10.831178399999999</v>
      </c>
      <c r="K75" s="64" t="e">
        <f>SUM('January 01, 2016 Rates'!#REF!,'January 01, 2016 Rates'!#REF!)</f>
        <v>#REF!</v>
      </c>
      <c r="L75" s="194">
        <f t="shared" si="11"/>
        <v>0.21009900000000137</v>
      </c>
      <c r="M75" s="189">
        <f t="shared" si="8"/>
        <v>1.9397612359519568E-2</v>
      </c>
      <c r="N75" s="190"/>
      <c r="O75" s="190"/>
      <c r="P75" s="196"/>
      <c r="Q75" s="192"/>
      <c r="R75" s="192">
        <v>9.3785999999999987</v>
      </c>
      <c r="S75" s="181" t="e">
        <v>#REF!</v>
      </c>
      <c r="T75" s="182" t="e">
        <v>#REF!</v>
      </c>
      <c r="U75" s="182" t="e">
        <v>#REF!</v>
      </c>
      <c r="V75" s="183">
        <v>-0.33490000000000003</v>
      </c>
      <c r="W75" s="182">
        <v>-0.38740000000000002</v>
      </c>
      <c r="X75" s="182">
        <v>0</v>
      </c>
      <c r="Y75" s="184">
        <v>5.2499999999999998E-2</v>
      </c>
      <c r="Z75" s="193">
        <v>0</v>
      </c>
      <c r="AA75" s="193"/>
    </row>
    <row r="76" spans="1:27" ht="15" x14ac:dyDescent="0.2">
      <c r="A76" s="9"/>
      <c r="C76" s="59"/>
      <c r="D76" s="185"/>
      <c r="E76" s="195" t="s">
        <v>196</v>
      </c>
      <c r="F76" s="186"/>
      <c r="G76" s="187" t="s">
        <v>99</v>
      </c>
      <c r="H76" s="64" t="e">
        <f>H75+'January 01, 2016 Rates'!#REF!+'January 01, 2016 Rates'!#REF!</f>
        <v>#REF!</v>
      </c>
      <c r="I76" s="64">
        <f>+'January 01, 2016 Rates'!F110+'January 01, 2016 Rates'!F113</f>
        <v>11.0412774</v>
      </c>
      <c r="J76" s="64">
        <f>+'January 01, 2016 Rates'!G110+'January 01, 2016 Rates'!G113</f>
        <v>10.831178399999999</v>
      </c>
      <c r="K76" s="64" t="e">
        <f>K75+'January 01, 2016 Rates'!#REF!+'January 01, 2016 Rates'!#REF!</f>
        <v>#REF!</v>
      </c>
      <c r="L76" s="194">
        <f t="shared" si="11"/>
        <v>0.21009900000000137</v>
      </c>
      <c r="M76" s="189">
        <f t="shared" si="8"/>
        <v>1.9397612359519568E-2</v>
      </c>
      <c r="N76" s="190"/>
      <c r="O76" s="190"/>
      <c r="P76" s="196"/>
      <c r="Q76" s="192"/>
      <c r="R76" s="192"/>
      <c r="S76" s="181"/>
      <c r="T76" s="182"/>
      <c r="U76" s="182"/>
      <c r="V76" s="183"/>
      <c r="W76" s="182"/>
      <c r="X76" s="182"/>
      <c r="Y76" s="184"/>
      <c r="Z76" s="193"/>
      <c r="AA76" s="193"/>
    </row>
    <row r="77" spans="1:27" ht="15" x14ac:dyDescent="0.2">
      <c r="C77" s="107"/>
      <c r="D77" s="185"/>
      <c r="E77" s="186" t="s">
        <v>74</v>
      </c>
      <c r="F77" s="186"/>
      <c r="G77" s="187" t="s">
        <v>99</v>
      </c>
      <c r="H77" s="108" t="e">
        <f>'January 01, 2016 Rates'!#REF!</f>
        <v>#REF!</v>
      </c>
      <c r="I77" s="108">
        <f>+'January 01, 2016 Rates'!F116</f>
        <v>1.9864306872540418</v>
      </c>
      <c r="J77" s="108">
        <f>+'January 01, 2016 Rates'!G116</f>
        <v>2.0270999999999999</v>
      </c>
      <c r="K77" s="108" t="e">
        <f>'January 01, 2016 Rates'!#REF!</f>
        <v>#REF!</v>
      </c>
      <c r="L77" s="194">
        <f t="shared" si="11"/>
        <v>-4.0669312745958086E-2</v>
      </c>
      <c r="M77" s="189">
        <f t="shared" si="8"/>
        <v>-2.006280536034635E-2</v>
      </c>
      <c r="N77" s="190"/>
      <c r="O77" s="190"/>
      <c r="P77" s="196"/>
      <c r="Q77" s="192"/>
      <c r="R77" s="192">
        <v>1.8116000000000001</v>
      </c>
      <c r="S77" s="205"/>
      <c r="T77" s="206"/>
      <c r="U77" s="38"/>
      <c r="V77" s="38"/>
      <c r="W77" s="38"/>
      <c r="X77" s="38"/>
      <c r="Y77" s="158"/>
      <c r="Z77" s="193">
        <v>0</v>
      </c>
      <c r="AA77" s="193"/>
    </row>
    <row r="78" spans="1:27" ht="15" x14ac:dyDescent="0.2">
      <c r="C78" s="107"/>
      <c r="D78" s="185"/>
      <c r="E78" s="186" t="s">
        <v>76</v>
      </c>
      <c r="F78" s="186"/>
      <c r="G78" s="187" t="s">
        <v>99</v>
      </c>
      <c r="H78" s="108" t="e">
        <f>'January 01, 2016 Rates'!#REF!</f>
        <v>#REF!</v>
      </c>
      <c r="I78" s="108">
        <f>+'January 01, 2016 Rates'!F117</f>
        <v>1.6344112314362624</v>
      </c>
      <c r="J78" s="108">
        <f>+'January 01, 2016 Rates'!G117</f>
        <v>1.5879000000000001</v>
      </c>
      <c r="K78" s="108" t="e">
        <f>'January 01, 2016 Rates'!#REF!</f>
        <v>#REF!</v>
      </c>
      <c r="L78" s="194">
        <f t="shared" si="11"/>
        <v>4.6511231436262346E-2</v>
      </c>
      <c r="M78" s="189">
        <f t="shared" si="8"/>
        <v>2.9291033085372092E-2</v>
      </c>
      <c r="N78" s="190"/>
      <c r="O78" s="190"/>
      <c r="P78" s="196"/>
      <c r="Q78" s="192"/>
      <c r="R78" s="192">
        <v>1.4665999999999999</v>
      </c>
      <c r="S78" s="108"/>
      <c r="T78" s="72"/>
      <c r="U78" s="38"/>
      <c r="V78" s="38"/>
      <c r="W78" s="38"/>
      <c r="X78" s="38"/>
      <c r="Y78" s="158"/>
      <c r="Z78" s="193">
        <v>0</v>
      </c>
      <c r="AA78" s="193"/>
    </row>
    <row r="79" spans="1:27" ht="15" x14ac:dyDescent="0.2">
      <c r="C79" s="107"/>
      <c r="D79" s="185"/>
      <c r="E79" s="186" t="s">
        <v>50</v>
      </c>
      <c r="F79" s="186"/>
      <c r="G79" s="51" t="s">
        <v>27</v>
      </c>
      <c r="H79" s="108" t="e">
        <f>'January 01, 2016 Rates'!#REF!</f>
        <v>#REF!</v>
      </c>
      <c r="I79" s="108">
        <f>+'January 01, 2016 Rates'!F118</f>
        <v>4.4000000000000003E-3</v>
      </c>
      <c r="J79" s="108">
        <f>+'January 01, 2016 Rates'!G118</f>
        <v>4.4000000000000003E-3</v>
      </c>
      <c r="K79" s="108" t="e">
        <f>'January 01, 2016 Rates'!#REF!</f>
        <v>#REF!</v>
      </c>
      <c r="L79" s="194">
        <f t="shared" si="11"/>
        <v>0</v>
      </c>
      <c r="M79" s="198">
        <f t="shared" si="8"/>
        <v>0</v>
      </c>
      <c r="N79" s="190"/>
      <c r="O79" s="190"/>
      <c r="P79" s="196"/>
      <c r="Q79" s="192"/>
      <c r="R79" s="192">
        <v>5.1999999999999998E-3</v>
      </c>
      <c r="S79" s="108"/>
      <c r="T79" s="72"/>
      <c r="U79" s="38"/>
      <c r="V79" s="38"/>
      <c r="W79" s="38"/>
      <c r="X79" s="38"/>
      <c r="Y79" s="158"/>
      <c r="Z79" s="193">
        <v>0</v>
      </c>
      <c r="AA79" s="193"/>
    </row>
    <row r="80" spans="1:27" ht="15" x14ac:dyDescent="0.2">
      <c r="C80" s="107"/>
      <c r="D80" s="185"/>
      <c r="E80" s="186" t="s">
        <v>197</v>
      </c>
      <c r="F80" s="186"/>
      <c r="G80" s="51" t="s">
        <v>27</v>
      </c>
      <c r="H80" s="108" t="e">
        <f>'January 01, 2016 Rates'!#REF!</f>
        <v>#REF!</v>
      </c>
      <c r="I80" s="108">
        <f>+'January 01, 2016 Rates'!F119</f>
        <v>1.2999999999999999E-3</v>
      </c>
      <c r="J80" s="108">
        <f>+'January 01, 2016 Rates'!G119</f>
        <v>1.2999999999999999E-3</v>
      </c>
      <c r="K80" s="108" t="e">
        <f>'January 01, 2016 Rates'!#REF!</f>
        <v>#REF!</v>
      </c>
      <c r="L80" s="194">
        <f t="shared" si="11"/>
        <v>0</v>
      </c>
      <c r="M80" s="198">
        <f t="shared" si="8"/>
        <v>0</v>
      </c>
      <c r="N80" s="190"/>
      <c r="O80" s="190"/>
      <c r="P80" s="196"/>
      <c r="Q80" s="192"/>
      <c r="R80" s="192">
        <v>1.1000000000000001E-3</v>
      </c>
      <c r="S80" s="108"/>
      <c r="T80" s="72"/>
      <c r="U80" s="38"/>
      <c r="V80" s="38"/>
      <c r="W80" s="38"/>
      <c r="X80" s="38"/>
      <c r="Y80" s="158"/>
      <c r="Z80" s="193">
        <v>0</v>
      </c>
      <c r="AA80" s="193"/>
    </row>
    <row r="81" spans="3:27" ht="15.75" thickBot="1" x14ac:dyDescent="0.25">
      <c r="C81" s="207"/>
      <c r="D81" s="208"/>
      <c r="E81" s="209" t="s">
        <v>54</v>
      </c>
      <c r="F81" s="209"/>
      <c r="G81" s="112" t="s">
        <v>19</v>
      </c>
      <c r="H81" s="210" t="e">
        <f>'January 01, 2016 Rates'!#REF!</f>
        <v>#REF!</v>
      </c>
      <c r="I81" s="210">
        <f>+'January 01, 2016 Rates'!F121</f>
        <v>0.25</v>
      </c>
      <c r="J81" s="210">
        <f>+'January 01, 2016 Rates'!G121</f>
        <v>0.25</v>
      </c>
      <c r="K81" s="210">
        <v>0.25</v>
      </c>
      <c r="L81" s="211">
        <f t="shared" si="11"/>
        <v>0</v>
      </c>
      <c r="M81" s="212">
        <f t="shared" si="8"/>
        <v>0</v>
      </c>
      <c r="N81" s="190"/>
      <c r="O81" s="190"/>
      <c r="P81" s="196"/>
      <c r="Q81" s="192"/>
      <c r="R81" s="192">
        <v>0.25</v>
      </c>
      <c r="S81" s="213"/>
      <c r="T81" s="214"/>
      <c r="U81" s="215"/>
      <c r="V81" s="215"/>
      <c r="W81" s="215"/>
      <c r="X81" s="215"/>
      <c r="Y81" s="216"/>
      <c r="Z81" s="193">
        <v>0</v>
      </c>
      <c r="AA81" s="193"/>
    </row>
    <row r="82" spans="3:27" ht="18" hidden="1" x14ac:dyDescent="0.25">
      <c r="C82" s="217" t="s">
        <v>210</v>
      </c>
      <c r="D82" s="218"/>
      <c r="E82" s="219"/>
      <c r="F82" s="220"/>
      <c r="G82" s="219"/>
      <c r="H82" s="221"/>
      <c r="I82" s="221"/>
      <c r="J82" s="221"/>
      <c r="K82" s="221" t="s">
        <v>176</v>
      </c>
      <c r="L82" s="222" t="s">
        <v>176</v>
      </c>
      <c r="M82" s="222" t="s">
        <v>176</v>
      </c>
      <c r="N82" s="223"/>
      <c r="O82" s="223"/>
      <c r="P82" s="196"/>
      <c r="Q82" s="5"/>
      <c r="R82" s="5" t="s">
        <v>176</v>
      </c>
      <c r="S82" s="223"/>
      <c r="T82" s="38"/>
      <c r="U82" s="38"/>
      <c r="V82" s="38"/>
      <c r="W82" s="38"/>
      <c r="X82" s="38"/>
      <c r="Y82" s="158"/>
      <c r="Z82" s="193" t="e">
        <v>#VALUE!</v>
      </c>
      <c r="AA82" s="193"/>
    </row>
    <row r="83" spans="3:27" ht="15" hidden="1" x14ac:dyDescent="0.2">
      <c r="C83" s="59"/>
      <c r="D83" s="185"/>
      <c r="E83" s="93" t="s">
        <v>18</v>
      </c>
      <c r="F83" s="186"/>
      <c r="G83" s="187" t="s">
        <v>19</v>
      </c>
      <c r="H83" s="103">
        <v>5.4</v>
      </c>
      <c r="I83" s="103">
        <v>5.4</v>
      </c>
      <c r="J83" s="103">
        <v>5.4</v>
      </c>
      <c r="K83" s="103">
        <v>5.25</v>
      </c>
      <c r="L83" s="194">
        <f t="shared" ref="L83:L85" si="12">+I83-J83</f>
        <v>0</v>
      </c>
      <c r="M83" s="198">
        <f t="shared" si="8"/>
        <v>0</v>
      </c>
      <c r="N83" s="223"/>
      <c r="O83" s="223"/>
      <c r="P83" s="158"/>
      <c r="Q83" s="5"/>
      <c r="R83" s="5">
        <v>5.25</v>
      </c>
      <c r="S83" s="223"/>
      <c r="T83" s="38"/>
      <c r="U83" s="38"/>
      <c r="V83" s="38"/>
      <c r="W83" s="38"/>
      <c r="X83" s="38"/>
      <c r="Y83" s="158"/>
      <c r="Z83" s="193">
        <v>0</v>
      </c>
      <c r="AA83" s="193"/>
    </row>
    <row r="84" spans="3:27" ht="15" hidden="1" x14ac:dyDescent="0.2">
      <c r="C84" s="59"/>
      <c r="D84" s="185"/>
      <c r="E84" s="93" t="s">
        <v>211</v>
      </c>
      <c r="F84" s="186"/>
      <c r="G84" s="187" t="s">
        <v>27</v>
      </c>
      <c r="H84" s="224">
        <v>0.80200000000000005</v>
      </c>
      <c r="I84" s="224">
        <v>0.80200000000000005</v>
      </c>
      <c r="J84" s="224">
        <v>0.80200000000000005</v>
      </c>
      <c r="K84" s="224">
        <v>0.80200000000000005</v>
      </c>
      <c r="L84" s="194">
        <f t="shared" si="12"/>
        <v>0</v>
      </c>
      <c r="M84" s="198">
        <f t="shared" si="8"/>
        <v>0</v>
      </c>
      <c r="N84" s="156"/>
      <c r="O84" s="156"/>
      <c r="P84" s="225"/>
      <c r="R84" s="118">
        <v>0.80200000000000005</v>
      </c>
      <c r="S84" s="156"/>
      <c r="T84" s="157"/>
      <c r="U84" s="38"/>
      <c r="V84" s="38"/>
      <c r="W84" s="38"/>
      <c r="X84" s="38"/>
      <c r="Y84" s="158"/>
      <c r="Z84" s="193">
        <v>0</v>
      </c>
      <c r="AA84" s="193"/>
    </row>
    <row r="85" spans="3:27" ht="15.75" hidden="1" thickBot="1" x14ac:dyDescent="0.25">
      <c r="C85" s="110"/>
      <c r="D85" s="208"/>
      <c r="E85" s="226" t="s">
        <v>211</v>
      </c>
      <c r="F85" s="209"/>
      <c r="G85" s="187" t="s">
        <v>27</v>
      </c>
      <c r="H85" s="227">
        <v>0.54900000000000004</v>
      </c>
      <c r="I85" s="227">
        <v>0.54900000000000004</v>
      </c>
      <c r="J85" s="227">
        <v>0.54900000000000004</v>
      </c>
      <c r="K85" s="227"/>
      <c r="L85" s="194">
        <f t="shared" si="12"/>
        <v>0</v>
      </c>
      <c r="M85" s="198">
        <f t="shared" si="8"/>
        <v>0</v>
      </c>
      <c r="N85" s="156"/>
      <c r="O85" s="156"/>
      <c r="P85" s="225"/>
      <c r="S85" s="156"/>
      <c r="T85" s="157"/>
      <c r="U85" s="38"/>
      <c r="V85" s="38"/>
      <c r="W85" s="38"/>
      <c r="X85" s="38"/>
      <c r="Y85" s="158"/>
      <c r="AA85" s="193"/>
    </row>
    <row r="86" spans="3:27" ht="19.5" hidden="1" thickBot="1" x14ac:dyDescent="0.35">
      <c r="C86" s="228"/>
      <c r="D86" s="229"/>
      <c r="E86" s="230"/>
      <c r="F86" s="231"/>
      <c r="G86" s="232"/>
      <c r="H86" s="233"/>
      <c r="I86" s="233"/>
      <c r="J86" s="233"/>
      <c r="K86" s="233"/>
      <c r="L86" s="234"/>
      <c r="M86" s="234"/>
      <c r="N86" s="235"/>
      <c r="O86" s="235"/>
      <c r="P86" s="236"/>
      <c r="R86" s="118">
        <v>0</v>
      </c>
      <c r="S86" s="235"/>
      <c r="T86" s="237"/>
      <c r="U86" s="215"/>
      <c r="V86" s="215"/>
      <c r="W86" s="215"/>
      <c r="X86" s="215"/>
      <c r="Y86" s="216"/>
      <c r="AA86" s="193"/>
    </row>
    <row r="87" spans="3:27" x14ac:dyDescent="0.2">
      <c r="C87" s="238" t="s">
        <v>212</v>
      </c>
    </row>
    <row r="88" spans="3:27" x14ac:dyDescent="0.2">
      <c r="C88" s="238" t="s">
        <v>213</v>
      </c>
    </row>
    <row r="89" spans="3:27" x14ac:dyDescent="0.2">
      <c r="C89" s="238" t="s">
        <v>214</v>
      </c>
    </row>
  </sheetData>
  <mergeCells count="1">
    <mergeCell ref="B1:E1"/>
  </mergeCells>
  <conditionalFormatting sqref="L17:L24">
    <cfRule type="expression" dxfId="18" priority="19">
      <formula>$L17&lt;&gt;0</formula>
    </cfRule>
  </conditionalFormatting>
  <conditionalFormatting sqref="L86">
    <cfRule type="expression" dxfId="17" priority="18">
      <formula>$L86&lt;&gt;0</formula>
    </cfRule>
  </conditionalFormatting>
  <conditionalFormatting sqref="Z17:Z43 Z52:Z84">
    <cfRule type="cellIs" dxfId="16" priority="17" operator="notEqual">
      <formula>0</formula>
    </cfRule>
  </conditionalFormatting>
  <conditionalFormatting sqref="M17:M24">
    <cfRule type="expression" dxfId="15" priority="16">
      <formula>$L17&lt;&gt;0</formula>
    </cfRule>
  </conditionalFormatting>
  <conditionalFormatting sqref="M86">
    <cfRule type="expression" dxfId="14" priority="15">
      <formula>$L86&lt;&gt;0</formula>
    </cfRule>
  </conditionalFormatting>
  <conditionalFormatting sqref="L83:L85">
    <cfRule type="expression" dxfId="13" priority="14">
      <formula>$L83&lt;&gt;0</formula>
    </cfRule>
  </conditionalFormatting>
  <conditionalFormatting sqref="L26:L33">
    <cfRule type="expression" dxfId="12" priority="13">
      <formula>$L26&lt;&gt;0</formula>
    </cfRule>
  </conditionalFormatting>
  <conditionalFormatting sqref="L35:L42">
    <cfRule type="expression" dxfId="11" priority="12">
      <formula>$L35&lt;&gt;0</formula>
    </cfRule>
  </conditionalFormatting>
  <conditionalFormatting sqref="L44:L52">
    <cfRule type="expression" dxfId="10" priority="11">
      <formula>$L44&lt;&gt;0</formula>
    </cfRule>
  </conditionalFormatting>
  <conditionalFormatting sqref="L54:L62">
    <cfRule type="expression" dxfId="9" priority="10">
      <formula>$L54&lt;&gt;0</formula>
    </cfRule>
  </conditionalFormatting>
  <conditionalFormatting sqref="M74:M81">
    <cfRule type="expression" dxfId="8" priority="2">
      <formula>$L74&lt;&gt;0</formula>
    </cfRule>
  </conditionalFormatting>
  <conditionalFormatting sqref="L64:L72">
    <cfRule type="expression" dxfId="7" priority="9">
      <formula>$L64&lt;&gt;0</formula>
    </cfRule>
  </conditionalFormatting>
  <conditionalFormatting sqref="M83:M85">
    <cfRule type="expression" dxfId="6" priority="1">
      <formula>$L83&lt;&gt;0</formula>
    </cfRule>
  </conditionalFormatting>
  <conditionalFormatting sqref="L74:L81">
    <cfRule type="expression" dxfId="5" priority="8">
      <formula>$L74&lt;&gt;0</formula>
    </cfRule>
  </conditionalFormatting>
  <conditionalFormatting sqref="M26:M33">
    <cfRule type="expression" dxfId="4" priority="7">
      <formula>$L26&lt;&gt;0</formula>
    </cfRule>
  </conditionalFormatting>
  <conditionalFormatting sqref="M35:M42">
    <cfRule type="expression" dxfId="3" priority="6">
      <formula>$L35&lt;&gt;0</formula>
    </cfRule>
  </conditionalFormatting>
  <conditionalFormatting sqref="M44:AB51 M52">
    <cfRule type="expression" dxfId="2" priority="5">
      <formula>$L44&lt;&gt;0</formula>
    </cfRule>
  </conditionalFormatting>
  <conditionalFormatting sqref="M54:M62">
    <cfRule type="expression" dxfId="1" priority="4">
      <formula>$L54&lt;&gt;0</formula>
    </cfRule>
  </conditionalFormatting>
  <conditionalFormatting sqref="M64:M72">
    <cfRule type="expression" dxfId="0" priority="3">
      <formula>$L64&lt;&gt;0</formula>
    </cfRule>
  </conditionalFormatting>
  <pageMargins left="0.7" right="0.7" top="0.75" bottom="0.75" header="0.3" footer="0.3"/>
  <pageSetup scale="4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rgb="FFFFFF00"/>
    <pageSetUpPr fitToPage="1"/>
  </sheetPr>
  <dimension ref="A1:K35"/>
  <sheetViews>
    <sheetView workbookViewId="0">
      <selection activeCell="B33" sqref="B33"/>
    </sheetView>
  </sheetViews>
  <sheetFormatPr defaultRowHeight="15" x14ac:dyDescent="0.25"/>
  <cols>
    <col min="1" max="1" width="54.140625" bestFit="1" customWidth="1"/>
    <col min="2" max="2" width="13.140625" customWidth="1"/>
    <col min="3" max="3" width="8" bestFit="1" customWidth="1"/>
    <col min="4" max="4" width="7.5703125" bestFit="1" customWidth="1"/>
    <col min="6" max="6" width="11" bestFit="1" customWidth="1"/>
    <col min="7" max="7" width="8" bestFit="1" customWidth="1"/>
    <col min="8" max="8" width="7.5703125" bestFit="1" customWidth="1"/>
    <col min="10" max="10" width="9.5703125" bestFit="1" customWidth="1"/>
    <col min="11" max="11" width="10" bestFit="1" customWidth="1"/>
  </cols>
  <sheetData>
    <row r="1" spans="1:11" ht="15.75" x14ac:dyDescent="0.25">
      <c r="A1" s="239" t="s">
        <v>215</v>
      </c>
      <c r="B1" s="240" t="s">
        <v>264</v>
      </c>
      <c r="C1" s="240"/>
      <c r="D1" s="357"/>
      <c r="E1" s="357"/>
      <c r="F1" s="357"/>
      <c r="G1" s="357"/>
      <c r="H1" s="357"/>
      <c r="I1" s="357"/>
      <c r="J1" s="357"/>
      <c r="K1" s="358"/>
    </row>
    <row r="2" spans="1:11" ht="15.75" x14ac:dyDescent="0.25">
      <c r="A2" s="239" t="s">
        <v>217</v>
      </c>
      <c r="B2" s="241">
        <f>3.6/100</f>
        <v>3.6000000000000004E-2</v>
      </c>
      <c r="C2" s="242"/>
      <c r="D2" s="242"/>
      <c r="E2" s="242"/>
      <c r="F2" s="242"/>
      <c r="G2" s="242"/>
      <c r="H2" s="242"/>
      <c r="I2" s="242"/>
      <c r="J2" s="242"/>
      <c r="K2" s="242"/>
    </row>
    <row r="3" spans="1:11" x14ac:dyDescent="0.25">
      <c r="A3" s="239" t="s">
        <v>218</v>
      </c>
      <c r="B3" s="243">
        <v>33</v>
      </c>
      <c r="C3" s="244" t="s">
        <v>219</v>
      </c>
      <c r="D3" s="360"/>
      <c r="E3" s="360"/>
      <c r="F3" s="360"/>
      <c r="G3" s="360"/>
      <c r="H3" s="360"/>
      <c r="I3" s="360"/>
      <c r="J3" s="360"/>
      <c r="K3" s="360"/>
    </row>
    <row r="4" spans="1:11" x14ac:dyDescent="0.25">
      <c r="A4" s="356" t="s">
        <v>220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</row>
    <row r="5" spans="1:11" x14ac:dyDescent="0.25">
      <c r="A5" s="247" t="s">
        <v>221</v>
      </c>
      <c r="B5" s="248">
        <v>0.1</v>
      </c>
      <c r="C5" s="249" t="s">
        <v>222</v>
      </c>
      <c r="D5" s="360"/>
      <c r="E5" s="360"/>
      <c r="F5" s="360"/>
      <c r="G5" s="360"/>
      <c r="H5" s="360"/>
      <c r="I5" s="360"/>
      <c r="J5" s="360"/>
      <c r="K5" s="360"/>
    </row>
    <row r="6" spans="1:11" x14ac:dyDescent="0.25">
      <c r="A6" s="250"/>
      <c r="B6" s="468" t="s">
        <v>223</v>
      </c>
      <c r="C6" s="469"/>
      <c r="D6" s="470"/>
      <c r="E6" s="368"/>
      <c r="F6" s="468" t="s">
        <v>8</v>
      </c>
      <c r="G6" s="469"/>
      <c r="H6" s="470"/>
      <c r="I6" s="368"/>
      <c r="J6" s="468" t="s">
        <v>224</v>
      </c>
      <c r="K6" s="470"/>
    </row>
    <row r="7" spans="1:11" x14ac:dyDescent="0.25">
      <c r="A7" s="250"/>
      <c r="B7" s="252" t="s">
        <v>225</v>
      </c>
      <c r="C7" s="252" t="s">
        <v>226</v>
      </c>
      <c r="D7" s="369" t="s">
        <v>227</v>
      </c>
      <c r="E7" s="370"/>
      <c r="F7" s="252" t="s">
        <v>225</v>
      </c>
      <c r="G7" s="255" t="s">
        <v>226</v>
      </c>
      <c r="H7" s="252" t="s">
        <v>227</v>
      </c>
      <c r="I7" s="370"/>
      <c r="J7" s="258" t="s">
        <v>228</v>
      </c>
      <c r="K7" s="258" t="s">
        <v>229</v>
      </c>
    </row>
    <row r="8" spans="1:11" x14ac:dyDescent="0.25">
      <c r="A8" s="250"/>
      <c r="B8" s="259" t="s">
        <v>230</v>
      </c>
      <c r="C8" s="259"/>
      <c r="D8" s="261" t="s">
        <v>230</v>
      </c>
      <c r="E8" s="370"/>
      <c r="F8" s="259" t="s">
        <v>230</v>
      </c>
      <c r="G8" s="261"/>
      <c r="H8" s="259" t="s">
        <v>230</v>
      </c>
      <c r="I8" s="370"/>
      <c r="J8" s="264"/>
      <c r="K8" s="264"/>
    </row>
    <row r="9" spans="1:11" x14ac:dyDescent="0.25">
      <c r="A9" s="265" t="s">
        <v>18</v>
      </c>
      <c r="B9" s="266">
        <f>ROUND('January 01, 2016 Rates'!G108,2)</f>
        <v>1.41</v>
      </c>
      <c r="C9" s="267">
        <v>1</v>
      </c>
      <c r="D9" s="330">
        <f>C9*B9</f>
        <v>1.41</v>
      </c>
      <c r="E9" s="371"/>
      <c r="F9" s="266">
        <f>ROUND('January 01, 2016 Rates'!F108,2)</f>
        <v>1.44</v>
      </c>
      <c r="G9" s="270">
        <v>1</v>
      </c>
      <c r="H9" s="330">
        <f>G9*F9</f>
        <v>1.44</v>
      </c>
      <c r="I9" s="371"/>
      <c r="J9" s="372">
        <f>H9-D9</f>
        <v>3.0000000000000027E-2</v>
      </c>
      <c r="K9" s="272">
        <f t="shared" ref="K9:K34" si="0">IF((D9)=0,"",(J9/D9))</f>
        <v>2.1276595744680871E-2</v>
      </c>
    </row>
    <row r="10" spans="1:11" x14ac:dyDescent="0.25">
      <c r="A10" s="265" t="s">
        <v>26</v>
      </c>
      <c r="B10" s="273">
        <f>ROUND('January 01, 2016 Rates'!G110,4)</f>
        <v>10.773199999999999</v>
      </c>
      <c r="C10" s="274">
        <f>+B5</f>
        <v>0.1</v>
      </c>
      <c r="D10" s="330">
        <f>C10*B10</f>
        <v>1.0773200000000001</v>
      </c>
      <c r="E10" s="371"/>
      <c r="F10" s="273">
        <f>ROUND('January 01, 2016 Rates'!F110,4)</f>
        <v>10.9833</v>
      </c>
      <c r="G10" s="276">
        <f>C10</f>
        <v>0.1</v>
      </c>
      <c r="H10" s="330">
        <f>G10*F10</f>
        <v>1.09833</v>
      </c>
      <c r="I10" s="371"/>
      <c r="J10" s="372">
        <f t="shared" ref="J10:J34" si="1">H10-D10</f>
        <v>2.1009999999999973E-2</v>
      </c>
      <c r="K10" s="272">
        <f t="shared" si="0"/>
        <v>1.950209779824005E-2</v>
      </c>
    </row>
    <row r="11" spans="1:11" x14ac:dyDescent="0.25">
      <c r="A11" s="265" t="s">
        <v>308</v>
      </c>
      <c r="B11" s="273">
        <v>0</v>
      </c>
      <c r="C11" s="274">
        <f>+B5</f>
        <v>0.1</v>
      </c>
      <c r="D11" s="330">
        <f>C11*B11</f>
        <v>0</v>
      </c>
      <c r="E11" s="371"/>
      <c r="F11" s="273">
        <f>ROUND('January 01, 2016 Rates'!F114,4)</f>
        <v>3.8999999999999998E-3</v>
      </c>
      <c r="G11" s="276">
        <f>C11</f>
        <v>0.1</v>
      </c>
      <c r="H11" s="330">
        <f>G11*F11</f>
        <v>3.8999999999999999E-4</v>
      </c>
      <c r="I11" s="371"/>
      <c r="J11" s="372">
        <f t="shared" si="1"/>
        <v>3.8999999999999999E-4</v>
      </c>
      <c r="K11" s="272" t="str">
        <f t="shared" si="0"/>
        <v/>
      </c>
    </row>
    <row r="12" spans="1:11" x14ac:dyDescent="0.25">
      <c r="A12" s="265" t="s">
        <v>309</v>
      </c>
      <c r="B12" s="273">
        <v>0</v>
      </c>
      <c r="C12" s="274">
        <v>1</v>
      </c>
      <c r="D12" s="330">
        <f>C12*B12</f>
        <v>0</v>
      </c>
      <c r="E12" s="371"/>
      <c r="F12" s="266">
        <f>ROUND('January 01, 2016 Rates'!F109,2)</f>
        <v>7.0000000000000007E-2</v>
      </c>
      <c r="G12" s="276">
        <f>C12</f>
        <v>1</v>
      </c>
      <c r="H12" s="330">
        <f>G12*F12</f>
        <v>7.0000000000000007E-2</v>
      </c>
      <c r="I12" s="371"/>
      <c r="J12" s="372">
        <f t="shared" ref="J12:J13" si="2">H12-D12</f>
        <v>7.0000000000000007E-2</v>
      </c>
      <c r="K12" s="272" t="str">
        <f t="shared" ref="K12:K13" si="3">IF((D12)=0,"",(J12/D12))</f>
        <v/>
      </c>
    </row>
    <row r="13" spans="1:11" x14ac:dyDescent="0.25">
      <c r="A13" s="446" t="s">
        <v>310</v>
      </c>
      <c r="B13" s="277">
        <v>0</v>
      </c>
      <c r="C13" s="278">
        <f>B5</f>
        <v>0.1</v>
      </c>
      <c r="D13" s="448">
        <f>C13*B13</f>
        <v>0</v>
      </c>
      <c r="E13" s="371"/>
      <c r="F13" s="277">
        <f>ROUND('January 01, 2016 Rates'!F115,4)</f>
        <v>0.49709999999999999</v>
      </c>
      <c r="G13" s="278">
        <f>C13</f>
        <v>0.1</v>
      </c>
      <c r="H13" s="448">
        <f>G13*F13</f>
        <v>4.9710000000000004E-2</v>
      </c>
      <c r="I13" s="371"/>
      <c r="J13" s="374">
        <f t="shared" si="2"/>
        <v>4.9710000000000004E-2</v>
      </c>
      <c r="K13" s="451" t="str">
        <f t="shared" si="3"/>
        <v/>
      </c>
    </row>
    <row r="14" spans="1:11" x14ac:dyDescent="0.25">
      <c r="A14" s="283" t="s">
        <v>231</v>
      </c>
      <c r="B14" s="284"/>
      <c r="C14" s="285"/>
      <c r="D14" s="289">
        <f>SUM(D9:D13)</f>
        <v>2.48732</v>
      </c>
      <c r="E14" s="371"/>
      <c r="F14" s="284"/>
      <c r="G14" s="288"/>
      <c r="H14" s="289">
        <f>SUM(H9:H13)</f>
        <v>2.6584300000000001</v>
      </c>
      <c r="I14" s="371"/>
      <c r="J14" s="375">
        <f t="shared" si="1"/>
        <v>0.1711100000000001</v>
      </c>
      <c r="K14" s="290">
        <f t="shared" si="0"/>
        <v>6.879291767846521E-2</v>
      </c>
    </row>
    <row r="15" spans="1:11" x14ac:dyDescent="0.25">
      <c r="A15" s="291" t="s">
        <v>295</v>
      </c>
      <c r="B15" s="273">
        <f>ROUND('January 01, 2016 Rates'!G111+'January 01, 2016 Rates'!G112,4)</f>
        <v>0</v>
      </c>
      <c r="C15" s="292">
        <f>+B5</f>
        <v>0.1</v>
      </c>
      <c r="D15" s="330">
        <f>C15*B15</f>
        <v>0</v>
      </c>
      <c r="E15" s="371"/>
      <c r="F15" s="273">
        <f>ROUND('January 01, 2016 Rates'!F111+'January 01, 2016 Rates'!F112,4)</f>
        <v>1.0403</v>
      </c>
      <c r="G15" s="292">
        <f>C15</f>
        <v>0.1</v>
      </c>
      <c r="H15" s="330">
        <f>G15*F15</f>
        <v>0.10403000000000001</v>
      </c>
      <c r="I15" s="371"/>
      <c r="J15" s="372">
        <f t="shared" si="1"/>
        <v>0.10403000000000001</v>
      </c>
      <c r="K15" s="272" t="str">
        <f t="shared" si="0"/>
        <v/>
      </c>
    </row>
    <row r="16" spans="1:11" x14ac:dyDescent="0.25">
      <c r="A16" s="293" t="s">
        <v>233</v>
      </c>
      <c r="B16" s="273">
        <f>ROUND('January 01, 2016 Rates'!G113,4)</f>
        <v>5.8000000000000003E-2</v>
      </c>
      <c r="C16" s="292">
        <f>+B5</f>
        <v>0.1</v>
      </c>
      <c r="D16" s="330">
        <f>C16*B16</f>
        <v>5.8000000000000005E-3</v>
      </c>
      <c r="E16" s="371"/>
      <c r="F16" s="273">
        <f>ROUND('January 01, 2016 Rates'!F113,4)</f>
        <v>5.8000000000000003E-2</v>
      </c>
      <c r="G16" s="292">
        <f>C16</f>
        <v>0.1</v>
      </c>
      <c r="H16" s="330">
        <f>G16*F16</f>
        <v>5.8000000000000005E-3</v>
      </c>
      <c r="I16" s="371"/>
      <c r="J16" s="372">
        <f t="shared" si="1"/>
        <v>0</v>
      </c>
      <c r="K16" s="272">
        <f t="shared" si="0"/>
        <v>0</v>
      </c>
    </row>
    <row r="17" spans="1:11" x14ac:dyDescent="0.25">
      <c r="A17" s="293" t="s">
        <v>234</v>
      </c>
      <c r="B17" s="273">
        <v>0</v>
      </c>
      <c r="C17" s="292">
        <v>1</v>
      </c>
      <c r="D17" s="330">
        <f>C17*B17</f>
        <v>0</v>
      </c>
      <c r="E17" s="371"/>
      <c r="F17" s="273">
        <v>0</v>
      </c>
      <c r="G17" s="292">
        <f>C17</f>
        <v>1</v>
      </c>
      <c r="H17" s="330">
        <f>G17*F17</f>
        <v>0</v>
      </c>
      <c r="I17" s="371"/>
      <c r="J17" s="372">
        <f t="shared" si="1"/>
        <v>0</v>
      </c>
      <c r="K17" s="272" t="str">
        <f t="shared" si="0"/>
        <v/>
      </c>
    </row>
    <row r="18" spans="1:11" x14ac:dyDescent="0.25">
      <c r="A18" s="294" t="s">
        <v>235</v>
      </c>
      <c r="B18" s="295"/>
      <c r="C18" s="296"/>
      <c r="D18" s="300">
        <f>SUM(D14:D17)</f>
        <v>2.4931199999999998</v>
      </c>
      <c r="E18" s="371"/>
      <c r="F18" s="295"/>
      <c r="G18" s="299"/>
      <c r="H18" s="300">
        <f>SUM(H14:H17)</f>
        <v>2.7682599999999997</v>
      </c>
      <c r="I18" s="371"/>
      <c r="J18" s="376">
        <f t="shared" si="1"/>
        <v>0.27513999999999994</v>
      </c>
      <c r="K18" s="301">
        <f t="shared" si="0"/>
        <v>0.11035970992170452</v>
      </c>
    </row>
    <row r="19" spans="1:11" x14ac:dyDescent="0.25">
      <c r="A19" s="302" t="s">
        <v>236</v>
      </c>
      <c r="B19" s="273">
        <f>ROUND('January 01, 2016 Rates'!G116,4)</f>
        <v>2.0270999999999999</v>
      </c>
      <c r="C19" s="303">
        <f>+B5</f>
        <v>0.1</v>
      </c>
      <c r="D19" s="330">
        <f>C19*B19</f>
        <v>0.20271</v>
      </c>
      <c r="E19" s="371"/>
      <c r="F19" s="273">
        <f>ROUND('January 01, 2016 Rates'!F116,4)</f>
        <v>1.9863999999999999</v>
      </c>
      <c r="G19" s="304">
        <f>C19</f>
        <v>0.1</v>
      </c>
      <c r="H19" s="330">
        <f>G19*F19</f>
        <v>0.19864000000000001</v>
      </c>
      <c r="I19" s="371"/>
      <c r="J19" s="372">
        <f t="shared" si="1"/>
        <v>-4.0699999999999903E-3</v>
      </c>
      <c r="K19" s="272">
        <f t="shared" si="0"/>
        <v>-2.0077943860687633E-2</v>
      </c>
    </row>
    <row r="20" spans="1:11" x14ac:dyDescent="0.25">
      <c r="A20" s="305" t="s">
        <v>237</v>
      </c>
      <c r="B20" s="273">
        <f>ROUND('January 01, 2016 Rates'!G117,4)</f>
        <v>1.5879000000000001</v>
      </c>
      <c r="C20" s="303">
        <f>+B5</f>
        <v>0.1</v>
      </c>
      <c r="D20" s="330">
        <f>C20*B20</f>
        <v>0.15879000000000001</v>
      </c>
      <c r="E20" s="371"/>
      <c r="F20" s="273">
        <f>ROUND('January 01, 2016 Rates'!F117,4)</f>
        <v>1.6344000000000001</v>
      </c>
      <c r="G20" s="304">
        <f>C20</f>
        <v>0.1</v>
      </c>
      <c r="H20" s="330">
        <f>G20*F20</f>
        <v>0.16344000000000003</v>
      </c>
      <c r="I20" s="371"/>
      <c r="J20" s="372">
        <f t="shared" si="1"/>
        <v>4.6500000000000152E-3</v>
      </c>
      <c r="K20" s="272">
        <f t="shared" si="0"/>
        <v>2.9283959947100036E-2</v>
      </c>
    </row>
    <row r="21" spans="1:11" x14ac:dyDescent="0.25">
      <c r="A21" s="294" t="s">
        <v>238</v>
      </c>
      <c r="B21" s="295"/>
      <c r="C21" s="296"/>
      <c r="D21" s="300">
        <f>SUM(D18:D20)</f>
        <v>2.8546200000000002</v>
      </c>
      <c r="E21" s="377"/>
      <c r="F21" s="378"/>
      <c r="G21" s="308"/>
      <c r="H21" s="300">
        <f>SUM(H18:H20)</f>
        <v>3.1303399999999999</v>
      </c>
      <c r="I21" s="377"/>
      <c r="J21" s="376">
        <f t="shared" si="1"/>
        <v>0.27571999999999974</v>
      </c>
      <c r="K21" s="301">
        <f t="shared" si="0"/>
        <v>9.6587286574044792E-2</v>
      </c>
    </row>
    <row r="22" spans="1:11" x14ac:dyDescent="0.25">
      <c r="A22" s="293" t="s">
        <v>239</v>
      </c>
      <c r="B22" s="273">
        <f>ROUND('January 01, 2016 Rates'!G118,4)</f>
        <v>4.4000000000000003E-3</v>
      </c>
      <c r="C22" s="303">
        <f>B3*(1+B2)</f>
        <v>34.188000000000002</v>
      </c>
      <c r="D22" s="330">
        <f t="shared" ref="D22:D27" si="4">C22*B22</f>
        <v>0.15042720000000001</v>
      </c>
      <c r="E22" s="371"/>
      <c r="F22" s="273">
        <f>ROUND('January 01, 2016 Rates'!F118,4)</f>
        <v>4.4000000000000003E-3</v>
      </c>
      <c r="G22" s="304">
        <f>+C22</f>
        <v>34.188000000000002</v>
      </c>
      <c r="H22" s="330">
        <f t="shared" ref="H22:H27" si="5">G22*F22</f>
        <v>0.15042720000000001</v>
      </c>
      <c r="I22" s="371"/>
      <c r="J22" s="372">
        <f t="shared" si="1"/>
        <v>0</v>
      </c>
      <c r="K22" s="272">
        <f t="shared" si="0"/>
        <v>0</v>
      </c>
    </row>
    <row r="23" spans="1:11" x14ac:dyDescent="0.25">
      <c r="A23" s="293" t="s">
        <v>240</v>
      </c>
      <c r="B23" s="273">
        <f>ROUND('January 01, 2016 Rates'!G119,4)</f>
        <v>1.2999999999999999E-3</v>
      </c>
      <c r="C23" s="303">
        <f>C22</f>
        <v>34.188000000000002</v>
      </c>
      <c r="D23" s="330">
        <f t="shared" si="4"/>
        <v>4.4444400000000002E-2</v>
      </c>
      <c r="E23" s="371"/>
      <c r="F23" s="273">
        <f>ROUND('January 01, 2016 Rates'!F119,4)</f>
        <v>1.2999999999999999E-3</v>
      </c>
      <c r="G23" s="304">
        <f>C23</f>
        <v>34.188000000000002</v>
      </c>
      <c r="H23" s="330">
        <f t="shared" si="5"/>
        <v>4.4444400000000002E-2</v>
      </c>
      <c r="I23" s="371"/>
      <c r="J23" s="372">
        <f t="shared" si="1"/>
        <v>0</v>
      </c>
      <c r="K23" s="272">
        <f t="shared" si="0"/>
        <v>0</v>
      </c>
    </row>
    <row r="24" spans="1:11" x14ac:dyDescent="0.25">
      <c r="A24" s="293" t="s">
        <v>241</v>
      </c>
      <c r="B24" s="273">
        <f>ROUND('January 01, 2016 Rates'!G121,4)</f>
        <v>0.25</v>
      </c>
      <c r="C24" s="303">
        <v>1</v>
      </c>
      <c r="D24" s="330">
        <f t="shared" si="4"/>
        <v>0.25</v>
      </c>
      <c r="E24" s="371"/>
      <c r="F24" s="273">
        <f>ROUND('January 01, 2016 Rates'!F121,4)</f>
        <v>0.25</v>
      </c>
      <c r="G24" s="304">
        <f>C24</f>
        <v>1</v>
      </c>
      <c r="H24" s="330">
        <f t="shared" si="5"/>
        <v>0.25</v>
      </c>
      <c r="I24" s="371"/>
      <c r="J24" s="372">
        <f t="shared" si="1"/>
        <v>0</v>
      </c>
      <c r="K24" s="272">
        <f t="shared" si="0"/>
        <v>0</v>
      </c>
    </row>
    <row r="25" spans="1:11" x14ac:dyDescent="0.25">
      <c r="A25" s="293" t="s">
        <v>242</v>
      </c>
      <c r="B25" s="273">
        <f>ROUND('January 01, 2016 Rates'!G120,4)</f>
        <v>7.0000000000000001E-3</v>
      </c>
      <c r="C25" s="303">
        <f>+B3</f>
        <v>33</v>
      </c>
      <c r="D25" s="330">
        <f t="shared" si="4"/>
        <v>0.23100000000000001</v>
      </c>
      <c r="E25" s="371"/>
      <c r="F25" s="273">
        <f>ROUND('January 01, 2016 Rates'!G120,4)</f>
        <v>7.0000000000000001E-3</v>
      </c>
      <c r="G25" s="304">
        <f>C25</f>
        <v>33</v>
      </c>
      <c r="H25" s="330">
        <f t="shared" ref="H25" si="6">G25*F25</f>
        <v>0.23100000000000001</v>
      </c>
      <c r="I25" s="371"/>
      <c r="J25" s="372">
        <f t="shared" ref="J25" si="7">H25-D25</f>
        <v>0</v>
      </c>
      <c r="K25" s="272">
        <f t="shared" ref="K25" si="8">IF((D25)=0,"",(J25/D25))</f>
        <v>0</v>
      </c>
    </row>
    <row r="26" spans="1:11" x14ac:dyDescent="0.25">
      <c r="A26" s="434" t="s">
        <v>307</v>
      </c>
      <c r="B26" s="435"/>
      <c r="C26" s="436"/>
      <c r="D26" s="437"/>
      <c r="E26" s="267"/>
      <c r="F26" s="415"/>
      <c r="G26" s="303"/>
      <c r="H26" s="268">
        <f t="shared" si="5"/>
        <v>0</v>
      </c>
      <c r="I26" s="267"/>
      <c r="J26" s="440"/>
      <c r="K26" s="441"/>
    </row>
    <row r="27" spans="1:11" x14ac:dyDescent="0.25">
      <c r="A27" s="293" t="s">
        <v>256</v>
      </c>
      <c r="B27" s="273">
        <v>9.4E-2</v>
      </c>
      <c r="C27" s="303">
        <f>+B3</f>
        <v>33</v>
      </c>
      <c r="D27" s="330">
        <f t="shared" si="4"/>
        <v>3.1019999999999999</v>
      </c>
      <c r="E27" s="371"/>
      <c r="F27" s="273">
        <v>9.4E-2</v>
      </c>
      <c r="G27" s="303">
        <f>C27</f>
        <v>33</v>
      </c>
      <c r="H27" s="330">
        <f t="shared" si="5"/>
        <v>3.1019999999999999</v>
      </c>
      <c r="I27" s="371"/>
      <c r="J27" s="372">
        <f t="shared" si="1"/>
        <v>0</v>
      </c>
      <c r="K27" s="272">
        <f t="shared" si="0"/>
        <v>0</v>
      </c>
    </row>
    <row r="28" spans="1:11" ht="15.75" thickBot="1" x14ac:dyDescent="0.3">
      <c r="A28" s="293" t="s">
        <v>256</v>
      </c>
      <c r="B28" s="273">
        <v>0.11</v>
      </c>
      <c r="C28" s="303">
        <f>+ROUND(C22-C27,0)</f>
        <v>1</v>
      </c>
      <c r="D28" s="330">
        <f>+C28*B28</f>
        <v>0.11</v>
      </c>
      <c r="E28" s="371"/>
      <c r="F28" s="273">
        <v>0.11</v>
      </c>
      <c r="G28" s="303">
        <f>C28</f>
        <v>1</v>
      </c>
      <c r="H28" s="330">
        <f>+G28*F28</f>
        <v>0.11</v>
      </c>
      <c r="I28" s="371"/>
      <c r="J28" s="372">
        <f t="shared" si="1"/>
        <v>0</v>
      </c>
      <c r="K28" s="272">
        <f t="shared" si="0"/>
        <v>0</v>
      </c>
    </row>
    <row r="29" spans="1:11" ht="15.75" thickBot="1" x14ac:dyDescent="0.3">
      <c r="A29" s="309"/>
      <c r="B29" s="310"/>
      <c r="C29" s="311"/>
      <c r="D29" s="314"/>
      <c r="E29" s="371"/>
      <c r="F29" s="379"/>
      <c r="G29" s="313"/>
      <c r="H29" s="314"/>
      <c r="I29" s="371"/>
      <c r="J29" s="380"/>
      <c r="K29" s="315"/>
    </row>
    <row r="30" spans="1:11" x14ac:dyDescent="0.25">
      <c r="A30" s="316" t="s">
        <v>246</v>
      </c>
      <c r="B30" s="317"/>
      <c r="C30" s="318"/>
      <c r="D30" s="381">
        <f>SUM(D21:D28)</f>
        <v>6.7424916000000001</v>
      </c>
      <c r="E30" s="382"/>
      <c r="F30" s="322"/>
      <c r="G30" s="322"/>
      <c r="H30" s="381">
        <f>SUM(H21:H28)</f>
        <v>7.0182115999999999</v>
      </c>
      <c r="I30" s="377"/>
      <c r="J30" s="381">
        <f>H30-D30</f>
        <v>0.27571999999999974</v>
      </c>
      <c r="K30" s="324">
        <f>IF((D30)=0,"",(J30/D30))</f>
        <v>4.0892894846172256E-2</v>
      </c>
    </row>
    <row r="31" spans="1:11" x14ac:dyDescent="0.25">
      <c r="A31" s="325" t="s">
        <v>247</v>
      </c>
      <c r="B31" s="317">
        <v>0.13</v>
      </c>
      <c r="C31" s="326"/>
      <c r="D31" s="383">
        <f>D30*B31</f>
        <v>0.87652390800000002</v>
      </c>
      <c r="E31" s="326"/>
      <c r="F31" s="317">
        <v>0.13</v>
      </c>
      <c r="G31" s="328"/>
      <c r="H31" s="383">
        <f>H30*F31</f>
        <v>0.91236750799999999</v>
      </c>
      <c r="I31" s="371"/>
      <c r="J31" s="383">
        <f t="shared" si="1"/>
        <v>3.5843599999999975E-2</v>
      </c>
      <c r="K31" s="331">
        <f t="shared" si="0"/>
        <v>4.089289484617227E-2</v>
      </c>
    </row>
    <row r="32" spans="1:11" x14ac:dyDescent="0.25">
      <c r="A32" s="332" t="s">
        <v>248</v>
      </c>
      <c r="B32" s="328"/>
      <c r="C32" s="326"/>
      <c r="D32" s="383">
        <f>D30+D31</f>
        <v>7.6190155080000004</v>
      </c>
      <c r="E32" s="326"/>
      <c r="F32" s="328"/>
      <c r="G32" s="328"/>
      <c r="H32" s="383">
        <f>H30+H31</f>
        <v>7.9305791079999999</v>
      </c>
      <c r="I32" s="371"/>
      <c r="J32" s="383">
        <f t="shared" si="1"/>
        <v>0.3115635999999995</v>
      </c>
      <c r="K32" s="331">
        <f t="shared" si="0"/>
        <v>4.0892894846172229E-2</v>
      </c>
    </row>
    <row r="33" spans="1:11" x14ac:dyDescent="0.25">
      <c r="A33" s="334" t="s">
        <v>249</v>
      </c>
      <c r="B33" s="328"/>
      <c r="C33" s="326"/>
      <c r="D33" s="383">
        <v>0</v>
      </c>
      <c r="E33" s="326"/>
      <c r="F33" s="443"/>
      <c r="G33" s="443"/>
      <c r="H33" s="445"/>
      <c r="I33" s="371"/>
      <c r="J33" s="445"/>
      <c r="K33" s="441"/>
    </row>
    <row r="34" spans="1:11" ht="15.75" thickBot="1" x14ac:dyDescent="0.3">
      <c r="A34" s="335" t="s">
        <v>250</v>
      </c>
      <c r="B34" s="336"/>
      <c r="C34" s="337"/>
      <c r="D34" s="375">
        <f>D32+D33</f>
        <v>7.6190155080000004</v>
      </c>
      <c r="E34" s="382"/>
      <c r="F34" s="340"/>
      <c r="G34" s="340"/>
      <c r="H34" s="375">
        <f>H32+H33</f>
        <v>7.9305791079999999</v>
      </c>
      <c r="I34" s="377"/>
      <c r="J34" s="375">
        <f t="shared" si="1"/>
        <v>0.3115635999999995</v>
      </c>
      <c r="K34" s="290">
        <f t="shared" si="0"/>
        <v>4.0892894846172229E-2</v>
      </c>
    </row>
    <row r="35" spans="1:11" ht="15.75" thickBot="1" x14ac:dyDescent="0.3">
      <c r="A35" s="309"/>
      <c r="B35" s="341"/>
      <c r="C35" s="342"/>
      <c r="D35" s="384"/>
      <c r="E35" s="385"/>
      <c r="F35" s="341"/>
      <c r="G35" s="346"/>
      <c r="H35" s="386"/>
      <c r="I35" s="385"/>
      <c r="J35" s="387"/>
      <c r="K35" s="349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83" orientation="landscape" r:id="rId1"/>
  <headerFooter differentOddEven="1">
    <oddHeader>&amp;REnersource  Hydro Mississauga Inc.
Filed: September 23, 2015
2016 Price Cap IR Application
Supplementary Evidence
EB-2015-0065
Page &amp;P of &amp;N</oddHeader>
    <evenHeader>&amp;LEnersource  Hydro Mississauga Inc.
Filed: September 23, 2015
2016 Price Cap IR Application
Supplementary Evidence
EB-2015-0065
Page &amp;P of &amp;N</even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31"/>
  <sheetViews>
    <sheetView tabSelected="1" topLeftCell="A4" workbookViewId="0">
      <selection activeCell="B33" sqref="B33"/>
    </sheetView>
  </sheetViews>
  <sheetFormatPr defaultRowHeight="15" x14ac:dyDescent="0.25"/>
  <cols>
    <col min="2" max="2" width="33.7109375" customWidth="1"/>
    <col min="3" max="3" width="11.5703125" bestFit="1" customWidth="1"/>
    <col min="4" max="4" width="9" bestFit="1" customWidth="1"/>
    <col min="5" max="5" width="55.7109375" bestFit="1" customWidth="1"/>
  </cols>
  <sheetData>
    <row r="1" spans="1:5" ht="18.75" x14ac:dyDescent="0.3">
      <c r="A1" s="389" t="s">
        <v>265</v>
      </c>
    </row>
    <row r="2" spans="1:5" ht="18.75" x14ac:dyDescent="0.3">
      <c r="A2" s="389" t="s">
        <v>266</v>
      </c>
    </row>
    <row r="3" spans="1:5" ht="18.75" x14ac:dyDescent="0.3">
      <c r="A3" s="389" t="s">
        <v>293</v>
      </c>
    </row>
    <row r="4" spans="1:5" ht="18.75" x14ac:dyDescent="0.3">
      <c r="A4" s="389"/>
    </row>
    <row r="5" spans="1:5" x14ac:dyDescent="0.25">
      <c r="C5" s="390" t="s">
        <v>267</v>
      </c>
      <c r="D5" s="390" t="s">
        <v>268</v>
      </c>
      <c r="E5" s="390" t="s">
        <v>5</v>
      </c>
    </row>
    <row r="6" spans="1:5" ht="18.75" x14ac:dyDescent="0.3">
      <c r="B6" s="389" t="s">
        <v>269</v>
      </c>
    </row>
    <row r="7" spans="1:5" ht="15.75" x14ac:dyDescent="0.25">
      <c r="B7" s="391" t="s">
        <v>289</v>
      </c>
      <c r="C7" s="392">
        <f>+'Bill Impact- Res RPP'!J36</f>
        <v>10.034899999999993</v>
      </c>
      <c r="D7" s="393">
        <f>+'Bill Impact- Res RPP'!K36</f>
        <v>7.5050518514428635E-2</v>
      </c>
      <c r="E7" t="s">
        <v>271</v>
      </c>
    </row>
    <row r="8" spans="1:5" ht="15.75" x14ac:dyDescent="0.25">
      <c r="B8" s="391"/>
      <c r="C8" s="392"/>
      <c r="D8" s="393"/>
    </row>
    <row r="9" spans="1:5" ht="18.75" x14ac:dyDescent="0.3">
      <c r="B9" s="389" t="s">
        <v>273</v>
      </c>
      <c r="D9" s="393"/>
    </row>
    <row r="10" spans="1:5" ht="15.75" x14ac:dyDescent="0.25">
      <c r="B10" s="391" t="s">
        <v>289</v>
      </c>
      <c r="C10" s="392">
        <f>+'Bill Impact- GS &lt;50kW RPP'!J36</f>
        <v>42.537099999999953</v>
      </c>
      <c r="D10" s="393">
        <f>+'Bill Impact- GS &lt;50kW RPP'!K36</f>
        <v>0.12683610007946775</v>
      </c>
      <c r="E10" t="s">
        <v>274</v>
      </c>
    </row>
    <row r="11" spans="1:5" x14ac:dyDescent="0.25">
      <c r="D11" s="393"/>
    </row>
    <row r="12" spans="1:5" ht="18.75" x14ac:dyDescent="0.3">
      <c r="B12" s="389" t="s">
        <v>275</v>
      </c>
      <c r="D12" s="393"/>
    </row>
    <row r="13" spans="1:5" ht="15.75" x14ac:dyDescent="0.25">
      <c r="B13" s="391" t="s">
        <v>270</v>
      </c>
      <c r="C13" s="392">
        <f>+'USL RPP'!J34</f>
        <v>6.7513838799999988</v>
      </c>
      <c r="D13" s="393">
        <f>+'USL RPP'!K34</f>
        <v>0.13185612915089048</v>
      </c>
      <c r="E13" t="s">
        <v>276</v>
      </c>
    </row>
    <row r="14" spans="1:5" x14ac:dyDescent="0.25">
      <c r="D14" s="393"/>
    </row>
    <row r="15" spans="1:5" ht="18.75" x14ac:dyDescent="0.3">
      <c r="B15" s="389" t="s">
        <v>277</v>
      </c>
      <c r="D15" s="393"/>
    </row>
    <row r="16" spans="1:5" ht="15.75" x14ac:dyDescent="0.25">
      <c r="B16" s="391" t="s">
        <v>285</v>
      </c>
      <c r="C16" s="392">
        <f>+'Bill Impact-GS50-499 NonRPP Int'!J35</f>
        <v>242.14317999999912</v>
      </c>
      <c r="D16" s="393">
        <f>+'Bill Impact-GS50-499 NonRPP Int'!K35</f>
        <v>1.4436930342346657E-2</v>
      </c>
      <c r="E16" t="s">
        <v>278</v>
      </c>
    </row>
    <row r="17" spans="2:5" ht="15.75" x14ac:dyDescent="0.25">
      <c r="B17" s="391" t="s">
        <v>286</v>
      </c>
      <c r="C17" s="392">
        <f>+'BI- GS50-499 Non RPP Non Interv'!J35</f>
        <v>309.66519999999946</v>
      </c>
      <c r="D17" s="393">
        <f>+'BI- GS50-499 Non RPP Non Interv'!K35</f>
        <v>1.8462691874488697E-2</v>
      </c>
    </row>
    <row r="18" spans="2:5" x14ac:dyDescent="0.25">
      <c r="D18" s="393"/>
    </row>
    <row r="19" spans="2:5" ht="18.75" x14ac:dyDescent="0.3">
      <c r="B19" s="389" t="s">
        <v>279</v>
      </c>
      <c r="D19" s="393"/>
    </row>
    <row r="20" spans="2:5" ht="15.75" x14ac:dyDescent="0.25">
      <c r="B20" s="391" t="s">
        <v>285</v>
      </c>
      <c r="C20" s="392">
        <f>+'BI- GS500-4999 Non RPP Interval'!J35</f>
        <v>3336.0142499999929</v>
      </c>
      <c r="D20" s="393">
        <f>+'BI- GS500-4999 Non RPP Interval'!K35</f>
        <v>4.3516720268586093E-2</v>
      </c>
      <c r="E20" t="s">
        <v>280</v>
      </c>
    </row>
    <row r="21" spans="2:5" ht="15.75" x14ac:dyDescent="0.25">
      <c r="B21" s="391" t="s">
        <v>286</v>
      </c>
      <c r="C21" s="392">
        <f>+'BI- GS500-4999 Non RPP Non Int'!J35</f>
        <v>4110.2054999999964</v>
      </c>
      <c r="D21" s="393">
        <f>+'BI- GS500-4999 Non RPP Non Int'!K35</f>
        <v>5.3615677148232878E-2</v>
      </c>
    </row>
    <row r="22" spans="2:5" x14ac:dyDescent="0.25">
      <c r="D22" s="393"/>
    </row>
    <row r="23" spans="2:5" ht="18.75" x14ac:dyDescent="0.3">
      <c r="B23" s="389" t="s">
        <v>281</v>
      </c>
      <c r="D23" s="393"/>
    </row>
    <row r="24" spans="2:5" ht="15.75" x14ac:dyDescent="0.25">
      <c r="B24" s="391" t="s">
        <v>287</v>
      </c>
      <c r="C24" s="392">
        <f>+'BI- Large Use Class A'!J35</f>
        <v>1838.3743999999715</v>
      </c>
      <c r="D24" s="393">
        <f>+'BI- Large Use Class A'!K35</f>
        <v>3.8301255686401473E-3</v>
      </c>
      <c r="E24" t="s">
        <v>282</v>
      </c>
    </row>
    <row r="25" spans="2:5" ht="15.75" x14ac:dyDescent="0.25">
      <c r="B25" s="391" t="s">
        <v>288</v>
      </c>
      <c r="C25" s="392">
        <f>+'BI- Large Use Class B'!J35</f>
        <v>8795.2194000000018</v>
      </c>
      <c r="D25" s="393">
        <f>+'BI- Large Use Class B'!K35</f>
        <v>1.8324229659497208E-2</v>
      </c>
    </row>
    <row r="26" spans="2:5" x14ac:dyDescent="0.25">
      <c r="D26" s="393"/>
    </row>
    <row r="27" spans="2:5" ht="18.75" x14ac:dyDescent="0.3">
      <c r="B27" s="389" t="s">
        <v>283</v>
      </c>
      <c r="D27" s="393"/>
    </row>
    <row r="28" spans="2:5" ht="15.75" x14ac:dyDescent="0.25">
      <c r="B28" s="391" t="s">
        <v>272</v>
      </c>
      <c r="C28" s="392">
        <f>+'BI- Street Light Non RPP'!J34</f>
        <v>0.3115635999999995</v>
      </c>
      <c r="D28" s="393">
        <f>+'BI- Street Light Non RPP'!K34</f>
        <v>4.0892894846172229E-2</v>
      </c>
      <c r="E28" t="s">
        <v>284</v>
      </c>
    </row>
    <row r="29" spans="2:5" x14ac:dyDescent="0.25">
      <c r="D29" s="393"/>
    </row>
    <row r="30" spans="2:5" x14ac:dyDescent="0.25">
      <c r="D30" s="393"/>
    </row>
    <row r="31" spans="2:5" x14ac:dyDescent="0.25">
      <c r="D31" s="393"/>
    </row>
  </sheetData>
  <pageMargins left="0.70866141732283472" right="0.70866141732283472" top="0.74803149606299213" bottom="0.74803149606299213" header="0.31496062992125984" footer="0.31496062992125984"/>
  <pageSetup orientation="landscape" r:id="rId1"/>
  <headerFooter differentOddEven="1">
    <oddHeader>&amp;REnersource  Hydro Mississauga Inc.
Filed: September 23, 2015
2016 Price Cap IR Application
Supplementary Evidence
EB-2015-0065
Page &amp;P of &amp;N</oddHeader>
    <evenHeader>&amp;LEnersource  Hydro Mississauga Inc.
Filed: September 23, 2015
2016 Price Cap IR Application
Supplementary Evidence
EB-2015-0065
Page &amp;P of &amp;N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M45"/>
  <sheetViews>
    <sheetView topLeftCell="A12" workbookViewId="0">
      <selection activeCell="B33" sqref="B33"/>
    </sheetView>
  </sheetViews>
  <sheetFormatPr defaultRowHeight="15" x14ac:dyDescent="0.25"/>
  <cols>
    <col min="1" max="1" width="54.140625" bestFit="1" customWidth="1"/>
    <col min="2" max="2" width="15.7109375" bestFit="1" customWidth="1"/>
    <col min="3" max="3" width="8" bestFit="1" customWidth="1"/>
    <col min="4" max="4" width="9.85546875" bestFit="1" customWidth="1"/>
    <col min="6" max="6" width="11" bestFit="1" customWidth="1"/>
    <col min="7" max="7" width="8" bestFit="1" customWidth="1"/>
    <col min="8" max="8" width="9.85546875" bestFit="1" customWidth="1"/>
    <col min="10" max="10" width="9.5703125" bestFit="1" customWidth="1"/>
    <col min="11" max="11" width="10" bestFit="1" customWidth="1"/>
  </cols>
  <sheetData>
    <row r="1" spans="1:11" x14ac:dyDescent="0.25">
      <c r="A1" s="239" t="s">
        <v>215</v>
      </c>
      <c r="B1" s="240" t="s">
        <v>216</v>
      </c>
    </row>
    <row r="2" spans="1:11" ht="15.75" x14ac:dyDescent="0.25">
      <c r="A2" s="239" t="s">
        <v>217</v>
      </c>
      <c r="B2" s="241">
        <v>3.5999999999999997E-2</v>
      </c>
      <c r="C2" s="242"/>
      <c r="D2" s="242"/>
      <c r="E2" s="242"/>
      <c r="F2" s="242"/>
      <c r="G2" s="242"/>
      <c r="H2" s="242"/>
      <c r="I2" s="242"/>
      <c r="J2" s="242"/>
      <c r="K2" s="242"/>
    </row>
    <row r="3" spans="1:11" x14ac:dyDescent="0.25">
      <c r="A3" s="239" t="s">
        <v>218</v>
      </c>
      <c r="B3" s="433">
        <v>800</v>
      </c>
      <c r="C3" s="244" t="s">
        <v>219</v>
      </c>
      <c r="D3" s="245"/>
      <c r="E3" s="245"/>
      <c r="F3" s="245"/>
      <c r="G3" s="245"/>
      <c r="H3" s="245"/>
      <c r="I3" s="245"/>
      <c r="J3" s="245"/>
      <c r="K3" s="245"/>
    </row>
    <row r="4" spans="1:11" x14ac:dyDescent="0.25">
      <c r="A4" s="356" t="s">
        <v>220</v>
      </c>
      <c r="B4" s="245"/>
      <c r="C4" s="246"/>
      <c r="D4" s="245"/>
      <c r="E4" s="245"/>
      <c r="F4" s="245"/>
      <c r="G4" s="245"/>
      <c r="H4" s="245"/>
      <c r="I4" s="245"/>
      <c r="J4" s="245"/>
      <c r="K4" s="245"/>
    </row>
    <row r="5" spans="1:11" x14ac:dyDescent="0.25">
      <c r="A5" s="247" t="s">
        <v>221</v>
      </c>
      <c r="B5" s="248"/>
      <c r="C5" s="249" t="s">
        <v>222</v>
      </c>
      <c r="D5" s="245"/>
      <c r="E5" s="245"/>
      <c r="F5" s="245"/>
      <c r="G5" s="245"/>
      <c r="H5" s="245"/>
      <c r="I5" s="245"/>
      <c r="J5" s="245"/>
      <c r="K5" s="245"/>
    </row>
    <row r="6" spans="1:11" x14ac:dyDescent="0.25">
      <c r="A6" s="250"/>
      <c r="B6" s="468" t="s">
        <v>223</v>
      </c>
      <c r="C6" s="469"/>
      <c r="D6" s="469"/>
      <c r="E6" s="251"/>
      <c r="F6" s="469" t="s">
        <v>8</v>
      </c>
      <c r="G6" s="469"/>
      <c r="H6" s="469"/>
      <c r="I6" s="251"/>
      <c r="J6" s="469" t="s">
        <v>224</v>
      </c>
      <c r="K6" s="470"/>
    </row>
    <row r="7" spans="1:11" x14ac:dyDescent="0.25">
      <c r="A7" s="250"/>
      <c r="B7" s="252" t="s">
        <v>225</v>
      </c>
      <c r="C7" s="252" t="s">
        <v>226</v>
      </c>
      <c r="D7" s="253" t="s">
        <v>227</v>
      </c>
      <c r="E7" s="254"/>
      <c r="F7" s="255" t="s">
        <v>225</v>
      </c>
      <c r="G7" s="255" t="s">
        <v>226</v>
      </c>
      <c r="H7" s="256" t="s">
        <v>227</v>
      </c>
      <c r="I7" s="254"/>
      <c r="J7" s="257" t="s">
        <v>228</v>
      </c>
      <c r="K7" s="258" t="s">
        <v>229</v>
      </c>
    </row>
    <row r="8" spans="1:11" x14ac:dyDescent="0.25">
      <c r="A8" s="250"/>
      <c r="B8" s="259" t="s">
        <v>230</v>
      </c>
      <c r="C8" s="259"/>
      <c r="D8" s="260" t="s">
        <v>230</v>
      </c>
      <c r="E8" s="254"/>
      <c r="F8" s="261" t="s">
        <v>230</v>
      </c>
      <c r="G8" s="261"/>
      <c r="H8" s="262" t="s">
        <v>230</v>
      </c>
      <c r="I8" s="254"/>
      <c r="J8" s="263"/>
      <c r="K8" s="264"/>
    </row>
    <row r="9" spans="1:11" x14ac:dyDescent="0.25">
      <c r="A9" s="265" t="s">
        <v>18</v>
      </c>
      <c r="B9" s="266">
        <f>ROUND('January 01, 2016 Rates'!G9,2)</f>
        <v>13.22</v>
      </c>
      <c r="C9" s="267">
        <v>1</v>
      </c>
      <c r="D9" s="268">
        <f>C9*B9</f>
        <v>13.22</v>
      </c>
      <c r="E9" s="267"/>
      <c r="F9" s="269">
        <f>ROUND('January 01, 2016 Rates'!F9,2)</f>
        <v>15.75</v>
      </c>
      <c r="G9" s="270">
        <f>C9</f>
        <v>1</v>
      </c>
      <c r="H9" s="268">
        <f>G9*F9</f>
        <v>15.75</v>
      </c>
      <c r="I9" s="267"/>
      <c r="J9" s="271">
        <f t="shared" ref="J9:J36" si="0">H9-D9</f>
        <v>2.5299999999999994</v>
      </c>
      <c r="K9" s="272">
        <f t="shared" ref="K9:K36" si="1">IF((D9)=0,"",(J9/D9))</f>
        <v>0.19137670196671705</v>
      </c>
    </row>
    <row r="10" spans="1:11" x14ac:dyDescent="0.25">
      <c r="A10" s="265" t="s">
        <v>26</v>
      </c>
      <c r="B10" s="273">
        <f>ROUND('January 01, 2016 Rates'!G13,4)</f>
        <v>1.3299999999999999E-2</v>
      </c>
      <c r="C10" s="274">
        <f>B3</f>
        <v>800</v>
      </c>
      <c r="D10" s="268">
        <f>C10*B10</f>
        <v>10.639999999999999</v>
      </c>
      <c r="E10" s="267"/>
      <c r="F10" s="275">
        <f>ROUND('January 01, 2016 Rates'!F13,4)</f>
        <v>1.0200000000000001E-2</v>
      </c>
      <c r="G10" s="276">
        <f>C10</f>
        <v>800</v>
      </c>
      <c r="H10" s="268">
        <f>G10*F10</f>
        <v>8.16</v>
      </c>
      <c r="I10" s="267"/>
      <c r="J10" s="271">
        <f t="shared" si="0"/>
        <v>-2.4799999999999986</v>
      </c>
      <c r="K10" s="272">
        <f t="shared" si="1"/>
        <v>-0.2330827067669172</v>
      </c>
    </row>
    <row r="11" spans="1:11" x14ac:dyDescent="0.25">
      <c r="A11" s="265" t="s">
        <v>308</v>
      </c>
      <c r="B11" s="273">
        <f>ROUND('January 01, 2016 Rates'!G11,4)</f>
        <v>0</v>
      </c>
      <c r="C11" s="274">
        <v>1</v>
      </c>
      <c r="D11" s="268">
        <f>C11*B11</f>
        <v>0</v>
      </c>
      <c r="E11" s="267"/>
      <c r="F11" s="269">
        <f>ROUND('January 01, 2016 Rates'!F11,2)</f>
        <v>0.01</v>
      </c>
      <c r="G11" s="276">
        <f>C11</f>
        <v>1</v>
      </c>
      <c r="H11" s="268">
        <f>G11*F11</f>
        <v>0.01</v>
      </c>
      <c r="I11" s="267"/>
      <c r="J11" s="271">
        <f>H11-D11</f>
        <v>0.01</v>
      </c>
      <c r="K11" s="272" t="str">
        <f>IF((D11)=0,"",(J11/D11))</f>
        <v/>
      </c>
    </row>
    <row r="12" spans="1:11" x14ac:dyDescent="0.25">
      <c r="A12" s="265" t="s">
        <v>309</v>
      </c>
      <c r="B12" s="273">
        <f>ROUND('January 01, 2016 Rates'!G12,4)</f>
        <v>0</v>
      </c>
      <c r="C12" s="274">
        <v>1</v>
      </c>
      <c r="D12" s="268">
        <f>C12*B12</f>
        <v>0</v>
      </c>
      <c r="E12" s="267"/>
      <c r="F12" s="269">
        <f>ROUND('January 01, 2016 Rates'!F12,2)</f>
        <v>1.03</v>
      </c>
      <c r="G12" s="276">
        <f>C12</f>
        <v>1</v>
      </c>
      <c r="H12" s="268">
        <f>G12*F12</f>
        <v>1.03</v>
      </c>
      <c r="I12" s="267"/>
      <c r="J12" s="271">
        <f>H12-D12</f>
        <v>1.03</v>
      </c>
      <c r="K12" s="272" t="str">
        <f>IF((D12)=0,"",(J12/D12))</f>
        <v/>
      </c>
    </row>
    <row r="13" spans="1:11" x14ac:dyDescent="0.25">
      <c r="A13" s="446" t="s">
        <v>310</v>
      </c>
      <c r="B13" s="277">
        <v>0</v>
      </c>
      <c r="C13" s="278">
        <f>B3</f>
        <v>800</v>
      </c>
      <c r="D13" s="448">
        <f>C13*B13</f>
        <v>0</v>
      </c>
      <c r="E13" s="267"/>
      <c r="F13" s="280">
        <v>0</v>
      </c>
      <c r="G13" s="281">
        <f>C13</f>
        <v>800</v>
      </c>
      <c r="H13" s="448">
        <f>G13*F13</f>
        <v>0</v>
      </c>
      <c r="I13" s="267"/>
      <c r="J13" s="374">
        <f>H13-D13</f>
        <v>0</v>
      </c>
      <c r="K13" s="282" t="str">
        <f>IF((D13)=0,"",(J13/D13))</f>
        <v/>
      </c>
    </row>
    <row r="14" spans="1:11" x14ac:dyDescent="0.25">
      <c r="A14" s="283" t="s">
        <v>231</v>
      </c>
      <c r="B14" s="284"/>
      <c r="C14" s="285"/>
      <c r="D14" s="286">
        <f>SUM(D9:D13)</f>
        <v>23.86</v>
      </c>
      <c r="E14" s="427"/>
      <c r="F14" s="287"/>
      <c r="G14" s="288"/>
      <c r="H14" s="286">
        <f>SUM(H9:H13)</f>
        <v>24.950000000000003</v>
      </c>
      <c r="I14" s="267"/>
      <c r="J14" s="289">
        <f t="shared" si="0"/>
        <v>1.0900000000000034</v>
      </c>
      <c r="K14" s="290">
        <f t="shared" si="1"/>
        <v>4.5683151718357226E-2</v>
      </c>
    </row>
    <row r="15" spans="1:11" x14ac:dyDescent="0.25">
      <c r="A15" s="291" t="s">
        <v>232</v>
      </c>
      <c r="B15" s="273">
        <f>ROUND(B28*0.64+B29*0.18+B30*0.18,4)</f>
        <v>0.1021</v>
      </c>
      <c r="C15" s="292">
        <f>B3*(B2)</f>
        <v>28.799999999999997</v>
      </c>
      <c r="D15" s="268">
        <f>B15*C15</f>
        <v>2.9404799999999995</v>
      </c>
      <c r="E15" s="267"/>
      <c r="F15" s="275">
        <f>ROUND(F28*0.64+F29*0.18+F30*0.18,4)</f>
        <v>0.1021</v>
      </c>
      <c r="G15" s="292">
        <f>C15</f>
        <v>28.799999999999997</v>
      </c>
      <c r="H15" s="268">
        <f>F15*G15</f>
        <v>2.9404799999999995</v>
      </c>
      <c r="I15" s="267"/>
      <c r="J15" s="271">
        <f t="shared" si="0"/>
        <v>0</v>
      </c>
      <c r="K15" s="272">
        <f t="shared" si="1"/>
        <v>0</v>
      </c>
    </row>
    <row r="16" spans="1:11" x14ac:dyDescent="0.25">
      <c r="A16" s="291" t="s">
        <v>311</v>
      </c>
      <c r="B16" s="273">
        <f>ROUND('January 01, 2016 Rates'!G14,4)</f>
        <v>0</v>
      </c>
      <c r="C16" s="292">
        <f>B3</f>
        <v>800</v>
      </c>
      <c r="D16" s="268">
        <f>C16*B16</f>
        <v>0</v>
      </c>
      <c r="E16" s="267"/>
      <c r="F16" s="273">
        <f>ROUND('January 01, 2016 Rates'!F14,4)</f>
        <v>2.9999999999999997E-4</v>
      </c>
      <c r="G16" s="292">
        <f>C16</f>
        <v>800</v>
      </c>
      <c r="H16" s="268">
        <f>G16*F16</f>
        <v>0.24</v>
      </c>
      <c r="I16" s="267"/>
      <c r="J16" s="271">
        <f t="shared" si="0"/>
        <v>0.24</v>
      </c>
      <c r="K16" s="272" t="str">
        <f t="shared" si="1"/>
        <v/>
      </c>
    </row>
    <row r="17" spans="1:13" x14ac:dyDescent="0.25">
      <c r="A17" s="293" t="s">
        <v>233</v>
      </c>
      <c r="B17" s="273">
        <f>ROUND('January 01, 2016 Rates'!G16,4)</f>
        <v>2.0000000000000001E-4</v>
      </c>
      <c r="C17" s="292">
        <f>B3</f>
        <v>800</v>
      </c>
      <c r="D17" s="268">
        <f>C17*B17</f>
        <v>0.16</v>
      </c>
      <c r="E17" s="267"/>
      <c r="F17" s="275">
        <f>ROUND('January 01, 2016 Rates'!F16,4)</f>
        <v>2.0000000000000001E-4</v>
      </c>
      <c r="G17" s="292">
        <f>C17</f>
        <v>800</v>
      </c>
      <c r="H17" s="268">
        <f>G17*F17</f>
        <v>0.16</v>
      </c>
      <c r="I17" s="267"/>
      <c r="J17" s="271">
        <f t="shared" si="0"/>
        <v>0</v>
      </c>
      <c r="K17" s="272">
        <f t="shared" si="1"/>
        <v>0</v>
      </c>
    </row>
    <row r="18" spans="1:13" x14ac:dyDescent="0.25">
      <c r="A18" s="293" t="s">
        <v>234</v>
      </c>
      <c r="B18" s="273">
        <f>ROUND('January 01, 2016 Rates'!G10,4)</f>
        <v>0.79</v>
      </c>
      <c r="C18" s="292">
        <v>1</v>
      </c>
      <c r="D18" s="268">
        <f>C18*B18</f>
        <v>0.79</v>
      </c>
      <c r="E18" s="267"/>
      <c r="F18" s="275">
        <f>ROUND('January 01, 2016 Rates'!F10,4)</f>
        <v>0.79</v>
      </c>
      <c r="G18" s="292">
        <f>C18</f>
        <v>1</v>
      </c>
      <c r="H18" s="268">
        <f>G18*F18</f>
        <v>0.79</v>
      </c>
      <c r="I18" s="267"/>
      <c r="J18" s="271">
        <f t="shared" si="0"/>
        <v>0</v>
      </c>
      <c r="K18" s="272">
        <f t="shared" si="1"/>
        <v>0</v>
      </c>
    </row>
    <row r="19" spans="1:13" x14ac:dyDescent="0.25">
      <c r="A19" s="294" t="s">
        <v>235</v>
      </c>
      <c r="B19" s="295"/>
      <c r="C19" s="296"/>
      <c r="D19" s="297">
        <f>SUM(D14:D18)</f>
        <v>27.75048</v>
      </c>
      <c r="E19" s="267"/>
      <c r="F19" s="298"/>
      <c r="G19" s="299"/>
      <c r="H19" s="297">
        <f>SUM(H14:H18)</f>
        <v>29.080480000000001</v>
      </c>
      <c r="I19" s="267"/>
      <c r="J19" s="300">
        <f t="shared" si="0"/>
        <v>1.3300000000000018</v>
      </c>
      <c r="K19" s="301">
        <f t="shared" si="1"/>
        <v>4.7927098918649401E-2</v>
      </c>
    </row>
    <row r="20" spans="1:13" x14ac:dyDescent="0.25">
      <c r="A20" s="302" t="s">
        <v>236</v>
      </c>
      <c r="B20" s="273">
        <f>ROUND('January 01, 2016 Rates'!G17,4)</f>
        <v>8.0999999999999996E-3</v>
      </c>
      <c r="C20" s="303">
        <f>B3</f>
        <v>800</v>
      </c>
      <c r="D20" s="268">
        <f>C20*B20</f>
        <v>6.4799999999999995</v>
      </c>
      <c r="E20" s="267"/>
      <c r="F20" s="275">
        <f>ROUND('January 01, 2016 Rates'!F17,4)</f>
        <v>7.9000000000000008E-3</v>
      </c>
      <c r="G20" s="304">
        <f>C20</f>
        <v>800</v>
      </c>
      <c r="H20" s="268">
        <f>G20*F20</f>
        <v>6.32</v>
      </c>
      <c r="I20" s="267"/>
      <c r="J20" s="271">
        <f t="shared" si="0"/>
        <v>-0.15999999999999925</v>
      </c>
      <c r="K20" s="272">
        <f t="shared" si="1"/>
        <v>-2.4691358024691246E-2</v>
      </c>
    </row>
    <row r="21" spans="1:13" x14ac:dyDescent="0.25">
      <c r="A21" s="305" t="s">
        <v>237</v>
      </c>
      <c r="B21" s="273">
        <f>ROUND('January 01, 2016 Rates'!G18,4)</f>
        <v>6.1999999999999998E-3</v>
      </c>
      <c r="C21" s="303">
        <f>B3</f>
        <v>800</v>
      </c>
      <c r="D21" s="268">
        <f>C21*B21</f>
        <v>4.96</v>
      </c>
      <c r="E21" s="267"/>
      <c r="F21" s="275">
        <f>ROUND('January 01, 2016 Rates'!F18,4)</f>
        <v>6.4000000000000003E-3</v>
      </c>
      <c r="G21" s="304">
        <f>C21</f>
        <v>800</v>
      </c>
      <c r="H21" s="268">
        <f>G21*F21</f>
        <v>5.12</v>
      </c>
      <c r="I21" s="267"/>
      <c r="J21" s="271">
        <f t="shared" si="0"/>
        <v>0.16000000000000014</v>
      </c>
      <c r="K21" s="272">
        <f t="shared" si="1"/>
        <v>3.2258064516129059E-2</v>
      </c>
    </row>
    <row r="22" spans="1:13" x14ac:dyDescent="0.25">
      <c r="A22" s="294" t="s">
        <v>238</v>
      </c>
      <c r="B22" s="295"/>
      <c r="C22" s="296"/>
      <c r="D22" s="297">
        <f>SUM(D19:D21)</f>
        <v>39.190480000000001</v>
      </c>
      <c r="E22" s="306"/>
      <c r="F22" s="307"/>
      <c r="G22" s="308"/>
      <c r="H22" s="297">
        <f>SUM(H19:H21)</f>
        <v>40.520479999999999</v>
      </c>
      <c r="I22" s="306"/>
      <c r="J22" s="300">
        <f t="shared" si="0"/>
        <v>1.3299999999999983</v>
      </c>
      <c r="K22" s="301">
        <f t="shared" si="1"/>
        <v>3.3936813226069146E-2</v>
      </c>
    </row>
    <row r="23" spans="1:13" x14ac:dyDescent="0.25">
      <c r="A23" s="293" t="s">
        <v>239</v>
      </c>
      <c r="B23" s="273">
        <f>ROUND('January 01, 2016 Rates'!G19,4)</f>
        <v>4.4000000000000003E-3</v>
      </c>
      <c r="C23" s="303">
        <f>+$B$3+$B$3*$B$2</f>
        <v>828.8</v>
      </c>
      <c r="D23" s="268">
        <f t="shared" ref="D23:D30" si="2">C23*B23</f>
        <v>3.6467200000000002</v>
      </c>
      <c r="E23" s="267"/>
      <c r="F23" s="275">
        <f>ROUND('January 01, 2016 Rates'!F19,4)</f>
        <v>4.4000000000000003E-3</v>
      </c>
      <c r="G23" s="304">
        <f t="shared" ref="G23:G30" si="3">C23</f>
        <v>828.8</v>
      </c>
      <c r="H23" s="268">
        <f t="shared" ref="H23:H30" si="4">G23*F23</f>
        <v>3.6467200000000002</v>
      </c>
      <c r="I23" s="267"/>
      <c r="J23" s="271">
        <f t="shared" si="0"/>
        <v>0</v>
      </c>
      <c r="K23" s="272">
        <f t="shared" si="1"/>
        <v>0</v>
      </c>
    </row>
    <row r="24" spans="1:13" x14ac:dyDescent="0.25">
      <c r="A24" s="293" t="s">
        <v>240</v>
      </c>
      <c r="B24" s="273">
        <f>ROUND('January 01, 2016 Rates'!G20,4)</f>
        <v>1.2999999999999999E-3</v>
      </c>
      <c r="C24" s="303">
        <f>+$B$3+$B$3*$B$2</f>
        <v>828.8</v>
      </c>
      <c r="D24" s="268">
        <f t="shared" si="2"/>
        <v>1.07744</v>
      </c>
      <c r="E24" s="267"/>
      <c r="F24" s="275">
        <f>ROUND('January 01, 2016 Rates'!F20,4)</f>
        <v>1.2999999999999999E-3</v>
      </c>
      <c r="G24" s="304">
        <f t="shared" si="3"/>
        <v>828.8</v>
      </c>
      <c r="H24" s="268">
        <f t="shared" si="4"/>
        <v>1.07744</v>
      </c>
      <c r="I24" s="267"/>
      <c r="J24" s="271">
        <f t="shared" si="0"/>
        <v>0</v>
      </c>
      <c r="K24" s="272">
        <f t="shared" si="1"/>
        <v>0</v>
      </c>
    </row>
    <row r="25" spans="1:13" x14ac:dyDescent="0.25">
      <c r="A25" s="293" t="s">
        <v>241</v>
      </c>
      <c r="B25" s="273">
        <f>ROUND('January 01, 2016 Rates'!G22,4)</f>
        <v>0.25</v>
      </c>
      <c r="C25" s="303">
        <v>1</v>
      </c>
      <c r="D25" s="268">
        <f t="shared" si="2"/>
        <v>0.25</v>
      </c>
      <c r="E25" s="267"/>
      <c r="F25" s="275">
        <f>ROUND('January 01, 2016 Rates'!F22,4)</f>
        <v>0.25</v>
      </c>
      <c r="G25" s="304">
        <f t="shared" si="3"/>
        <v>1</v>
      </c>
      <c r="H25" s="268">
        <f t="shared" si="4"/>
        <v>0.25</v>
      </c>
      <c r="I25" s="267"/>
      <c r="J25" s="271">
        <f t="shared" si="0"/>
        <v>0</v>
      </c>
      <c r="K25" s="272">
        <f t="shared" si="1"/>
        <v>0</v>
      </c>
    </row>
    <row r="26" spans="1:13" x14ac:dyDescent="0.25">
      <c r="A26" s="293" t="s">
        <v>242</v>
      </c>
      <c r="B26" s="273">
        <f>ROUND('January 01, 2016 Rates'!G21,4)</f>
        <v>7.0000000000000001E-3</v>
      </c>
      <c r="C26" s="303">
        <f>B3</f>
        <v>800</v>
      </c>
      <c r="D26" s="268">
        <f>C26*B26</f>
        <v>5.6000000000000005</v>
      </c>
      <c r="E26" s="267"/>
      <c r="F26" s="438"/>
      <c r="G26" s="439"/>
      <c r="H26" s="437"/>
      <c r="I26" s="267"/>
      <c r="J26" s="440"/>
      <c r="K26" s="441"/>
    </row>
    <row r="27" spans="1:13" x14ac:dyDescent="0.25">
      <c r="A27" s="434" t="s">
        <v>307</v>
      </c>
      <c r="B27" s="435"/>
      <c r="C27" s="436"/>
      <c r="D27" s="437"/>
      <c r="E27" s="267"/>
      <c r="F27" s="415">
        <v>0</v>
      </c>
      <c r="G27" s="303">
        <v>0</v>
      </c>
      <c r="H27" s="268">
        <f t="shared" si="4"/>
        <v>0</v>
      </c>
      <c r="I27" s="267"/>
      <c r="J27" s="440"/>
      <c r="K27" s="441"/>
    </row>
    <row r="28" spans="1:13" x14ac:dyDescent="0.25">
      <c r="A28" s="293" t="s">
        <v>243</v>
      </c>
      <c r="B28" s="273">
        <v>0.08</v>
      </c>
      <c r="C28" s="303">
        <f>B3*0.64</f>
        <v>512</v>
      </c>
      <c r="D28" s="268">
        <f t="shared" si="2"/>
        <v>40.96</v>
      </c>
      <c r="E28" s="267"/>
      <c r="F28" s="275">
        <f>B28</f>
        <v>0.08</v>
      </c>
      <c r="G28" s="303">
        <f t="shared" si="3"/>
        <v>512</v>
      </c>
      <c r="H28" s="268">
        <f t="shared" si="4"/>
        <v>40.96</v>
      </c>
      <c r="I28" s="267"/>
      <c r="J28" s="271">
        <f t="shared" si="0"/>
        <v>0</v>
      </c>
      <c r="K28" s="272">
        <f t="shared" si="1"/>
        <v>0</v>
      </c>
      <c r="M28" s="393"/>
    </row>
    <row r="29" spans="1:13" x14ac:dyDescent="0.25">
      <c r="A29" s="293" t="s">
        <v>244</v>
      </c>
      <c r="B29" s="273">
        <v>0.122</v>
      </c>
      <c r="C29" s="303">
        <f>B3*0.18</f>
        <v>144</v>
      </c>
      <c r="D29" s="268">
        <f t="shared" si="2"/>
        <v>17.567999999999998</v>
      </c>
      <c r="E29" s="267"/>
      <c r="F29" s="273">
        <f>B29</f>
        <v>0.122</v>
      </c>
      <c r="G29" s="303">
        <f t="shared" si="3"/>
        <v>144</v>
      </c>
      <c r="H29" s="268">
        <f t="shared" si="4"/>
        <v>17.567999999999998</v>
      </c>
      <c r="I29" s="267"/>
      <c r="J29" s="271">
        <f t="shared" si="0"/>
        <v>0</v>
      </c>
      <c r="K29" s="272">
        <f t="shared" si="1"/>
        <v>0</v>
      </c>
      <c r="M29" s="393"/>
    </row>
    <row r="30" spans="1:13" ht="15.75" thickBot="1" x14ac:dyDescent="0.3">
      <c r="A30" s="250" t="s">
        <v>245</v>
      </c>
      <c r="B30" s="419">
        <v>0.161</v>
      </c>
      <c r="C30" s="303">
        <f>B3*0.18</f>
        <v>144</v>
      </c>
      <c r="D30" s="268">
        <f t="shared" si="2"/>
        <v>23.184000000000001</v>
      </c>
      <c r="E30" s="267"/>
      <c r="F30" s="419">
        <f>B30</f>
        <v>0.161</v>
      </c>
      <c r="G30" s="303">
        <f t="shared" si="3"/>
        <v>144</v>
      </c>
      <c r="H30" s="268">
        <f t="shared" si="4"/>
        <v>23.184000000000001</v>
      </c>
      <c r="I30" s="267"/>
      <c r="J30" s="271">
        <f t="shared" si="0"/>
        <v>0</v>
      </c>
      <c r="K30" s="272">
        <f>IF((D30)=0,"",(J30/D30))</f>
        <v>0</v>
      </c>
      <c r="M30" s="393"/>
    </row>
    <row r="31" spans="1:13" ht="15.75" thickBot="1" x14ac:dyDescent="0.3">
      <c r="A31" s="309"/>
      <c r="B31" s="310"/>
      <c r="C31" s="311"/>
      <c r="D31" s="312"/>
      <c r="E31" s="267"/>
      <c r="F31" s="310"/>
      <c r="G31" s="313"/>
      <c r="H31" s="312"/>
      <c r="I31" s="267"/>
      <c r="J31" s="314"/>
      <c r="K31" s="315"/>
    </row>
    <row r="32" spans="1:13" x14ac:dyDescent="0.25">
      <c r="A32" s="316" t="s">
        <v>246</v>
      </c>
      <c r="B32" s="317"/>
      <c r="C32" s="318"/>
      <c r="D32" s="319">
        <f>SUM(D22:D26,D28:D30)</f>
        <v>131.47664</v>
      </c>
      <c r="E32" s="320"/>
      <c r="F32" s="321"/>
      <c r="G32" s="322"/>
      <c r="H32" s="319">
        <f>SUM(H22:H27,H28:H30)</f>
        <v>127.20664000000001</v>
      </c>
      <c r="I32" s="306"/>
      <c r="J32" s="323">
        <f>H32-D32</f>
        <v>-4.269999999999996</v>
      </c>
      <c r="K32" s="324">
        <f>IF((D32)=0,"",(J32/D32))</f>
        <v>-3.2477252232792048E-2</v>
      </c>
    </row>
    <row r="33" spans="1:11" x14ac:dyDescent="0.25">
      <c r="A33" s="325" t="s">
        <v>247</v>
      </c>
      <c r="B33" s="317">
        <v>0.13</v>
      </c>
      <c r="C33" s="326"/>
      <c r="D33" s="327">
        <f>D32*B33</f>
        <v>17.091963200000002</v>
      </c>
      <c r="E33" s="328"/>
      <c r="F33" s="329">
        <v>0.13</v>
      </c>
      <c r="G33" s="328"/>
      <c r="H33" s="327">
        <f>H32*F33</f>
        <v>16.536863200000003</v>
      </c>
      <c r="I33" s="267"/>
      <c r="J33" s="330">
        <f t="shared" si="0"/>
        <v>-0.55509999999999948</v>
      </c>
      <c r="K33" s="331">
        <f t="shared" si="1"/>
        <v>-3.2477252232792041E-2</v>
      </c>
    </row>
    <row r="34" spans="1:11" x14ac:dyDescent="0.25">
      <c r="A34" s="332" t="s">
        <v>248</v>
      </c>
      <c r="B34" s="328"/>
      <c r="C34" s="326"/>
      <c r="D34" s="327">
        <f>D32+D33</f>
        <v>148.56860320000001</v>
      </c>
      <c r="E34" s="328"/>
      <c r="F34" s="333"/>
      <c r="G34" s="328"/>
      <c r="H34" s="327">
        <f>H32+H33</f>
        <v>143.74350320000002</v>
      </c>
      <c r="I34" s="267"/>
      <c r="J34" s="330">
        <f t="shared" si="0"/>
        <v>-4.825099999999992</v>
      </c>
      <c r="K34" s="331">
        <f t="shared" si="1"/>
        <v>-3.247725223279202E-2</v>
      </c>
    </row>
    <row r="35" spans="1:11" x14ac:dyDescent="0.25">
      <c r="A35" s="334" t="s">
        <v>249</v>
      </c>
      <c r="B35" s="328"/>
      <c r="C35" s="326"/>
      <c r="D35" s="327">
        <f>ROUND(-D34*10%,2)</f>
        <v>-14.86</v>
      </c>
      <c r="E35" s="328"/>
      <c r="F35" s="442"/>
      <c r="G35" s="443"/>
      <c r="H35" s="444"/>
      <c r="I35" s="267"/>
      <c r="J35" s="440"/>
      <c r="K35" s="441"/>
    </row>
    <row r="36" spans="1:11" ht="15.75" thickBot="1" x14ac:dyDescent="0.3">
      <c r="A36" s="335" t="s">
        <v>250</v>
      </c>
      <c r="B36" s="336"/>
      <c r="C36" s="337"/>
      <c r="D36" s="338">
        <f>D34+D35</f>
        <v>133.70860320000003</v>
      </c>
      <c r="E36" s="320"/>
      <c r="F36" s="339"/>
      <c r="G36" s="340"/>
      <c r="H36" s="338">
        <f>H34+H35</f>
        <v>143.74350320000002</v>
      </c>
      <c r="I36" s="306"/>
      <c r="J36" s="289">
        <f t="shared" si="0"/>
        <v>10.034899999999993</v>
      </c>
      <c r="K36" s="290">
        <f t="shared" si="1"/>
        <v>7.5050518514428635E-2</v>
      </c>
    </row>
    <row r="37" spans="1:11" ht="15.75" thickBot="1" x14ac:dyDescent="0.3">
      <c r="A37" s="309"/>
      <c r="B37" s="341"/>
      <c r="C37" s="342"/>
      <c r="D37" s="343"/>
      <c r="E37" s="344"/>
      <c r="F37" s="345"/>
      <c r="G37" s="346"/>
      <c r="H37" s="347"/>
      <c r="I37" s="344"/>
      <c r="J37" s="348"/>
      <c r="K37" s="349"/>
    </row>
    <row r="38" spans="1:11" x14ac:dyDescent="0.25">
      <c r="A38" s="350"/>
      <c r="B38" s="351"/>
      <c r="C38" s="351"/>
      <c r="D38" s="351"/>
      <c r="E38" s="351"/>
      <c r="F38" s="351"/>
      <c r="G38" s="351"/>
      <c r="H38" s="352"/>
      <c r="I38" s="351"/>
      <c r="J38" s="351"/>
      <c r="K38" s="447"/>
    </row>
    <row r="39" spans="1:11" x14ac:dyDescent="0.25">
      <c r="A39" s="350"/>
      <c r="B39" s="351"/>
      <c r="C39" s="351"/>
      <c r="D39" s="351"/>
      <c r="E39" s="351"/>
      <c r="F39" s="351"/>
      <c r="G39" s="351"/>
      <c r="H39" s="351"/>
      <c r="I39" s="351"/>
      <c r="J39" s="351"/>
      <c r="K39" s="351"/>
    </row>
    <row r="40" spans="1:11" x14ac:dyDescent="0.25">
      <c r="A40" s="428"/>
      <c r="B40" s="239"/>
      <c r="C40" s="239"/>
      <c r="D40" s="351"/>
      <c r="E40" s="351"/>
      <c r="F40" s="351"/>
      <c r="G40" s="351"/>
      <c r="H40" s="351"/>
      <c r="I40" s="351"/>
      <c r="J40" s="351"/>
      <c r="K40" s="351"/>
    </row>
    <row r="41" spans="1:11" x14ac:dyDescent="0.25">
      <c r="A41" s="429"/>
      <c r="B41" s="431"/>
      <c r="C41" s="432"/>
      <c r="D41" s="351"/>
      <c r="E41" s="351"/>
      <c r="F41" s="351"/>
      <c r="G41" s="351"/>
      <c r="H41" s="351"/>
      <c r="I41" s="351"/>
      <c r="J41" s="351"/>
      <c r="K41" s="351"/>
    </row>
    <row r="42" spans="1:11" x14ac:dyDescent="0.25">
      <c r="A42" s="430"/>
      <c r="B42" s="416"/>
      <c r="C42" s="432"/>
    </row>
    <row r="43" spans="1:11" x14ac:dyDescent="0.25">
      <c r="A43" s="430"/>
      <c r="B43" s="416"/>
      <c r="C43" s="432"/>
    </row>
    <row r="44" spans="1:11" x14ac:dyDescent="0.25">
      <c r="A44" s="430"/>
      <c r="B44" s="416"/>
      <c r="C44" s="432"/>
    </row>
    <row r="45" spans="1:11" x14ac:dyDescent="0.25">
      <c r="A45" s="430"/>
      <c r="B45" s="416"/>
      <c r="C45" s="432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 differentOddEven="1">
    <oddHeader>&amp;REnersource  Hydro Mississauga Inc.
Filed: September 23, 2015
2016 Price Cap IR Application
Supplementary Evidence
EB-2015-0065
Page &amp;P of &amp;N</oddHeader>
    <evenHeader>&amp;LEnersource  Hydro Mississauga Inc.
Filed: September 23, 2015
2016 Price Cap IR Application
Supplementary Evidence
EB-2015-0065
Page &amp;P of &amp;N</even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rgb="FFFFFF00"/>
    <pageSetUpPr fitToPage="1"/>
  </sheetPr>
  <dimension ref="A1:K41"/>
  <sheetViews>
    <sheetView topLeftCell="A13" workbookViewId="0">
      <selection activeCell="G28" sqref="G28"/>
    </sheetView>
  </sheetViews>
  <sheetFormatPr defaultRowHeight="15" x14ac:dyDescent="0.25"/>
  <cols>
    <col min="1" max="1" width="54.140625" bestFit="1" customWidth="1"/>
    <col min="2" max="2" width="15.7109375" bestFit="1" customWidth="1"/>
    <col min="3" max="3" width="8" bestFit="1" customWidth="1"/>
    <col min="4" max="4" width="9.85546875" bestFit="1" customWidth="1"/>
    <col min="6" max="6" width="11" bestFit="1" customWidth="1"/>
    <col min="7" max="7" width="8" bestFit="1" customWidth="1"/>
    <col min="8" max="8" width="9.85546875" bestFit="1" customWidth="1"/>
    <col min="10" max="10" width="9.5703125" bestFit="1" customWidth="1"/>
    <col min="11" max="11" width="10" bestFit="1" customWidth="1"/>
  </cols>
  <sheetData>
    <row r="1" spans="1:11" x14ac:dyDescent="0.25">
      <c r="A1" s="239" t="s">
        <v>215</v>
      </c>
      <c r="B1" s="240" t="s">
        <v>216</v>
      </c>
    </row>
    <row r="2" spans="1:11" ht="15.75" x14ac:dyDescent="0.25">
      <c r="A2" s="239" t="s">
        <v>217</v>
      </c>
      <c r="B2" s="241">
        <v>3.5999999999999997E-2</v>
      </c>
      <c r="C2" s="242"/>
      <c r="D2" s="242"/>
      <c r="E2" s="242"/>
      <c r="F2" s="242"/>
      <c r="G2" s="242"/>
      <c r="H2" s="242"/>
      <c r="I2" s="242"/>
      <c r="J2" s="242"/>
      <c r="K2" s="242"/>
    </row>
    <row r="3" spans="1:11" x14ac:dyDescent="0.25">
      <c r="A3" s="239" t="s">
        <v>218</v>
      </c>
      <c r="B3" s="243">
        <v>315</v>
      </c>
      <c r="C3" s="244" t="s">
        <v>219</v>
      </c>
      <c r="D3" s="245"/>
      <c r="E3" s="245"/>
      <c r="F3" s="245"/>
      <c r="G3" s="245"/>
      <c r="H3" s="245"/>
      <c r="I3" s="245"/>
      <c r="J3" s="245"/>
      <c r="K3" s="245"/>
    </row>
    <row r="4" spans="1:11" x14ac:dyDescent="0.25">
      <c r="A4" s="356" t="s">
        <v>220</v>
      </c>
      <c r="B4" s="245"/>
      <c r="C4" s="246"/>
      <c r="D4" s="245"/>
      <c r="E4" s="245"/>
      <c r="F4" s="245"/>
      <c r="G4" s="245"/>
      <c r="H4" s="245"/>
      <c r="I4" s="245"/>
      <c r="J4" s="245"/>
      <c r="K4" s="245"/>
    </row>
    <row r="5" spans="1:11" x14ac:dyDescent="0.25">
      <c r="A5" s="247" t="s">
        <v>221</v>
      </c>
      <c r="B5" s="248"/>
      <c r="C5" s="249" t="s">
        <v>222</v>
      </c>
      <c r="D5" s="245"/>
      <c r="E5" s="245"/>
      <c r="F5" s="245"/>
      <c r="G5" s="245"/>
      <c r="H5" s="245"/>
      <c r="I5" s="245"/>
      <c r="J5" s="245"/>
      <c r="K5" s="245"/>
    </row>
    <row r="6" spans="1:11" x14ac:dyDescent="0.25">
      <c r="A6" s="250"/>
      <c r="B6" s="468" t="s">
        <v>223</v>
      </c>
      <c r="C6" s="469"/>
      <c r="D6" s="469"/>
      <c r="E6" s="251"/>
      <c r="F6" s="469" t="s">
        <v>8</v>
      </c>
      <c r="G6" s="469"/>
      <c r="H6" s="469"/>
      <c r="I6" s="251"/>
      <c r="J6" s="469" t="s">
        <v>224</v>
      </c>
      <c r="K6" s="470"/>
    </row>
    <row r="7" spans="1:11" x14ac:dyDescent="0.25">
      <c r="A7" s="250"/>
      <c r="B7" s="252" t="s">
        <v>225</v>
      </c>
      <c r="C7" s="252" t="s">
        <v>226</v>
      </c>
      <c r="D7" s="253" t="s">
        <v>227</v>
      </c>
      <c r="E7" s="254"/>
      <c r="F7" s="255" t="s">
        <v>225</v>
      </c>
      <c r="G7" s="255" t="s">
        <v>226</v>
      </c>
      <c r="H7" s="256" t="s">
        <v>227</v>
      </c>
      <c r="I7" s="254"/>
      <c r="J7" s="257" t="s">
        <v>228</v>
      </c>
      <c r="K7" s="258" t="s">
        <v>229</v>
      </c>
    </row>
    <row r="8" spans="1:11" x14ac:dyDescent="0.25">
      <c r="A8" s="250"/>
      <c r="B8" s="259" t="s">
        <v>230</v>
      </c>
      <c r="C8" s="259"/>
      <c r="D8" s="260" t="s">
        <v>230</v>
      </c>
      <c r="E8" s="254"/>
      <c r="F8" s="261" t="s">
        <v>230</v>
      </c>
      <c r="G8" s="261"/>
      <c r="H8" s="262" t="s">
        <v>230</v>
      </c>
      <c r="I8" s="254"/>
      <c r="J8" s="263"/>
      <c r="K8" s="264"/>
    </row>
    <row r="9" spans="1:11" x14ac:dyDescent="0.25">
      <c r="A9" s="265" t="s">
        <v>18</v>
      </c>
      <c r="B9" s="266">
        <f>ROUND('January 01, 2016 Rates'!G9,2)</f>
        <v>13.22</v>
      </c>
      <c r="C9" s="267">
        <v>1</v>
      </c>
      <c r="D9" s="268">
        <f>C9*B9</f>
        <v>13.22</v>
      </c>
      <c r="E9" s="267"/>
      <c r="F9" s="269">
        <f>ROUND('January 01, 2016 Rates'!F9,2)</f>
        <v>15.75</v>
      </c>
      <c r="G9" s="270">
        <f>C9</f>
        <v>1</v>
      </c>
      <c r="H9" s="268">
        <f>G9*F9</f>
        <v>15.75</v>
      </c>
      <c r="I9" s="267"/>
      <c r="J9" s="271">
        <f t="shared" ref="J9:J36" si="0">H9-D9</f>
        <v>2.5299999999999994</v>
      </c>
      <c r="K9" s="272">
        <f t="shared" ref="K9:K36" si="1">IF((D9)=0,"",(J9/D9))</f>
        <v>0.19137670196671705</v>
      </c>
    </row>
    <row r="10" spans="1:11" x14ac:dyDescent="0.25">
      <c r="A10" s="265" t="s">
        <v>26</v>
      </c>
      <c r="B10" s="273">
        <f>ROUND('January 01, 2016 Rates'!G13,4)</f>
        <v>1.3299999999999999E-2</v>
      </c>
      <c r="C10" s="274">
        <f>B3</f>
        <v>315</v>
      </c>
      <c r="D10" s="268">
        <f>C10*B10</f>
        <v>4.1894999999999998</v>
      </c>
      <c r="E10" s="267"/>
      <c r="F10" s="415">
        <f>ROUND('January 01, 2016 Rates'!F13,4)</f>
        <v>1.0200000000000001E-2</v>
      </c>
      <c r="G10" s="276">
        <f>C10</f>
        <v>315</v>
      </c>
      <c r="H10" s="268">
        <f>G10*F10</f>
        <v>3.2130000000000001</v>
      </c>
      <c r="I10" s="267"/>
      <c r="J10" s="271">
        <f t="shared" si="0"/>
        <v>-0.9764999999999997</v>
      </c>
      <c r="K10" s="272">
        <f t="shared" si="1"/>
        <v>-0.23308270676691722</v>
      </c>
    </row>
    <row r="11" spans="1:11" x14ac:dyDescent="0.25">
      <c r="A11" s="265" t="s">
        <v>308</v>
      </c>
      <c r="B11" s="273">
        <f>ROUND('January 01, 2016 Rates'!G11,4)</f>
        <v>0</v>
      </c>
      <c r="C11" s="274">
        <v>1</v>
      </c>
      <c r="D11" s="268">
        <f>C11*B11</f>
        <v>0</v>
      </c>
      <c r="E11" s="267"/>
      <c r="F11" s="269">
        <f>ROUND('January 01, 2016 Rates'!F11,2)</f>
        <v>0.01</v>
      </c>
      <c r="G11" s="276">
        <f>C11</f>
        <v>1</v>
      </c>
      <c r="H11" s="268">
        <f>G11*F11</f>
        <v>0.01</v>
      </c>
      <c r="I11" s="267"/>
      <c r="J11" s="271">
        <f>H11-D11</f>
        <v>0.01</v>
      </c>
      <c r="K11" s="272" t="str">
        <f t="shared" si="1"/>
        <v/>
      </c>
    </row>
    <row r="12" spans="1:11" x14ac:dyDescent="0.25">
      <c r="A12" s="265" t="s">
        <v>309</v>
      </c>
      <c r="B12" s="273">
        <f>ROUND('January 01, 2016 Rates'!G12,4)</f>
        <v>0</v>
      </c>
      <c r="C12" s="274">
        <v>1</v>
      </c>
      <c r="D12" s="268"/>
      <c r="E12" s="267"/>
      <c r="F12" s="269">
        <f>ROUND('January 01, 2016 Rates'!F12,2)</f>
        <v>1.03</v>
      </c>
      <c r="G12" s="276">
        <f>C12</f>
        <v>1</v>
      </c>
      <c r="H12" s="268">
        <f>G12*F12</f>
        <v>1.03</v>
      </c>
      <c r="I12" s="267"/>
      <c r="J12" s="271">
        <f>H12-D12</f>
        <v>1.03</v>
      </c>
      <c r="K12" s="272" t="str">
        <f t="shared" si="1"/>
        <v/>
      </c>
    </row>
    <row r="13" spans="1:11" x14ac:dyDescent="0.25">
      <c r="A13" s="446" t="s">
        <v>310</v>
      </c>
      <c r="B13" s="277">
        <v>0</v>
      </c>
      <c r="C13" s="278">
        <f>B3</f>
        <v>315</v>
      </c>
      <c r="D13" s="279"/>
      <c r="E13" s="267"/>
      <c r="F13" s="277">
        <v>0</v>
      </c>
      <c r="G13" s="281">
        <f>C13</f>
        <v>315</v>
      </c>
      <c r="H13" s="373">
        <f>G13*F13</f>
        <v>0</v>
      </c>
      <c r="I13" s="267"/>
      <c r="J13" s="374">
        <f>H13-D13</f>
        <v>0</v>
      </c>
      <c r="K13" s="451" t="str">
        <f t="shared" si="1"/>
        <v/>
      </c>
    </row>
    <row r="14" spans="1:11" x14ac:dyDescent="0.25">
      <c r="A14" s="283" t="s">
        <v>231</v>
      </c>
      <c r="B14" s="284"/>
      <c r="C14" s="285"/>
      <c r="D14" s="286">
        <f>SUM(D9:D13)</f>
        <v>17.409500000000001</v>
      </c>
      <c r="E14" s="267"/>
      <c r="F14" s="287"/>
      <c r="G14" s="288"/>
      <c r="H14" s="286">
        <f>SUM(H9:H13)</f>
        <v>20.003000000000004</v>
      </c>
      <c r="I14" s="267"/>
      <c r="J14" s="289">
        <f t="shared" si="0"/>
        <v>2.5935000000000024</v>
      </c>
      <c r="K14" s="290">
        <f t="shared" si="1"/>
        <v>0.14897038972974538</v>
      </c>
    </row>
    <row r="15" spans="1:11" x14ac:dyDescent="0.25">
      <c r="A15" s="291" t="s">
        <v>232</v>
      </c>
      <c r="B15" s="273">
        <f>ROUND(B28*0.64+B29*0.18+B30*0.18,4)</f>
        <v>0.1021</v>
      </c>
      <c r="C15" s="292">
        <f>B3*(B2)</f>
        <v>11.34</v>
      </c>
      <c r="D15" s="268">
        <f>B15*C15</f>
        <v>1.1578139999999999</v>
      </c>
      <c r="E15" s="267"/>
      <c r="F15" s="415">
        <f>ROUND(F28*0.64+F29*0.18+F30*0.18,4)</f>
        <v>0.1021</v>
      </c>
      <c r="G15" s="292">
        <f>C15</f>
        <v>11.34</v>
      </c>
      <c r="H15" s="268">
        <f>F15*G15</f>
        <v>1.1578139999999999</v>
      </c>
      <c r="I15" s="267"/>
      <c r="J15" s="271">
        <f t="shared" si="0"/>
        <v>0</v>
      </c>
      <c r="K15" s="272">
        <f t="shared" si="1"/>
        <v>0</v>
      </c>
    </row>
    <row r="16" spans="1:11" x14ac:dyDescent="0.25">
      <c r="A16" s="291" t="s">
        <v>311</v>
      </c>
      <c r="B16" s="273">
        <f>ROUND('January 01, 2016 Rates'!G14,4)</f>
        <v>0</v>
      </c>
      <c r="C16" s="292">
        <f>B3</f>
        <v>315</v>
      </c>
      <c r="D16" s="268">
        <f>C16*B16</f>
        <v>0</v>
      </c>
      <c r="E16" s="267"/>
      <c r="F16" s="415">
        <f>ROUND('January 01, 2016 Rates'!F14,4)</f>
        <v>2.9999999999999997E-4</v>
      </c>
      <c r="G16" s="292">
        <f>C16</f>
        <v>315</v>
      </c>
      <c r="H16" s="268">
        <f>G16*F16</f>
        <v>9.4499999999999987E-2</v>
      </c>
      <c r="I16" s="267"/>
      <c r="J16" s="271">
        <f t="shared" si="0"/>
        <v>9.4499999999999987E-2</v>
      </c>
      <c r="K16" s="272" t="str">
        <f t="shared" si="1"/>
        <v/>
      </c>
    </row>
    <row r="17" spans="1:11" x14ac:dyDescent="0.25">
      <c r="A17" s="293" t="s">
        <v>233</v>
      </c>
      <c r="B17" s="273">
        <f>ROUND('January 01, 2016 Rates'!G16,4)</f>
        <v>2.0000000000000001E-4</v>
      </c>
      <c r="C17" s="292">
        <f>B3</f>
        <v>315</v>
      </c>
      <c r="D17" s="268">
        <f>C17*B17</f>
        <v>6.3E-2</v>
      </c>
      <c r="E17" s="267"/>
      <c r="F17" s="415">
        <f>ROUND('January 01, 2016 Rates'!F16,4)</f>
        <v>2.0000000000000001E-4</v>
      </c>
      <c r="G17" s="292">
        <f>C17</f>
        <v>315</v>
      </c>
      <c r="H17" s="268">
        <f>G17*F17</f>
        <v>6.3E-2</v>
      </c>
      <c r="I17" s="267"/>
      <c r="J17" s="271">
        <f t="shared" si="0"/>
        <v>0</v>
      </c>
      <c r="K17" s="272">
        <f t="shared" si="1"/>
        <v>0</v>
      </c>
    </row>
    <row r="18" spans="1:11" x14ac:dyDescent="0.25">
      <c r="A18" s="293" t="s">
        <v>234</v>
      </c>
      <c r="B18" s="273">
        <f>ROUND('January 01, 2016 Rates'!G10,4)</f>
        <v>0.79</v>
      </c>
      <c r="C18" s="292">
        <v>1</v>
      </c>
      <c r="D18" s="268">
        <f>C18*B18</f>
        <v>0.79</v>
      </c>
      <c r="E18" s="267"/>
      <c r="F18" s="415">
        <f>ROUND('January 01, 2016 Rates'!F10,4)</f>
        <v>0.79</v>
      </c>
      <c r="G18" s="292">
        <f>C18</f>
        <v>1</v>
      </c>
      <c r="H18" s="268">
        <f>G18*F18</f>
        <v>0.79</v>
      </c>
      <c r="I18" s="267"/>
      <c r="J18" s="271">
        <f t="shared" si="0"/>
        <v>0</v>
      </c>
      <c r="K18" s="272">
        <f t="shared" si="1"/>
        <v>0</v>
      </c>
    </row>
    <row r="19" spans="1:11" x14ac:dyDescent="0.25">
      <c r="A19" s="294" t="s">
        <v>235</v>
      </c>
      <c r="B19" s="295"/>
      <c r="C19" s="296"/>
      <c r="D19" s="297">
        <f>SUM(D14:D18)</f>
        <v>19.420313999999998</v>
      </c>
      <c r="E19" s="267"/>
      <c r="F19" s="298"/>
      <c r="G19" s="299"/>
      <c r="H19" s="297">
        <f>SUM(H14:H18)</f>
        <v>22.108314</v>
      </c>
      <c r="I19" s="267"/>
      <c r="J19" s="300">
        <f t="shared" si="0"/>
        <v>2.6880000000000024</v>
      </c>
      <c r="K19" s="301">
        <f t="shared" si="1"/>
        <v>0.13841176821342863</v>
      </c>
    </row>
    <row r="20" spans="1:11" x14ac:dyDescent="0.25">
      <c r="A20" s="302" t="s">
        <v>236</v>
      </c>
      <c r="B20" s="273">
        <f>ROUND('January 01, 2016 Rates'!G17,4)</f>
        <v>8.0999999999999996E-3</v>
      </c>
      <c r="C20" s="303">
        <f>B3</f>
        <v>315</v>
      </c>
      <c r="D20" s="268">
        <f>C20*B20</f>
        <v>2.5514999999999999</v>
      </c>
      <c r="E20" s="267"/>
      <c r="F20" s="415">
        <f>ROUND('January 01, 2016 Rates'!F17,4)</f>
        <v>7.9000000000000008E-3</v>
      </c>
      <c r="G20" s="304">
        <f>C20</f>
        <v>315</v>
      </c>
      <c r="H20" s="268">
        <f>G20*F20</f>
        <v>2.4885000000000002</v>
      </c>
      <c r="I20" s="267"/>
      <c r="J20" s="271">
        <f t="shared" si="0"/>
        <v>-6.2999999999999723E-2</v>
      </c>
      <c r="K20" s="272">
        <f t="shared" si="1"/>
        <v>-2.4691358024691249E-2</v>
      </c>
    </row>
    <row r="21" spans="1:11" x14ac:dyDescent="0.25">
      <c r="A21" s="305" t="s">
        <v>237</v>
      </c>
      <c r="B21" s="273">
        <f>ROUND('January 01, 2016 Rates'!G18,4)</f>
        <v>6.1999999999999998E-3</v>
      </c>
      <c r="C21" s="303">
        <f>B3</f>
        <v>315</v>
      </c>
      <c r="D21" s="268">
        <f>C21*B21</f>
        <v>1.9529999999999998</v>
      </c>
      <c r="E21" s="267"/>
      <c r="F21" s="415">
        <f>ROUND('January 01, 2016 Rates'!F18,4)</f>
        <v>6.4000000000000003E-3</v>
      </c>
      <c r="G21" s="304">
        <f>C21</f>
        <v>315</v>
      </c>
      <c r="H21" s="268">
        <f>G21*F21</f>
        <v>2.016</v>
      </c>
      <c r="I21" s="267"/>
      <c r="J21" s="271">
        <f t="shared" si="0"/>
        <v>6.3000000000000167E-2</v>
      </c>
      <c r="K21" s="272">
        <f t="shared" si="1"/>
        <v>3.2258064516129122E-2</v>
      </c>
    </row>
    <row r="22" spans="1:11" x14ac:dyDescent="0.25">
      <c r="A22" s="294" t="s">
        <v>238</v>
      </c>
      <c r="B22" s="295"/>
      <c r="C22" s="296"/>
      <c r="D22" s="297">
        <f>SUM(D19:D21)</f>
        <v>23.924813999999998</v>
      </c>
      <c r="E22" s="306"/>
      <c r="F22" s="307"/>
      <c r="G22" s="308"/>
      <c r="H22" s="297">
        <f>SUM(H19:H21)</f>
        <v>26.612814</v>
      </c>
      <c r="I22" s="306"/>
      <c r="J22" s="300">
        <f t="shared" si="0"/>
        <v>2.6880000000000024</v>
      </c>
      <c r="K22" s="301">
        <f t="shared" si="1"/>
        <v>0.11235197063601007</v>
      </c>
    </row>
    <row r="23" spans="1:11" x14ac:dyDescent="0.25">
      <c r="A23" s="293" t="s">
        <v>239</v>
      </c>
      <c r="B23" s="273">
        <f>ROUND('January 01, 2016 Rates'!G19,4)</f>
        <v>4.4000000000000003E-3</v>
      </c>
      <c r="C23" s="303">
        <f>+$B$3+$B$3*$B$2</f>
        <v>326.33999999999997</v>
      </c>
      <c r="D23" s="268">
        <f t="shared" ref="D23:D30" si="2">C23*B23</f>
        <v>1.4358960000000001</v>
      </c>
      <c r="E23" s="267"/>
      <c r="F23" s="415">
        <f>ROUND('January 01, 2016 Rates'!F19,4)</f>
        <v>4.4000000000000003E-3</v>
      </c>
      <c r="G23" s="304">
        <f t="shared" ref="G23:G30" si="3">C23</f>
        <v>326.33999999999997</v>
      </c>
      <c r="H23" s="268">
        <f t="shared" ref="H23:H30" si="4">G23*F23</f>
        <v>1.4358960000000001</v>
      </c>
      <c r="I23" s="267"/>
      <c r="J23" s="271">
        <f t="shared" si="0"/>
        <v>0</v>
      </c>
      <c r="K23" s="272">
        <f t="shared" si="1"/>
        <v>0</v>
      </c>
    </row>
    <row r="24" spans="1:11" x14ac:dyDescent="0.25">
      <c r="A24" s="293" t="s">
        <v>240</v>
      </c>
      <c r="B24" s="273">
        <f>ROUND('January 01, 2016 Rates'!G20,4)</f>
        <v>1.2999999999999999E-3</v>
      </c>
      <c r="C24" s="303">
        <f>+$B$3+$B$3*$B$2</f>
        <v>326.33999999999997</v>
      </c>
      <c r="D24" s="268">
        <f t="shared" si="2"/>
        <v>0.42424199999999995</v>
      </c>
      <c r="E24" s="267"/>
      <c r="F24" s="415">
        <f>ROUND('January 01, 2016 Rates'!F20,4)</f>
        <v>1.2999999999999999E-3</v>
      </c>
      <c r="G24" s="304">
        <f t="shared" si="3"/>
        <v>326.33999999999997</v>
      </c>
      <c r="H24" s="268">
        <f t="shared" si="4"/>
        <v>0.42424199999999995</v>
      </c>
      <c r="I24" s="267"/>
      <c r="J24" s="271">
        <f t="shared" si="0"/>
        <v>0</v>
      </c>
      <c r="K24" s="272">
        <f t="shared" si="1"/>
        <v>0</v>
      </c>
    </row>
    <row r="25" spans="1:11" x14ac:dyDescent="0.25">
      <c r="A25" s="293" t="s">
        <v>241</v>
      </c>
      <c r="B25" s="273">
        <f>ROUND('January 01, 2016 Rates'!G22,4)</f>
        <v>0.25</v>
      </c>
      <c r="C25" s="303">
        <v>1</v>
      </c>
      <c r="D25" s="268">
        <f t="shared" si="2"/>
        <v>0.25</v>
      </c>
      <c r="E25" s="267"/>
      <c r="F25" s="415">
        <f>ROUND('January 01, 2016 Rates'!F22,4)</f>
        <v>0.25</v>
      </c>
      <c r="G25" s="304">
        <f t="shared" si="3"/>
        <v>1</v>
      </c>
      <c r="H25" s="268">
        <f t="shared" si="4"/>
        <v>0.25</v>
      </c>
      <c r="I25" s="267"/>
      <c r="J25" s="271">
        <f t="shared" si="0"/>
        <v>0</v>
      </c>
      <c r="K25" s="272">
        <f t="shared" si="1"/>
        <v>0</v>
      </c>
    </row>
    <row r="26" spans="1:11" x14ac:dyDescent="0.25">
      <c r="A26" s="293" t="s">
        <v>242</v>
      </c>
      <c r="B26" s="273">
        <f>ROUND('January 01, 2016 Rates'!G21,4)</f>
        <v>7.0000000000000001E-3</v>
      </c>
      <c r="C26" s="303">
        <f>B3</f>
        <v>315</v>
      </c>
      <c r="D26" s="268">
        <f t="shared" si="2"/>
        <v>2.2050000000000001</v>
      </c>
      <c r="E26" s="267"/>
      <c r="F26" s="438"/>
      <c r="G26" s="439"/>
      <c r="H26" s="437"/>
      <c r="I26" s="267"/>
      <c r="J26" s="440"/>
      <c r="K26" s="441"/>
    </row>
    <row r="27" spans="1:11" x14ac:dyDescent="0.25">
      <c r="A27" s="434" t="s">
        <v>307</v>
      </c>
      <c r="B27" s="435"/>
      <c r="C27" s="436"/>
      <c r="D27" s="437"/>
      <c r="E27" s="267"/>
      <c r="F27" s="415">
        <v>0</v>
      </c>
      <c r="G27" s="304">
        <v>0</v>
      </c>
      <c r="H27" s="268">
        <f t="shared" si="4"/>
        <v>0</v>
      </c>
      <c r="I27" s="267"/>
      <c r="J27" s="271"/>
      <c r="K27" s="272"/>
    </row>
    <row r="28" spans="1:11" x14ac:dyDescent="0.25">
      <c r="A28" s="293" t="s">
        <v>243</v>
      </c>
      <c r="B28" s="273">
        <v>0.08</v>
      </c>
      <c r="C28" s="303">
        <f>B3*0.64</f>
        <v>201.6</v>
      </c>
      <c r="D28" s="268">
        <f t="shared" si="2"/>
        <v>16.128</v>
      </c>
      <c r="E28" s="267"/>
      <c r="F28" s="415">
        <f>B28</f>
        <v>0.08</v>
      </c>
      <c r="G28" s="303">
        <f t="shared" si="3"/>
        <v>201.6</v>
      </c>
      <c r="H28" s="268">
        <f t="shared" si="4"/>
        <v>16.128</v>
      </c>
      <c r="I28" s="267"/>
      <c r="J28" s="271">
        <f t="shared" si="0"/>
        <v>0</v>
      </c>
      <c r="K28" s="272">
        <f t="shared" si="1"/>
        <v>0</v>
      </c>
    </row>
    <row r="29" spans="1:11" x14ac:dyDescent="0.25">
      <c r="A29" s="293" t="s">
        <v>244</v>
      </c>
      <c r="B29" s="273">
        <v>0.122</v>
      </c>
      <c r="C29" s="303">
        <f>B3*0.18</f>
        <v>56.699999999999996</v>
      </c>
      <c r="D29" s="268">
        <f t="shared" si="2"/>
        <v>6.9173999999999998</v>
      </c>
      <c r="E29" s="267"/>
      <c r="F29" s="273">
        <f>B29</f>
        <v>0.122</v>
      </c>
      <c r="G29" s="303">
        <f t="shared" si="3"/>
        <v>56.699999999999996</v>
      </c>
      <c r="H29" s="268">
        <f t="shared" si="4"/>
        <v>6.9173999999999998</v>
      </c>
      <c r="I29" s="267"/>
      <c r="J29" s="271">
        <f t="shared" si="0"/>
        <v>0</v>
      </c>
      <c r="K29" s="272">
        <f t="shared" si="1"/>
        <v>0</v>
      </c>
    </row>
    <row r="30" spans="1:11" ht="15.75" thickBot="1" x14ac:dyDescent="0.3">
      <c r="A30" s="250" t="s">
        <v>245</v>
      </c>
      <c r="B30" s="419">
        <v>0.161</v>
      </c>
      <c r="C30" s="303">
        <f>B3*0.18</f>
        <v>56.699999999999996</v>
      </c>
      <c r="D30" s="268">
        <f t="shared" si="2"/>
        <v>9.1287000000000003</v>
      </c>
      <c r="E30" s="267"/>
      <c r="F30" s="419">
        <f>B30</f>
        <v>0.161</v>
      </c>
      <c r="G30" s="303">
        <f t="shared" si="3"/>
        <v>56.699999999999996</v>
      </c>
      <c r="H30" s="268">
        <f t="shared" si="4"/>
        <v>9.1287000000000003</v>
      </c>
      <c r="I30" s="267"/>
      <c r="J30" s="271">
        <f t="shared" si="0"/>
        <v>0</v>
      </c>
      <c r="K30" s="272">
        <f>IF((D30)=0,"",(J30/D30))</f>
        <v>0</v>
      </c>
    </row>
    <row r="31" spans="1:11" ht="15.75" thickBot="1" x14ac:dyDescent="0.3">
      <c r="A31" s="309"/>
      <c r="B31" s="310"/>
      <c r="C31" s="311"/>
      <c r="D31" s="312"/>
      <c r="E31" s="267"/>
      <c r="F31" s="310"/>
      <c r="G31" s="313"/>
      <c r="H31" s="312"/>
      <c r="I31" s="267"/>
      <c r="J31" s="314"/>
      <c r="K31" s="315"/>
    </row>
    <row r="32" spans="1:11" x14ac:dyDescent="0.25">
      <c r="A32" s="316" t="s">
        <v>246</v>
      </c>
      <c r="B32" s="317"/>
      <c r="C32" s="318"/>
      <c r="D32" s="319">
        <f>SUM(D22:D26,D28:D30)</f>
        <v>60.414051999999998</v>
      </c>
      <c r="E32" s="320"/>
      <c r="F32" s="321"/>
      <c r="G32" s="322"/>
      <c r="H32" s="319">
        <f>SUM(H22:H26,H28:H30)</f>
        <v>60.897052000000002</v>
      </c>
      <c r="I32" s="306"/>
      <c r="J32" s="323">
        <f>H32-D32</f>
        <v>0.48300000000000409</v>
      </c>
      <c r="K32" s="324">
        <f>IF((D32)=0,"",(J32/D32))</f>
        <v>7.9948287527544775E-3</v>
      </c>
    </row>
    <row r="33" spans="1:11" x14ac:dyDescent="0.25">
      <c r="A33" s="325" t="s">
        <v>247</v>
      </c>
      <c r="B33" s="317">
        <v>0.13</v>
      </c>
      <c r="C33" s="326"/>
      <c r="D33" s="327">
        <f>D32*B33</f>
        <v>7.8538267600000005</v>
      </c>
      <c r="E33" s="328"/>
      <c r="F33" s="329">
        <v>0.13</v>
      </c>
      <c r="G33" s="328"/>
      <c r="H33" s="327">
        <f>H32*F33</f>
        <v>7.9166167600000001</v>
      </c>
      <c r="I33" s="267"/>
      <c r="J33" s="330">
        <f t="shared" si="0"/>
        <v>6.2789999999999679E-2</v>
      </c>
      <c r="K33" s="331">
        <f t="shared" si="1"/>
        <v>7.9948287527543682E-3</v>
      </c>
    </row>
    <row r="34" spans="1:11" x14ac:dyDescent="0.25">
      <c r="A34" s="332" t="s">
        <v>248</v>
      </c>
      <c r="B34" s="328"/>
      <c r="C34" s="326"/>
      <c r="D34" s="327">
        <f>D32+D33</f>
        <v>68.267878760000002</v>
      </c>
      <c r="E34" s="328"/>
      <c r="F34" s="333"/>
      <c r="G34" s="328"/>
      <c r="H34" s="327">
        <f>H32+H33</f>
        <v>68.813668759999999</v>
      </c>
      <c r="I34" s="267"/>
      <c r="J34" s="330">
        <f t="shared" si="0"/>
        <v>0.54578999999999667</v>
      </c>
      <c r="K34" s="331">
        <f t="shared" si="1"/>
        <v>7.9948287527543595E-3</v>
      </c>
    </row>
    <row r="35" spans="1:11" x14ac:dyDescent="0.25">
      <c r="A35" s="334" t="s">
        <v>249</v>
      </c>
      <c r="B35" s="328"/>
      <c r="C35" s="326"/>
      <c r="D35" s="327">
        <f>ROUND(-D34*10%,2)</f>
        <v>-6.83</v>
      </c>
      <c r="E35" s="328"/>
      <c r="F35" s="442"/>
      <c r="G35" s="443"/>
      <c r="H35" s="444"/>
      <c r="I35" s="267"/>
      <c r="J35" s="440"/>
      <c r="K35" s="441"/>
    </row>
    <row r="36" spans="1:11" ht="15.75" thickBot="1" x14ac:dyDescent="0.3">
      <c r="A36" s="335" t="s">
        <v>250</v>
      </c>
      <c r="B36" s="336"/>
      <c r="C36" s="337"/>
      <c r="D36" s="338">
        <f>D34+D35</f>
        <v>61.437878760000004</v>
      </c>
      <c r="E36" s="320"/>
      <c r="F36" s="339"/>
      <c r="G36" s="340"/>
      <c r="H36" s="338">
        <f>H34+H35</f>
        <v>68.813668759999999</v>
      </c>
      <c r="I36" s="306"/>
      <c r="J36" s="289">
        <f t="shared" si="0"/>
        <v>7.375789999999995</v>
      </c>
      <c r="K36" s="290">
        <f t="shared" si="1"/>
        <v>0.12005281023475223</v>
      </c>
    </row>
    <row r="37" spans="1:11" ht="15.75" thickBot="1" x14ac:dyDescent="0.3">
      <c r="A37" s="309"/>
      <c r="B37" s="341"/>
      <c r="C37" s="342"/>
      <c r="D37" s="343"/>
      <c r="E37" s="344"/>
      <c r="F37" s="345"/>
      <c r="G37" s="346"/>
      <c r="H37" s="347"/>
      <c r="I37" s="344"/>
      <c r="J37" s="348"/>
      <c r="K37" s="349"/>
    </row>
    <row r="38" spans="1:11" x14ac:dyDescent="0.25">
      <c r="A38" s="350"/>
      <c r="B38" s="351"/>
      <c r="C38" s="351"/>
      <c r="D38" s="351"/>
      <c r="E38" s="351"/>
      <c r="F38" s="351"/>
      <c r="G38" s="351"/>
      <c r="H38" s="352"/>
      <c r="I38" s="351"/>
      <c r="J38" s="449"/>
      <c r="K38" s="450"/>
    </row>
    <row r="39" spans="1:11" x14ac:dyDescent="0.25">
      <c r="A39" s="350"/>
      <c r="B39" s="351"/>
      <c r="C39" s="351"/>
      <c r="D39" s="351"/>
      <c r="E39" s="351"/>
      <c r="F39" s="351"/>
      <c r="G39" s="351"/>
      <c r="H39" s="351"/>
      <c r="I39" s="351"/>
      <c r="J39" s="351"/>
      <c r="K39" s="351"/>
    </row>
    <row r="40" spans="1:11" x14ac:dyDescent="0.25">
      <c r="A40" s="350"/>
      <c r="B40" s="351"/>
      <c r="C40" s="351"/>
      <c r="D40" s="351"/>
      <c r="E40" s="351"/>
      <c r="F40" s="351"/>
      <c r="G40" s="351"/>
      <c r="H40" s="351"/>
      <c r="I40" s="351"/>
      <c r="J40" s="351"/>
      <c r="K40" s="351"/>
    </row>
    <row r="41" spans="1:11" x14ac:dyDescent="0.25">
      <c r="A41" s="353"/>
      <c r="B41" s="351"/>
      <c r="C41" s="351"/>
      <c r="D41" s="351"/>
      <c r="E41" s="351"/>
      <c r="F41" s="351"/>
      <c r="G41" s="351"/>
      <c r="H41" s="351"/>
      <c r="I41" s="351"/>
      <c r="J41" s="351"/>
      <c r="K41" s="351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FFFF00"/>
    <pageSetUpPr fitToPage="1"/>
  </sheetPr>
  <dimension ref="A1:L38"/>
  <sheetViews>
    <sheetView topLeftCell="A4" workbookViewId="0">
      <selection activeCell="B33" sqref="B33"/>
    </sheetView>
  </sheetViews>
  <sheetFormatPr defaultRowHeight="15" x14ac:dyDescent="0.25"/>
  <cols>
    <col min="1" max="1" width="54" style="354" customWidth="1"/>
    <col min="2" max="2" width="13.28515625" style="354" customWidth="1"/>
    <col min="3" max="3" width="8.7109375" style="354" bestFit="1" customWidth="1"/>
    <col min="4" max="4" width="9.85546875" style="354" bestFit="1" customWidth="1"/>
    <col min="5" max="5" width="9.140625" style="354"/>
    <col min="6" max="6" width="11" style="354" bestFit="1" customWidth="1"/>
    <col min="7" max="7" width="8.7109375" style="354" bestFit="1" customWidth="1"/>
    <col min="8" max="8" width="9.85546875" style="354" bestFit="1" customWidth="1"/>
    <col min="9" max="9" width="9.140625" style="354"/>
    <col min="10" max="10" width="9.5703125" style="354" bestFit="1" customWidth="1"/>
    <col min="11" max="11" width="10" style="354" bestFit="1" customWidth="1"/>
    <col min="12" max="12" width="9.140625" style="354"/>
  </cols>
  <sheetData>
    <row r="1" spans="1:11" x14ac:dyDescent="0.25">
      <c r="A1" s="239" t="s">
        <v>215</v>
      </c>
      <c r="B1" s="240" t="s">
        <v>251</v>
      </c>
      <c r="C1" s="240"/>
    </row>
    <row r="2" spans="1:11" ht="15.75" x14ac:dyDescent="0.25">
      <c r="A2" s="239" t="s">
        <v>217</v>
      </c>
      <c r="B2" s="241">
        <v>3.5999999999999997E-2</v>
      </c>
      <c r="C2" s="242"/>
      <c r="D2" s="242"/>
      <c r="E2" s="242"/>
      <c r="F2" s="242"/>
      <c r="G2" s="242"/>
      <c r="H2" s="242"/>
      <c r="I2" s="242"/>
      <c r="J2" s="242"/>
      <c r="K2" s="242"/>
    </row>
    <row r="3" spans="1:11" x14ac:dyDescent="0.25">
      <c r="A3" s="239" t="s">
        <v>218</v>
      </c>
      <c r="B3" s="243">
        <v>800</v>
      </c>
      <c r="C3" s="246" t="s">
        <v>252</v>
      </c>
      <c r="D3" s="355"/>
      <c r="E3" s="355"/>
      <c r="F3" s="355"/>
      <c r="G3" s="355"/>
      <c r="H3" s="355"/>
      <c r="I3" s="355"/>
      <c r="J3" s="355"/>
      <c r="K3" s="355"/>
    </row>
    <row r="4" spans="1:11" x14ac:dyDescent="0.25">
      <c r="A4" s="356" t="s">
        <v>220</v>
      </c>
      <c r="B4" s="355"/>
      <c r="C4" s="246"/>
      <c r="D4" s="355"/>
      <c r="E4" s="355"/>
      <c r="F4" s="355"/>
      <c r="G4" s="355"/>
      <c r="H4" s="355"/>
      <c r="I4" s="355"/>
      <c r="J4" s="355"/>
      <c r="K4" s="355"/>
    </row>
    <row r="5" spans="1:11" x14ac:dyDescent="0.25">
      <c r="A5" s="247" t="s">
        <v>221</v>
      </c>
      <c r="B5" s="248"/>
      <c r="C5" s="246" t="s">
        <v>222</v>
      </c>
      <c r="D5" s="355"/>
      <c r="E5" s="355"/>
      <c r="F5" s="355"/>
      <c r="G5" s="355"/>
      <c r="H5" s="355"/>
      <c r="I5" s="355"/>
      <c r="J5" s="355"/>
      <c r="K5" s="355"/>
    </row>
    <row r="6" spans="1:11" x14ac:dyDescent="0.25">
      <c r="A6" s="250"/>
      <c r="B6" s="468" t="s">
        <v>223</v>
      </c>
      <c r="C6" s="469"/>
      <c r="D6" s="469"/>
      <c r="E6" s="251"/>
      <c r="F6" s="469" t="s">
        <v>8</v>
      </c>
      <c r="G6" s="469"/>
      <c r="H6" s="469"/>
      <c r="I6" s="251"/>
      <c r="J6" s="469" t="s">
        <v>224</v>
      </c>
      <c r="K6" s="470"/>
    </row>
    <row r="7" spans="1:11" x14ac:dyDescent="0.25">
      <c r="A7" s="250"/>
      <c r="B7" s="252" t="s">
        <v>225</v>
      </c>
      <c r="C7" s="252" t="s">
        <v>226</v>
      </c>
      <c r="D7" s="253" t="s">
        <v>227</v>
      </c>
      <c r="E7" s="254"/>
      <c r="F7" s="255" t="s">
        <v>225</v>
      </c>
      <c r="G7" s="255" t="s">
        <v>226</v>
      </c>
      <c r="H7" s="256" t="s">
        <v>227</v>
      </c>
      <c r="I7" s="254"/>
      <c r="J7" s="257" t="s">
        <v>228</v>
      </c>
      <c r="K7" s="258" t="s">
        <v>229</v>
      </c>
    </row>
    <row r="8" spans="1:11" x14ac:dyDescent="0.25">
      <c r="A8" s="250"/>
      <c r="B8" s="259" t="s">
        <v>230</v>
      </c>
      <c r="C8" s="259"/>
      <c r="D8" s="260" t="s">
        <v>230</v>
      </c>
      <c r="E8" s="254"/>
      <c r="F8" s="261" t="s">
        <v>230</v>
      </c>
      <c r="G8" s="261"/>
      <c r="H8" s="262" t="s">
        <v>230</v>
      </c>
      <c r="I8" s="254"/>
      <c r="J8" s="263"/>
      <c r="K8" s="264"/>
    </row>
    <row r="9" spans="1:11" x14ac:dyDescent="0.25">
      <c r="A9" s="265" t="s">
        <v>18</v>
      </c>
      <c r="B9" s="266">
        <f>ROUND('January 01, 2016 Rates'!G9,2)</f>
        <v>13.22</v>
      </c>
      <c r="C9" s="267">
        <v>1</v>
      </c>
      <c r="D9" s="268">
        <f>C9*B9</f>
        <v>13.22</v>
      </c>
      <c r="E9" s="267"/>
      <c r="F9" s="269">
        <f>ROUND('January 01, 2016 Rates'!F9,2)</f>
        <v>15.75</v>
      </c>
      <c r="G9" s="270">
        <f>C9</f>
        <v>1</v>
      </c>
      <c r="H9" s="268">
        <f>G9*F9</f>
        <v>15.75</v>
      </c>
      <c r="I9" s="267"/>
      <c r="J9" s="271">
        <f t="shared" ref="J9:J36" si="0">H9-D9</f>
        <v>2.5299999999999994</v>
      </c>
      <c r="K9" s="272">
        <f t="shared" ref="K9:K36" si="1">IF((D9)=0,"",(J9/D9))</f>
        <v>0.19137670196671705</v>
      </c>
    </row>
    <row r="10" spans="1:11" x14ac:dyDescent="0.25">
      <c r="A10" s="265" t="s">
        <v>26</v>
      </c>
      <c r="B10" s="273">
        <f>ROUND('January 01, 2016 Rates'!G13,4)</f>
        <v>1.3299999999999999E-2</v>
      </c>
      <c r="C10" s="274">
        <f>B3</f>
        <v>800</v>
      </c>
      <c r="D10" s="268">
        <f>C10*B10</f>
        <v>10.639999999999999</v>
      </c>
      <c r="E10" s="267"/>
      <c r="F10" s="415">
        <f>ROUND('January 01, 2016 Rates'!F13,4)</f>
        <v>1.0200000000000001E-2</v>
      </c>
      <c r="G10" s="276">
        <f>C10</f>
        <v>800</v>
      </c>
      <c r="H10" s="268">
        <f>G10*F10</f>
        <v>8.16</v>
      </c>
      <c r="I10" s="267"/>
      <c r="J10" s="271">
        <f t="shared" si="0"/>
        <v>-2.4799999999999986</v>
      </c>
      <c r="K10" s="272">
        <f t="shared" si="1"/>
        <v>-0.2330827067669172</v>
      </c>
    </row>
    <row r="11" spans="1:11" x14ac:dyDescent="0.25">
      <c r="A11" s="265" t="s">
        <v>308</v>
      </c>
      <c r="B11" s="273">
        <f>ROUND('January 01, 2016 Rates'!G11,4)</f>
        <v>0</v>
      </c>
      <c r="C11" s="274">
        <v>1</v>
      </c>
      <c r="D11" s="268">
        <f>C11*B11</f>
        <v>0</v>
      </c>
      <c r="E11" s="267"/>
      <c r="F11" s="269">
        <f>ROUND('January 01, 2016 Rates'!F11,2)</f>
        <v>0.01</v>
      </c>
      <c r="G11" s="276">
        <f>C11</f>
        <v>1</v>
      </c>
      <c r="H11" s="268">
        <f>G11*F11</f>
        <v>0.01</v>
      </c>
      <c r="I11" s="267"/>
      <c r="J11" s="271">
        <f t="shared" si="0"/>
        <v>0.01</v>
      </c>
      <c r="K11" s="272" t="str">
        <f t="shared" si="1"/>
        <v/>
      </c>
    </row>
    <row r="12" spans="1:11" x14ac:dyDescent="0.25">
      <c r="A12" s="265" t="s">
        <v>309</v>
      </c>
      <c r="B12" s="273">
        <f>ROUND('January 01, 2016 Rates'!G12,4)</f>
        <v>0</v>
      </c>
      <c r="C12" s="274">
        <v>1</v>
      </c>
      <c r="D12" s="268">
        <f>C12*B12</f>
        <v>0</v>
      </c>
      <c r="E12" s="267"/>
      <c r="F12" s="269">
        <f>ROUND('January 01, 2016 Rates'!F12,2)</f>
        <v>1.03</v>
      </c>
      <c r="G12" s="276">
        <f>C12</f>
        <v>1</v>
      </c>
      <c r="H12" s="268">
        <f t="shared" ref="H12:H13" si="2">G12*F12</f>
        <v>1.03</v>
      </c>
      <c r="I12" s="267"/>
      <c r="J12" s="271">
        <f t="shared" si="0"/>
        <v>1.03</v>
      </c>
      <c r="K12" s="272" t="str">
        <f t="shared" si="1"/>
        <v/>
      </c>
    </row>
    <row r="13" spans="1:11" x14ac:dyDescent="0.25">
      <c r="A13" s="446" t="s">
        <v>310</v>
      </c>
      <c r="B13" s="277">
        <v>0</v>
      </c>
      <c r="C13" s="278">
        <f>B3</f>
        <v>800</v>
      </c>
      <c r="D13" s="448">
        <f>C13*B13</f>
        <v>0</v>
      </c>
      <c r="E13" s="267"/>
      <c r="F13" s="280">
        <v>0</v>
      </c>
      <c r="G13" s="281">
        <f>C13</f>
        <v>800</v>
      </c>
      <c r="H13" s="448">
        <f t="shared" si="2"/>
        <v>0</v>
      </c>
      <c r="I13" s="267"/>
      <c r="J13" s="374">
        <f t="shared" si="0"/>
        <v>0</v>
      </c>
      <c r="K13" s="282" t="str">
        <f t="shared" si="1"/>
        <v/>
      </c>
    </row>
    <row r="14" spans="1:11" x14ac:dyDescent="0.25">
      <c r="A14" s="283" t="s">
        <v>231</v>
      </c>
      <c r="B14" s="284"/>
      <c r="C14" s="285"/>
      <c r="D14" s="286">
        <f>SUM(D9:D13)</f>
        <v>23.86</v>
      </c>
      <c r="E14" s="267"/>
      <c r="F14" s="287"/>
      <c r="G14" s="288"/>
      <c r="H14" s="286">
        <f>SUM(H9:H13)</f>
        <v>24.950000000000003</v>
      </c>
      <c r="I14" s="267"/>
      <c r="J14" s="289">
        <f t="shared" si="0"/>
        <v>1.0900000000000034</v>
      </c>
      <c r="K14" s="290">
        <f t="shared" si="1"/>
        <v>4.5683151718357226E-2</v>
      </c>
    </row>
    <row r="15" spans="1:11" x14ac:dyDescent="0.25">
      <c r="A15" s="291" t="s">
        <v>232</v>
      </c>
      <c r="B15" s="273">
        <f>ROUND(B28*0.64+B29*0.18+B30*0.18,4)</f>
        <v>0.1021</v>
      </c>
      <c r="C15" s="292">
        <f>B3*(B2)</f>
        <v>28.799999999999997</v>
      </c>
      <c r="D15" s="268">
        <f>B15*C15</f>
        <v>2.9404799999999995</v>
      </c>
      <c r="E15" s="267"/>
      <c r="F15" s="275">
        <f>ROUND(F28*0.64+F29*0.18+F30*0.18,4)</f>
        <v>0.1021</v>
      </c>
      <c r="G15" s="292">
        <f>C15</f>
        <v>28.799999999999997</v>
      </c>
      <c r="H15" s="268">
        <f>F15*G15</f>
        <v>2.9404799999999995</v>
      </c>
      <c r="I15" s="267"/>
      <c r="J15" s="271">
        <f t="shared" si="0"/>
        <v>0</v>
      </c>
      <c r="K15" s="272">
        <f t="shared" si="1"/>
        <v>0</v>
      </c>
    </row>
    <row r="16" spans="1:11" x14ac:dyDescent="0.25">
      <c r="A16" s="291" t="s">
        <v>311</v>
      </c>
      <c r="B16" s="273">
        <f>ROUND('January 01, 2016 Rates'!G14+'January 01, 2016 Rates'!G15,4)</f>
        <v>0</v>
      </c>
      <c r="C16" s="292">
        <f>B3</f>
        <v>800</v>
      </c>
      <c r="D16" s="268">
        <f>C16*B16</f>
        <v>0</v>
      </c>
      <c r="E16" s="267"/>
      <c r="F16" s="275">
        <f>ROUND('January 01, 2016 Rates'!F14+'January 01, 2016 Rates'!F15,4)</f>
        <v>1.5E-3</v>
      </c>
      <c r="G16" s="292">
        <f>C16</f>
        <v>800</v>
      </c>
      <c r="H16" s="268">
        <f>G16*F16</f>
        <v>1.2</v>
      </c>
      <c r="I16" s="267"/>
      <c r="J16" s="271">
        <f>H16-D16</f>
        <v>1.2</v>
      </c>
      <c r="K16" s="272" t="str">
        <f>IF((D16)=0,"",(J16/D16))</f>
        <v/>
      </c>
    </row>
    <row r="17" spans="1:11" x14ac:dyDescent="0.25">
      <c r="A17" s="293" t="s">
        <v>233</v>
      </c>
      <c r="B17" s="273">
        <f>ROUND('January 01, 2016 Rates'!G16,4)</f>
        <v>2.0000000000000001E-4</v>
      </c>
      <c r="C17" s="292">
        <f>B3</f>
        <v>800</v>
      </c>
      <c r="D17" s="268">
        <f>C17*B17</f>
        <v>0.16</v>
      </c>
      <c r="E17" s="267"/>
      <c r="F17" s="415">
        <f>ROUND('January 01, 2016 Rates'!F16,4)</f>
        <v>2.0000000000000001E-4</v>
      </c>
      <c r="G17" s="292">
        <f>C17</f>
        <v>800</v>
      </c>
      <c r="H17" s="268">
        <f>G17*F17</f>
        <v>0.16</v>
      </c>
      <c r="I17" s="267"/>
      <c r="J17" s="271">
        <f t="shared" si="0"/>
        <v>0</v>
      </c>
      <c r="K17" s="272">
        <f t="shared" si="1"/>
        <v>0</v>
      </c>
    </row>
    <row r="18" spans="1:11" x14ac:dyDescent="0.25">
      <c r="A18" s="293" t="s">
        <v>234</v>
      </c>
      <c r="B18" s="273">
        <f>ROUND('January 01, 2016 Rates'!G10,4)</f>
        <v>0.79</v>
      </c>
      <c r="C18" s="292">
        <v>1</v>
      </c>
      <c r="D18" s="268">
        <f>C18*B18</f>
        <v>0.79</v>
      </c>
      <c r="E18" s="267"/>
      <c r="F18" s="415">
        <f>ROUND('January 01, 2016 Rates'!F10,4)</f>
        <v>0.79</v>
      </c>
      <c r="G18" s="292">
        <f>C18</f>
        <v>1</v>
      </c>
      <c r="H18" s="268">
        <f>G18*F18</f>
        <v>0.79</v>
      </c>
      <c r="I18" s="267"/>
      <c r="J18" s="271">
        <f t="shared" si="0"/>
        <v>0</v>
      </c>
      <c r="K18" s="272">
        <f t="shared" si="1"/>
        <v>0</v>
      </c>
    </row>
    <row r="19" spans="1:11" x14ac:dyDescent="0.25">
      <c r="A19" s="294" t="s">
        <v>235</v>
      </c>
      <c r="B19" s="295"/>
      <c r="C19" s="296"/>
      <c r="D19" s="297">
        <f>SUM(D14:D18)</f>
        <v>27.75048</v>
      </c>
      <c r="E19" s="267"/>
      <c r="F19" s="298"/>
      <c r="G19" s="299"/>
      <c r="H19" s="297">
        <f>SUM(H14:H18)</f>
        <v>30.040480000000002</v>
      </c>
      <c r="I19" s="267"/>
      <c r="J19" s="300">
        <f t="shared" si="0"/>
        <v>2.2900000000000027</v>
      </c>
      <c r="K19" s="301">
        <f t="shared" si="1"/>
        <v>8.2521095130606847E-2</v>
      </c>
    </row>
    <row r="20" spans="1:11" x14ac:dyDescent="0.25">
      <c r="A20" s="302" t="s">
        <v>236</v>
      </c>
      <c r="B20" s="273">
        <f>ROUND('January 01, 2016 Rates'!G17,4)</f>
        <v>8.0999999999999996E-3</v>
      </c>
      <c r="C20" s="303">
        <f>B3</f>
        <v>800</v>
      </c>
      <c r="D20" s="268">
        <f>C20*B20</f>
        <v>6.4799999999999995</v>
      </c>
      <c r="E20" s="267"/>
      <c r="F20" s="415">
        <f>ROUND('January 01, 2016 Rates'!F17,4)</f>
        <v>7.9000000000000008E-3</v>
      </c>
      <c r="G20" s="304">
        <f>C20</f>
        <v>800</v>
      </c>
      <c r="H20" s="268">
        <f>G20*F20</f>
        <v>6.32</v>
      </c>
      <c r="I20" s="267"/>
      <c r="J20" s="271">
        <f t="shared" si="0"/>
        <v>-0.15999999999999925</v>
      </c>
      <c r="K20" s="272">
        <f t="shared" si="1"/>
        <v>-2.4691358024691246E-2</v>
      </c>
    </row>
    <row r="21" spans="1:11" x14ac:dyDescent="0.25">
      <c r="A21" s="305" t="s">
        <v>237</v>
      </c>
      <c r="B21" s="273">
        <f>ROUND('January 01, 2016 Rates'!G18,4)</f>
        <v>6.1999999999999998E-3</v>
      </c>
      <c r="C21" s="303">
        <f>B3</f>
        <v>800</v>
      </c>
      <c r="D21" s="268">
        <f>C21*B21</f>
        <v>4.96</v>
      </c>
      <c r="E21" s="267"/>
      <c r="F21" s="415">
        <f>ROUND('January 01, 2016 Rates'!F18,4)</f>
        <v>6.4000000000000003E-3</v>
      </c>
      <c r="G21" s="304">
        <f>C21</f>
        <v>800</v>
      </c>
      <c r="H21" s="268">
        <f>G21*F21</f>
        <v>5.12</v>
      </c>
      <c r="I21" s="267"/>
      <c r="J21" s="271">
        <f t="shared" si="0"/>
        <v>0.16000000000000014</v>
      </c>
      <c r="K21" s="272">
        <f t="shared" si="1"/>
        <v>3.2258064516129059E-2</v>
      </c>
    </row>
    <row r="22" spans="1:11" x14ac:dyDescent="0.25">
      <c r="A22" s="294" t="s">
        <v>238</v>
      </c>
      <c r="B22" s="295"/>
      <c r="C22" s="296"/>
      <c r="D22" s="297">
        <f>SUM(D19:D21)</f>
        <v>39.190480000000001</v>
      </c>
      <c r="E22" s="306"/>
      <c r="F22" s="307"/>
      <c r="G22" s="308"/>
      <c r="H22" s="297">
        <f>SUM(H19:H21)</f>
        <v>41.48048</v>
      </c>
      <c r="I22" s="306"/>
      <c r="J22" s="300">
        <f>H22-D22</f>
        <v>2.2899999999999991</v>
      </c>
      <c r="K22" s="301">
        <f>IF((D22)=0,"",(J22/D22))</f>
        <v>5.8432558111051434E-2</v>
      </c>
    </row>
    <row r="23" spans="1:11" x14ac:dyDescent="0.25">
      <c r="A23" s="293" t="s">
        <v>239</v>
      </c>
      <c r="B23" s="273">
        <f>ROUND('January 01, 2016 Rates'!G19,4)</f>
        <v>4.4000000000000003E-3</v>
      </c>
      <c r="C23" s="303">
        <f>B3*B2+B3</f>
        <v>828.8</v>
      </c>
      <c r="D23" s="268">
        <f t="shared" ref="D23:D30" si="3">C23*B23</f>
        <v>3.6467200000000002</v>
      </c>
      <c r="E23" s="267"/>
      <c r="F23" s="415">
        <f>ROUND('January 01, 2016 Rates'!F19,4)</f>
        <v>4.4000000000000003E-3</v>
      </c>
      <c r="G23" s="304">
        <f t="shared" ref="G23:G30" si="4">C23</f>
        <v>828.8</v>
      </c>
      <c r="H23" s="268">
        <f t="shared" ref="H23:H30" si="5">G23*F23</f>
        <v>3.6467200000000002</v>
      </c>
      <c r="I23" s="267"/>
      <c r="J23" s="271">
        <f t="shared" si="0"/>
        <v>0</v>
      </c>
      <c r="K23" s="272">
        <f t="shared" si="1"/>
        <v>0</v>
      </c>
    </row>
    <row r="24" spans="1:11" x14ac:dyDescent="0.25">
      <c r="A24" s="293" t="s">
        <v>240</v>
      </c>
      <c r="B24" s="273">
        <f>ROUND('January 01, 2016 Rates'!G20,4)</f>
        <v>1.2999999999999999E-3</v>
      </c>
      <c r="C24" s="303">
        <f>+C23</f>
        <v>828.8</v>
      </c>
      <c r="D24" s="268">
        <f t="shared" si="3"/>
        <v>1.07744</v>
      </c>
      <c r="E24" s="267"/>
      <c r="F24" s="415">
        <f>ROUND('January 01, 2016 Rates'!F20,4)</f>
        <v>1.2999999999999999E-3</v>
      </c>
      <c r="G24" s="304">
        <f t="shared" si="4"/>
        <v>828.8</v>
      </c>
      <c r="H24" s="268">
        <f t="shared" si="5"/>
        <v>1.07744</v>
      </c>
      <c r="I24" s="267"/>
      <c r="J24" s="271">
        <f t="shared" si="0"/>
        <v>0</v>
      </c>
      <c r="K24" s="272">
        <f t="shared" si="1"/>
        <v>0</v>
      </c>
    </row>
    <row r="25" spans="1:11" x14ac:dyDescent="0.25">
      <c r="A25" s="293" t="s">
        <v>241</v>
      </c>
      <c r="B25" s="273">
        <f>ROUND('January 01, 2016 Rates'!G22,4)</f>
        <v>0.25</v>
      </c>
      <c r="C25" s="303">
        <v>1</v>
      </c>
      <c r="D25" s="268">
        <f t="shared" si="3"/>
        <v>0.25</v>
      </c>
      <c r="E25" s="267"/>
      <c r="F25" s="415">
        <f>ROUND('January 01, 2016 Rates'!F22,4)</f>
        <v>0.25</v>
      </c>
      <c r="G25" s="304">
        <f t="shared" si="4"/>
        <v>1</v>
      </c>
      <c r="H25" s="268">
        <f t="shared" si="5"/>
        <v>0.25</v>
      </c>
      <c r="I25" s="267"/>
      <c r="J25" s="271">
        <f t="shared" si="0"/>
        <v>0</v>
      </c>
      <c r="K25" s="272">
        <f t="shared" si="1"/>
        <v>0</v>
      </c>
    </row>
    <row r="26" spans="1:11" x14ac:dyDescent="0.25">
      <c r="A26" s="293" t="s">
        <v>242</v>
      </c>
      <c r="B26" s="273">
        <f>ROUND('January 01, 2016 Rates'!G21,4)</f>
        <v>7.0000000000000001E-3</v>
      </c>
      <c r="C26" s="303">
        <f>B3</f>
        <v>800</v>
      </c>
      <c r="D26" s="268">
        <f t="shared" si="3"/>
        <v>5.6000000000000005</v>
      </c>
      <c r="E26" s="267"/>
      <c r="F26" s="438"/>
      <c r="G26" s="439"/>
      <c r="H26" s="437"/>
      <c r="I26" s="267"/>
      <c r="J26" s="440"/>
      <c r="K26" s="441"/>
    </row>
    <row r="27" spans="1:11" x14ac:dyDescent="0.25">
      <c r="A27" s="434" t="s">
        <v>307</v>
      </c>
      <c r="B27" s="435"/>
      <c r="C27" s="436"/>
      <c r="D27" s="437"/>
      <c r="E27" s="267"/>
      <c r="F27" s="415"/>
      <c r="G27" s="304">
        <v>0</v>
      </c>
      <c r="H27" s="268">
        <f t="shared" si="5"/>
        <v>0</v>
      </c>
      <c r="I27" s="267"/>
      <c r="J27" s="440"/>
      <c r="K27" s="441"/>
    </row>
    <row r="28" spans="1:11" x14ac:dyDescent="0.25">
      <c r="A28" s="293" t="s">
        <v>243</v>
      </c>
      <c r="B28" s="273">
        <v>0.08</v>
      </c>
      <c r="C28" s="303">
        <f>B3*0.64</f>
        <v>512</v>
      </c>
      <c r="D28" s="268">
        <f t="shared" si="3"/>
        <v>40.96</v>
      </c>
      <c r="E28" s="267"/>
      <c r="F28" s="415">
        <f>B28</f>
        <v>0.08</v>
      </c>
      <c r="G28" s="303">
        <f t="shared" si="4"/>
        <v>512</v>
      </c>
      <c r="H28" s="268">
        <f t="shared" si="5"/>
        <v>40.96</v>
      </c>
      <c r="I28" s="267"/>
      <c r="J28" s="271">
        <f t="shared" si="0"/>
        <v>0</v>
      </c>
      <c r="K28" s="272">
        <f t="shared" si="1"/>
        <v>0</v>
      </c>
    </row>
    <row r="29" spans="1:11" x14ac:dyDescent="0.25">
      <c r="A29" s="293" t="s">
        <v>244</v>
      </c>
      <c r="B29" s="273">
        <v>0.122</v>
      </c>
      <c r="C29" s="303">
        <f>B3*0.18</f>
        <v>144</v>
      </c>
      <c r="D29" s="268">
        <f t="shared" si="3"/>
        <v>17.567999999999998</v>
      </c>
      <c r="E29" s="267"/>
      <c r="F29" s="273">
        <f>B29</f>
        <v>0.122</v>
      </c>
      <c r="G29" s="303">
        <f t="shared" si="4"/>
        <v>144</v>
      </c>
      <c r="H29" s="268">
        <f t="shared" si="5"/>
        <v>17.567999999999998</v>
      </c>
      <c r="I29" s="267"/>
      <c r="J29" s="271">
        <f t="shared" si="0"/>
        <v>0</v>
      </c>
      <c r="K29" s="272">
        <f t="shared" si="1"/>
        <v>0</v>
      </c>
    </row>
    <row r="30" spans="1:11" ht="15.75" thickBot="1" x14ac:dyDescent="0.3">
      <c r="A30" s="250" t="s">
        <v>245</v>
      </c>
      <c r="B30" s="419">
        <v>0.161</v>
      </c>
      <c r="C30" s="303">
        <f>B3*0.18</f>
        <v>144</v>
      </c>
      <c r="D30" s="268">
        <f t="shared" si="3"/>
        <v>23.184000000000001</v>
      </c>
      <c r="E30" s="267"/>
      <c r="F30" s="419">
        <f>B30</f>
        <v>0.161</v>
      </c>
      <c r="G30" s="303">
        <f t="shared" si="4"/>
        <v>144</v>
      </c>
      <c r="H30" s="268">
        <f t="shared" si="5"/>
        <v>23.184000000000001</v>
      </c>
      <c r="I30" s="267"/>
      <c r="J30" s="271">
        <f t="shared" si="0"/>
        <v>0</v>
      </c>
      <c r="K30" s="272">
        <f t="shared" si="1"/>
        <v>0</v>
      </c>
    </row>
    <row r="31" spans="1:11" ht="15.75" thickBot="1" x14ac:dyDescent="0.3">
      <c r="A31" s="309"/>
      <c r="B31" s="310"/>
      <c r="C31" s="311"/>
      <c r="D31" s="312"/>
      <c r="E31" s="267"/>
      <c r="F31" s="310"/>
      <c r="G31" s="313"/>
      <c r="H31" s="312"/>
      <c r="I31" s="267"/>
      <c r="J31" s="314"/>
      <c r="K31" s="315"/>
    </row>
    <row r="32" spans="1:11" x14ac:dyDescent="0.25">
      <c r="A32" s="316" t="s">
        <v>246</v>
      </c>
      <c r="B32" s="317"/>
      <c r="C32" s="318"/>
      <c r="D32" s="319">
        <f>SUM(D22:D26,D28:D30)</f>
        <v>131.47664</v>
      </c>
      <c r="E32" s="320"/>
      <c r="F32" s="321"/>
      <c r="G32" s="322"/>
      <c r="H32" s="319">
        <f>SUM(H22:H26,H28:H30)</f>
        <v>128.16664</v>
      </c>
      <c r="I32" s="306"/>
      <c r="J32" s="323">
        <f>H32-D32</f>
        <v>-3.3100000000000023</v>
      </c>
      <c r="K32" s="324">
        <f>IF((D32)=0,"",(J32/D32))</f>
        <v>-2.5175574915817761E-2</v>
      </c>
    </row>
    <row r="33" spans="1:11" x14ac:dyDescent="0.25">
      <c r="A33" s="325" t="s">
        <v>247</v>
      </c>
      <c r="B33" s="317">
        <v>0.13</v>
      </c>
      <c r="C33" s="326"/>
      <c r="D33" s="327">
        <f>D32*B33</f>
        <v>17.091963200000002</v>
      </c>
      <c r="E33" s="328"/>
      <c r="F33" s="329">
        <v>0.13</v>
      </c>
      <c r="G33" s="328"/>
      <c r="H33" s="327">
        <f>H32*F33</f>
        <v>16.6616632</v>
      </c>
      <c r="I33" s="267"/>
      <c r="J33" s="330">
        <f t="shared" si="0"/>
        <v>-0.43030000000000257</v>
      </c>
      <c r="K33" s="331">
        <f t="shared" si="1"/>
        <v>-2.5175574915817893E-2</v>
      </c>
    </row>
    <row r="34" spans="1:11" x14ac:dyDescent="0.25">
      <c r="A34" s="332" t="s">
        <v>248</v>
      </c>
      <c r="B34" s="328"/>
      <c r="C34" s="326"/>
      <c r="D34" s="327">
        <f>D32+D33</f>
        <v>148.56860320000001</v>
      </c>
      <c r="E34" s="328"/>
      <c r="F34" s="333"/>
      <c r="G34" s="328"/>
      <c r="H34" s="327">
        <f>H32+H33</f>
        <v>144.82830319999999</v>
      </c>
      <c r="I34" s="267"/>
      <c r="J34" s="330">
        <f t="shared" si="0"/>
        <v>-3.7403000000000191</v>
      </c>
      <c r="K34" s="331">
        <f t="shared" si="1"/>
        <v>-2.5175574915817872E-2</v>
      </c>
    </row>
    <row r="35" spans="1:11" x14ac:dyDescent="0.25">
      <c r="A35" s="334" t="s">
        <v>249</v>
      </c>
      <c r="B35" s="328"/>
      <c r="C35" s="326"/>
      <c r="D35" s="327">
        <f>ROUND(-D34*10%,2)</f>
        <v>-14.86</v>
      </c>
      <c r="E35" s="328"/>
      <c r="F35" s="442"/>
      <c r="G35" s="443"/>
      <c r="H35" s="444"/>
      <c r="I35" s="267"/>
      <c r="J35" s="440"/>
      <c r="K35" s="441"/>
    </row>
    <row r="36" spans="1:11" ht="15.75" thickBot="1" x14ac:dyDescent="0.3">
      <c r="A36" s="335" t="s">
        <v>250</v>
      </c>
      <c r="B36" s="336"/>
      <c r="C36" s="337"/>
      <c r="D36" s="338">
        <f>D34+D35</f>
        <v>133.70860320000003</v>
      </c>
      <c r="E36" s="320"/>
      <c r="F36" s="339"/>
      <c r="G36" s="340"/>
      <c r="H36" s="338">
        <f>H34+H35</f>
        <v>144.82830319999999</v>
      </c>
      <c r="I36" s="306"/>
      <c r="J36" s="289">
        <f t="shared" si="0"/>
        <v>11.119699999999966</v>
      </c>
      <c r="K36" s="290">
        <f t="shared" si="1"/>
        <v>8.3163683815971265E-2</v>
      </c>
    </row>
    <row r="37" spans="1:11" ht="15.75" thickBot="1" x14ac:dyDescent="0.3">
      <c r="A37" s="309"/>
      <c r="B37" s="341"/>
      <c r="C37" s="342"/>
      <c r="D37" s="343"/>
      <c r="E37" s="344"/>
      <c r="F37" s="345"/>
      <c r="G37" s="346"/>
      <c r="H37" s="347"/>
      <c r="I37" s="344"/>
      <c r="J37" s="348"/>
      <c r="K37" s="349"/>
    </row>
    <row r="38" spans="1:11" x14ac:dyDescent="0.25">
      <c r="H38" s="452"/>
      <c r="J38" s="452"/>
      <c r="K38" s="453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80" orientation="landscape" r:id="rId1"/>
  <headerFooter differentOddEven="1">
    <oddHeader>&amp;REnersource  Hydro Mississauga Inc.
Filed: September 23, 2015
2016 Price Cap IR Application
Supplementary Evidence
EB-2015-0065
Page &amp;P of &amp;N</oddHeader>
    <evenHeader>&amp;LEnersource  Hydro Mississauga Inc.
Filed: September 23, 2015
2016 Price Cap IR Application
Supplementary Evidence
EB-2015-0065
Page &amp;P of &amp;N</even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7"/>
  <sheetViews>
    <sheetView topLeftCell="A19" workbookViewId="0">
      <selection activeCell="G28" sqref="G28"/>
    </sheetView>
  </sheetViews>
  <sheetFormatPr defaultRowHeight="15" x14ac:dyDescent="0.25"/>
  <cols>
    <col min="1" max="1" width="54" style="354" customWidth="1"/>
    <col min="2" max="2" width="13.28515625" style="354" customWidth="1"/>
    <col min="3" max="3" width="8.7109375" style="354" bestFit="1" customWidth="1"/>
    <col min="4" max="4" width="9.85546875" style="354" bestFit="1" customWidth="1"/>
    <col min="5" max="5" width="9.140625" style="354"/>
    <col min="6" max="6" width="11" style="354" bestFit="1" customWidth="1"/>
    <col min="7" max="7" width="8.7109375" style="354" bestFit="1" customWidth="1"/>
    <col min="8" max="8" width="9.85546875" style="354" bestFit="1" customWidth="1"/>
    <col min="9" max="9" width="9.140625" style="354"/>
    <col min="10" max="10" width="9.5703125" style="354" bestFit="1" customWidth="1"/>
    <col min="11" max="11" width="10" style="354" bestFit="1" customWidth="1"/>
    <col min="12" max="12" width="9.140625" style="354"/>
  </cols>
  <sheetData>
    <row r="1" spans="1:11" x14ac:dyDescent="0.25">
      <c r="A1" s="239" t="s">
        <v>215</v>
      </c>
      <c r="B1" s="240" t="s">
        <v>251</v>
      </c>
      <c r="C1" s="240"/>
    </row>
    <row r="2" spans="1:11" ht="15.75" x14ac:dyDescent="0.25">
      <c r="A2" s="239" t="s">
        <v>217</v>
      </c>
      <c r="B2" s="241">
        <v>3.5999999999999997E-2</v>
      </c>
      <c r="C2" s="242"/>
      <c r="D2" s="242"/>
      <c r="E2" s="242"/>
      <c r="F2" s="242"/>
      <c r="G2" s="242"/>
      <c r="H2" s="242"/>
      <c r="I2" s="242"/>
      <c r="J2" s="242"/>
      <c r="K2" s="242"/>
    </row>
    <row r="3" spans="1:11" x14ac:dyDescent="0.25">
      <c r="A3" s="239" t="s">
        <v>218</v>
      </c>
      <c r="B3" s="243">
        <v>315</v>
      </c>
      <c r="C3" s="246" t="s">
        <v>252</v>
      </c>
      <c r="D3" s="355"/>
      <c r="E3" s="355"/>
      <c r="F3" s="355"/>
      <c r="G3" s="355"/>
      <c r="H3" s="355"/>
      <c r="I3" s="355"/>
      <c r="J3" s="355"/>
      <c r="K3" s="355"/>
    </row>
    <row r="4" spans="1:11" x14ac:dyDescent="0.25">
      <c r="A4" s="356" t="s">
        <v>220</v>
      </c>
      <c r="B4" s="355"/>
      <c r="C4" s="246"/>
      <c r="D4" s="355"/>
      <c r="E4" s="355"/>
      <c r="F4" s="355"/>
      <c r="G4" s="355"/>
      <c r="H4" s="355"/>
      <c r="I4" s="355"/>
      <c r="J4" s="355"/>
      <c r="K4" s="355"/>
    </row>
    <row r="5" spans="1:11" x14ac:dyDescent="0.25">
      <c r="A5" s="247" t="s">
        <v>221</v>
      </c>
      <c r="B5" s="248"/>
      <c r="C5" s="246" t="s">
        <v>222</v>
      </c>
      <c r="D5" s="355"/>
      <c r="E5" s="355"/>
      <c r="F5" s="355"/>
      <c r="G5" s="355"/>
      <c r="H5" s="355"/>
      <c r="I5" s="355"/>
      <c r="J5" s="355"/>
      <c r="K5" s="355"/>
    </row>
    <row r="6" spans="1:11" x14ac:dyDescent="0.25">
      <c r="A6" s="250"/>
      <c r="B6" s="468" t="s">
        <v>223</v>
      </c>
      <c r="C6" s="469"/>
      <c r="D6" s="469"/>
      <c r="E6" s="251"/>
      <c r="F6" s="469" t="s">
        <v>8</v>
      </c>
      <c r="G6" s="469"/>
      <c r="H6" s="469"/>
      <c r="I6" s="251"/>
      <c r="J6" s="469" t="s">
        <v>224</v>
      </c>
      <c r="K6" s="470"/>
    </row>
    <row r="7" spans="1:11" x14ac:dyDescent="0.25">
      <c r="A7" s="250"/>
      <c r="B7" s="252" t="s">
        <v>225</v>
      </c>
      <c r="C7" s="252" t="s">
        <v>226</v>
      </c>
      <c r="D7" s="253" t="s">
        <v>227</v>
      </c>
      <c r="E7" s="254"/>
      <c r="F7" s="255" t="s">
        <v>225</v>
      </c>
      <c r="G7" s="255" t="s">
        <v>226</v>
      </c>
      <c r="H7" s="256" t="s">
        <v>227</v>
      </c>
      <c r="I7" s="254"/>
      <c r="J7" s="257" t="s">
        <v>228</v>
      </c>
      <c r="K7" s="258" t="s">
        <v>229</v>
      </c>
    </row>
    <row r="8" spans="1:11" x14ac:dyDescent="0.25">
      <c r="A8" s="250"/>
      <c r="B8" s="259" t="s">
        <v>230</v>
      </c>
      <c r="C8" s="259"/>
      <c r="D8" s="260" t="s">
        <v>230</v>
      </c>
      <c r="E8" s="254"/>
      <c r="F8" s="261" t="s">
        <v>230</v>
      </c>
      <c r="G8" s="261"/>
      <c r="H8" s="262" t="s">
        <v>230</v>
      </c>
      <c r="I8" s="254"/>
      <c r="J8" s="263"/>
      <c r="K8" s="264"/>
    </row>
    <row r="9" spans="1:11" x14ac:dyDescent="0.25">
      <c r="A9" s="265" t="s">
        <v>18</v>
      </c>
      <c r="B9" s="266">
        <f>ROUND('January 01, 2016 Rates'!G9,2)</f>
        <v>13.22</v>
      </c>
      <c r="C9" s="267">
        <v>1</v>
      </c>
      <c r="D9" s="268">
        <f>C9*B9</f>
        <v>13.22</v>
      </c>
      <c r="E9" s="267"/>
      <c r="F9" s="269">
        <f>ROUND('January 01, 2016 Rates'!F9,2)</f>
        <v>15.75</v>
      </c>
      <c r="G9" s="270">
        <f>C9</f>
        <v>1</v>
      </c>
      <c r="H9" s="268">
        <f>G9*F9</f>
        <v>15.75</v>
      </c>
      <c r="I9" s="267"/>
      <c r="J9" s="271">
        <f t="shared" ref="J9:J36" si="0">H9-D9</f>
        <v>2.5299999999999994</v>
      </c>
      <c r="K9" s="272">
        <f t="shared" ref="K9:K36" si="1">IF((D9)=0,"",(J9/D9))</f>
        <v>0.19137670196671705</v>
      </c>
    </row>
    <row r="10" spans="1:11" x14ac:dyDescent="0.25">
      <c r="A10" s="265" t="s">
        <v>26</v>
      </c>
      <c r="B10" s="273">
        <f>ROUND('January 01, 2016 Rates'!G13,4)</f>
        <v>1.3299999999999999E-2</v>
      </c>
      <c r="C10" s="274">
        <f>B3</f>
        <v>315</v>
      </c>
      <c r="D10" s="268">
        <f>C10*B10</f>
        <v>4.1894999999999998</v>
      </c>
      <c r="E10" s="267"/>
      <c r="F10" s="415">
        <f>ROUND('January 01, 2016 Rates'!F13,4)</f>
        <v>1.0200000000000001E-2</v>
      </c>
      <c r="G10" s="276">
        <f>C10</f>
        <v>315</v>
      </c>
      <c r="H10" s="268">
        <f>G10*F10</f>
        <v>3.2130000000000001</v>
      </c>
      <c r="I10" s="267"/>
      <c r="J10" s="271">
        <f t="shared" si="0"/>
        <v>-0.9764999999999997</v>
      </c>
      <c r="K10" s="272">
        <f t="shared" si="1"/>
        <v>-0.23308270676691722</v>
      </c>
    </row>
    <row r="11" spans="1:11" x14ac:dyDescent="0.25">
      <c r="A11" s="265" t="s">
        <v>308</v>
      </c>
      <c r="B11" s="273">
        <f>ROUND('January 01, 2016 Rates'!G11,4)</f>
        <v>0</v>
      </c>
      <c r="C11" s="274">
        <v>1</v>
      </c>
      <c r="D11" s="268">
        <f>C11*B11</f>
        <v>0</v>
      </c>
      <c r="E11" s="267"/>
      <c r="F11" s="269">
        <f>ROUND('January 01, 2016 Rates'!F11,2)</f>
        <v>0.01</v>
      </c>
      <c r="G11" s="276">
        <f>C11</f>
        <v>1</v>
      </c>
      <c r="H11" s="268">
        <f>G11*F11</f>
        <v>0.01</v>
      </c>
      <c r="I11" s="267"/>
      <c r="J11" s="271">
        <f t="shared" ref="J11:J13" si="2">H11-D11</f>
        <v>0.01</v>
      </c>
      <c r="K11" s="272" t="str">
        <f t="shared" ref="K11:K13" si="3">IF((D11)=0,"",(J11/D11))</f>
        <v/>
      </c>
    </row>
    <row r="12" spans="1:11" x14ac:dyDescent="0.25">
      <c r="A12" s="265" t="s">
        <v>309</v>
      </c>
      <c r="B12" s="273">
        <f>ROUND('January 01, 2016 Rates'!G12,4)</f>
        <v>0</v>
      </c>
      <c r="C12" s="274">
        <v>1</v>
      </c>
      <c r="D12" s="268">
        <f>C12*B12</f>
        <v>0</v>
      </c>
      <c r="E12" s="267"/>
      <c r="F12" s="269">
        <f>ROUND('January 01, 2016 Rates'!F12,2)</f>
        <v>1.03</v>
      </c>
      <c r="G12" s="276">
        <f>C12</f>
        <v>1</v>
      </c>
      <c r="H12" s="268">
        <f>G12*F12</f>
        <v>1.03</v>
      </c>
      <c r="I12" s="267"/>
      <c r="J12" s="271">
        <f t="shared" si="2"/>
        <v>1.03</v>
      </c>
      <c r="K12" s="272" t="str">
        <f t="shared" si="3"/>
        <v/>
      </c>
    </row>
    <row r="13" spans="1:11" x14ac:dyDescent="0.25">
      <c r="A13" s="446" t="s">
        <v>310</v>
      </c>
      <c r="B13" s="277">
        <v>0</v>
      </c>
      <c r="C13" s="278">
        <f>B3</f>
        <v>315</v>
      </c>
      <c r="D13" s="448">
        <f>C13*B13</f>
        <v>0</v>
      </c>
      <c r="E13" s="267"/>
      <c r="F13" s="280">
        <v>0</v>
      </c>
      <c r="G13" s="281">
        <f>C13</f>
        <v>315</v>
      </c>
      <c r="H13" s="448">
        <f>G13*F13</f>
        <v>0</v>
      </c>
      <c r="I13" s="267"/>
      <c r="J13" s="374">
        <f t="shared" si="2"/>
        <v>0</v>
      </c>
      <c r="K13" s="282" t="str">
        <f t="shared" si="3"/>
        <v/>
      </c>
    </row>
    <row r="14" spans="1:11" x14ac:dyDescent="0.25">
      <c r="A14" s="283" t="s">
        <v>231</v>
      </c>
      <c r="B14" s="284"/>
      <c r="C14" s="285"/>
      <c r="D14" s="286">
        <f>SUM(D9:D13)</f>
        <v>17.409500000000001</v>
      </c>
      <c r="E14" s="267"/>
      <c r="F14" s="287"/>
      <c r="G14" s="288"/>
      <c r="H14" s="286">
        <f>SUM(H9:H13)</f>
        <v>20.003000000000004</v>
      </c>
      <c r="I14" s="267"/>
      <c r="J14" s="289">
        <f>H14-D14</f>
        <v>2.5935000000000024</v>
      </c>
      <c r="K14" s="290">
        <f>IF((D14)=0,"",(J14/D14))</f>
        <v>0.14897038972974538</v>
      </c>
    </row>
    <row r="15" spans="1:11" x14ac:dyDescent="0.25">
      <c r="A15" s="291" t="s">
        <v>232</v>
      </c>
      <c r="B15" s="273">
        <f>ROUND(B28*0.64+B29*0.18+B30*0.18,4)</f>
        <v>0.1021</v>
      </c>
      <c r="C15" s="292">
        <f>B3*(B2)</f>
        <v>11.34</v>
      </c>
      <c r="D15" s="268">
        <f>B15*C15</f>
        <v>1.1578139999999999</v>
      </c>
      <c r="E15" s="267"/>
      <c r="F15" s="415">
        <f>ROUND(F28*0.64+F29*0.18+F30*0.18,4)</f>
        <v>0.1021</v>
      </c>
      <c r="G15" s="292">
        <f>C15</f>
        <v>11.34</v>
      </c>
      <c r="H15" s="268">
        <f>F15*G15</f>
        <v>1.1578139999999999</v>
      </c>
      <c r="I15" s="267"/>
      <c r="J15" s="271">
        <f t="shared" si="0"/>
        <v>0</v>
      </c>
      <c r="K15" s="272">
        <f t="shared" si="1"/>
        <v>0</v>
      </c>
    </row>
    <row r="16" spans="1:11" x14ac:dyDescent="0.25">
      <c r="A16" s="291" t="s">
        <v>311</v>
      </c>
      <c r="B16" s="273">
        <f>ROUND('January 01, 2016 Rates'!G14+'January 01, 2016 Rates'!G15,4)</f>
        <v>0</v>
      </c>
      <c r="C16" s="292">
        <f>B3</f>
        <v>315</v>
      </c>
      <c r="D16" s="268">
        <f>C16*B16</f>
        <v>0</v>
      </c>
      <c r="E16" s="267"/>
      <c r="F16" s="415">
        <f>ROUND('January 01, 2016 Rates'!F14+'January 01, 2016 Rates'!F15,4)</f>
        <v>1.5E-3</v>
      </c>
      <c r="G16" s="292">
        <f>C16</f>
        <v>315</v>
      </c>
      <c r="H16" s="268">
        <f>G16*F16</f>
        <v>0.47250000000000003</v>
      </c>
      <c r="I16" s="267"/>
      <c r="J16" s="271">
        <f>H16-D16</f>
        <v>0.47250000000000003</v>
      </c>
      <c r="K16" s="272" t="str">
        <f>IF((D16)=0,"",(J16/D16))</f>
        <v/>
      </c>
    </row>
    <row r="17" spans="1:11" x14ac:dyDescent="0.25">
      <c r="A17" s="293" t="s">
        <v>233</v>
      </c>
      <c r="B17" s="273">
        <f>ROUND('January 01, 2016 Rates'!G16,4)</f>
        <v>2.0000000000000001E-4</v>
      </c>
      <c r="C17" s="292">
        <f>B3</f>
        <v>315</v>
      </c>
      <c r="D17" s="268">
        <f>C17*B17</f>
        <v>6.3E-2</v>
      </c>
      <c r="E17" s="267"/>
      <c r="F17" s="415">
        <f>ROUND('January 01, 2016 Rates'!F16,4)</f>
        <v>2.0000000000000001E-4</v>
      </c>
      <c r="G17" s="292">
        <f>C17</f>
        <v>315</v>
      </c>
      <c r="H17" s="268">
        <f>G17*F17</f>
        <v>6.3E-2</v>
      </c>
      <c r="I17" s="267"/>
      <c r="J17" s="271">
        <f t="shared" si="0"/>
        <v>0</v>
      </c>
      <c r="K17" s="272">
        <f t="shared" si="1"/>
        <v>0</v>
      </c>
    </row>
    <row r="18" spans="1:11" x14ac:dyDescent="0.25">
      <c r="A18" s="293" t="s">
        <v>234</v>
      </c>
      <c r="B18" s="273">
        <f>ROUND('January 01, 2016 Rates'!G10,4)</f>
        <v>0.79</v>
      </c>
      <c r="C18" s="292">
        <v>1</v>
      </c>
      <c r="D18" s="268">
        <f>C18*B18</f>
        <v>0.79</v>
      </c>
      <c r="E18" s="267"/>
      <c r="F18" s="415">
        <f>ROUND('January 01, 2016 Rates'!F10,4)</f>
        <v>0.79</v>
      </c>
      <c r="G18" s="292">
        <f>C18</f>
        <v>1</v>
      </c>
      <c r="H18" s="268">
        <f>G18*F18</f>
        <v>0.79</v>
      </c>
      <c r="I18" s="267"/>
      <c r="J18" s="271">
        <f t="shared" si="0"/>
        <v>0</v>
      </c>
      <c r="K18" s="272">
        <f t="shared" si="1"/>
        <v>0</v>
      </c>
    </row>
    <row r="19" spans="1:11" x14ac:dyDescent="0.25">
      <c r="A19" s="294" t="s">
        <v>235</v>
      </c>
      <c r="B19" s="295"/>
      <c r="C19" s="296"/>
      <c r="D19" s="297">
        <f>SUM(D14:D18)</f>
        <v>19.420313999999998</v>
      </c>
      <c r="E19" s="267"/>
      <c r="F19" s="298"/>
      <c r="G19" s="299"/>
      <c r="H19" s="297">
        <f>SUM(H14:H18)</f>
        <v>22.486314</v>
      </c>
      <c r="I19" s="267"/>
      <c r="J19" s="300">
        <f t="shared" si="0"/>
        <v>3.0660000000000025</v>
      </c>
      <c r="K19" s="301">
        <f t="shared" si="1"/>
        <v>0.15787592311844201</v>
      </c>
    </row>
    <row r="20" spans="1:11" x14ac:dyDescent="0.25">
      <c r="A20" s="302" t="s">
        <v>236</v>
      </c>
      <c r="B20" s="273">
        <f>ROUND('January 01, 2016 Rates'!G17,4)</f>
        <v>8.0999999999999996E-3</v>
      </c>
      <c r="C20" s="303">
        <f>B3</f>
        <v>315</v>
      </c>
      <c r="D20" s="268">
        <f>C20*B20</f>
        <v>2.5514999999999999</v>
      </c>
      <c r="E20" s="267"/>
      <c r="F20" s="415">
        <f>ROUND('January 01, 2016 Rates'!F17,4)</f>
        <v>7.9000000000000008E-3</v>
      </c>
      <c r="G20" s="304">
        <f>C20</f>
        <v>315</v>
      </c>
      <c r="H20" s="268">
        <f>G20*F20</f>
        <v>2.4885000000000002</v>
      </c>
      <c r="I20" s="267"/>
      <c r="J20" s="271">
        <f t="shared" si="0"/>
        <v>-6.2999999999999723E-2</v>
      </c>
      <c r="K20" s="272">
        <f t="shared" si="1"/>
        <v>-2.4691358024691249E-2</v>
      </c>
    </row>
    <row r="21" spans="1:11" x14ac:dyDescent="0.25">
      <c r="A21" s="305" t="s">
        <v>237</v>
      </c>
      <c r="B21" s="273">
        <f>ROUND('January 01, 2016 Rates'!G18,4)</f>
        <v>6.1999999999999998E-3</v>
      </c>
      <c r="C21" s="303">
        <f>B3</f>
        <v>315</v>
      </c>
      <c r="D21" s="268">
        <f>C21*B21</f>
        <v>1.9529999999999998</v>
      </c>
      <c r="E21" s="267"/>
      <c r="F21" s="415">
        <f>ROUND('January 01, 2016 Rates'!F18,4)</f>
        <v>6.4000000000000003E-3</v>
      </c>
      <c r="G21" s="304">
        <f>C21</f>
        <v>315</v>
      </c>
      <c r="H21" s="268">
        <f>G21*F21</f>
        <v>2.016</v>
      </c>
      <c r="I21" s="267"/>
      <c r="J21" s="271">
        <f t="shared" si="0"/>
        <v>6.3000000000000167E-2</v>
      </c>
      <c r="K21" s="272">
        <f t="shared" si="1"/>
        <v>3.2258064516129122E-2</v>
      </c>
    </row>
    <row r="22" spans="1:11" x14ac:dyDescent="0.25">
      <c r="A22" s="294" t="s">
        <v>238</v>
      </c>
      <c r="B22" s="295"/>
      <c r="C22" s="296"/>
      <c r="D22" s="297">
        <f>SUM(D19:D21)</f>
        <v>23.924813999999998</v>
      </c>
      <c r="E22" s="306"/>
      <c r="F22" s="307"/>
      <c r="G22" s="308"/>
      <c r="H22" s="297">
        <f>SUM(H19:H21)</f>
        <v>26.990814</v>
      </c>
      <c r="I22" s="306"/>
      <c r="J22" s="300">
        <f>H22-D22</f>
        <v>3.0660000000000025</v>
      </c>
      <c r="K22" s="301">
        <f>IF((D22)=0,"",(J22/D22))</f>
        <v>0.12815146650669898</v>
      </c>
    </row>
    <row r="23" spans="1:11" x14ac:dyDescent="0.25">
      <c r="A23" s="293" t="s">
        <v>239</v>
      </c>
      <c r="B23" s="273">
        <f>ROUND('January 01, 2016 Rates'!G19,4)</f>
        <v>4.4000000000000003E-3</v>
      </c>
      <c r="C23" s="303">
        <f>B3*B2+B3</f>
        <v>326.33999999999997</v>
      </c>
      <c r="D23" s="268">
        <f t="shared" ref="D23:D30" si="4">C23*B23</f>
        <v>1.4358960000000001</v>
      </c>
      <c r="E23" s="267"/>
      <c r="F23" s="415">
        <f>ROUND('January 01, 2016 Rates'!F19,4)</f>
        <v>4.4000000000000003E-3</v>
      </c>
      <c r="G23" s="304">
        <f t="shared" ref="G23:G30" si="5">C23</f>
        <v>326.33999999999997</v>
      </c>
      <c r="H23" s="268">
        <f t="shared" ref="H23:H30" si="6">G23*F23</f>
        <v>1.4358960000000001</v>
      </c>
      <c r="I23" s="267"/>
      <c r="J23" s="271">
        <f t="shared" si="0"/>
        <v>0</v>
      </c>
      <c r="K23" s="272">
        <f t="shared" si="1"/>
        <v>0</v>
      </c>
    </row>
    <row r="24" spans="1:11" x14ac:dyDescent="0.25">
      <c r="A24" s="293" t="s">
        <v>240</v>
      </c>
      <c r="B24" s="273">
        <f>ROUND('January 01, 2016 Rates'!G20,4)</f>
        <v>1.2999999999999999E-3</v>
      </c>
      <c r="C24" s="303">
        <f>+C23</f>
        <v>326.33999999999997</v>
      </c>
      <c r="D24" s="268">
        <f t="shared" si="4"/>
        <v>0.42424199999999995</v>
      </c>
      <c r="E24" s="267"/>
      <c r="F24" s="415">
        <f>ROUND('January 01, 2016 Rates'!F20,4)</f>
        <v>1.2999999999999999E-3</v>
      </c>
      <c r="G24" s="304">
        <f t="shared" si="5"/>
        <v>326.33999999999997</v>
      </c>
      <c r="H24" s="268">
        <f t="shared" si="6"/>
        <v>0.42424199999999995</v>
      </c>
      <c r="I24" s="267"/>
      <c r="J24" s="271">
        <f t="shared" si="0"/>
        <v>0</v>
      </c>
      <c r="K24" s="272">
        <f t="shared" si="1"/>
        <v>0</v>
      </c>
    </row>
    <row r="25" spans="1:11" x14ac:dyDescent="0.25">
      <c r="A25" s="293" t="s">
        <v>241</v>
      </c>
      <c r="B25" s="273">
        <f>ROUND('January 01, 2016 Rates'!G22,4)</f>
        <v>0.25</v>
      </c>
      <c r="C25" s="303">
        <v>1</v>
      </c>
      <c r="D25" s="268">
        <f t="shared" si="4"/>
        <v>0.25</v>
      </c>
      <c r="E25" s="267"/>
      <c r="F25" s="415">
        <f>ROUND('January 01, 2016 Rates'!F22,4)</f>
        <v>0.25</v>
      </c>
      <c r="G25" s="304">
        <f t="shared" si="5"/>
        <v>1</v>
      </c>
      <c r="H25" s="268">
        <f t="shared" si="6"/>
        <v>0.25</v>
      </c>
      <c r="I25" s="267"/>
      <c r="J25" s="271">
        <f t="shared" si="0"/>
        <v>0</v>
      </c>
      <c r="K25" s="272">
        <f t="shared" si="1"/>
        <v>0</v>
      </c>
    </row>
    <row r="26" spans="1:11" x14ac:dyDescent="0.25">
      <c r="A26" s="293" t="s">
        <v>242</v>
      </c>
      <c r="B26" s="273">
        <f>ROUND('January 01, 2016 Rates'!G21,4)</f>
        <v>7.0000000000000001E-3</v>
      </c>
      <c r="C26" s="303">
        <f>B3</f>
        <v>315</v>
      </c>
      <c r="D26" s="268">
        <f t="shared" si="4"/>
        <v>2.2050000000000001</v>
      </c>
      <c r="E26" s="267"/>
      <c r="F26" s="438"/>
      <c r="G26" s="439"/>
      <c r="H26" s="437"/>
      <c r="I26" s="267"/>
      <c r="J26" s="440"/>
      <c r="K26" s="441"/>
    </row>
    <row r="27" spans="1:11" x14ac:dyDescent="0.25">
      <c r="A27" s="434" t="s">
        <v>307</v>
      </c>
      <c r="B27" s="435"/>
      <c r="C27" s="436"/>
      <c r="D27" s="437"/>
      <c r="E27" s="267"/>
      <c r="F27" s="415"/>
      <c r="G27" s="304">
        <v>0</v>
      </c>
      <c r="H27" s="268">
        <f t="shared" si="6"/>
        <v>0</v>
      </c>
      <c r="I27" s="267"/>
      <c r="J27" s="440"/>
      <c r="K27" s="441"/>
    </row>
    <row r="28" spans="1:11" x14ac:dyDescent="0.25">
      <c r="A28" s="293" t="s">
        <v>243</v>
      </c>
      <c r="B28" s="273">
        <v>0.08</v>
      </c>
      <c r="C28" s="303">
        <f>B3*0.64</f>
        <v>201.6</v>
      </c>
      <c r="D28" s="268">
        <f t="shared" si="4"/>
        <v>16.128</v>
      </c>
      <c r="E28" s="267"/>
      <c r="F28" s="273">
        <f>B28</f>
        <v>0.08</v>
      </c>
      <c r="G28" s="303">
        <f t="shared" si="5"/>
        <v>201.6</v>
      </c>
      <c r="H28" s="268">
        <f t="shared" si="6"/>
        <v>16.128</v>
      </c>
      <c r="I28" s="267"/>
      <c r="J28" s="271">
        <f t="shared" si="0"/>
        <v>0</v>
      </c>
      <c r="K28" s="272">
        <f t="shared" si="1"/>
        <v>0</v>
      </c>
    </row>
    <row r="29" spans="1:11" x14ac:dyDescent="0.25">
      <c r="A29" s="293" t="s">
        <v>244</v>
      </c>
      <c r="B29" s="273">
        <v>0.122</v>
      </c>
      <c r="C29" s="303">
        <f>B3*0.18</f>
        <v>56.699999999999996</v>
      </c>
      <c r="D29" s="268">
        <f t="shared" si="4"/>
        <v>6.9173999999999998</v>
      </c>
      <c r="E29" s="267"/>
      <c r="F29" s="273">
        <f>B29</f>
        <v>0.122</v>
      </c>
      <c r="G29" s="303">
        <f t="shared" si="5"/>
        <v>56.699999999999996</v>
      </c>
      <c r="H29" s="268">
        <f t="shared" si="6"/>
        <v>6.9173999999999998</v>
      </c>
      <c r="I29" s="267"/>
      <c r="J29" s="271">
        <f t="shared" si="0"/>
        <v>0</v>
      </c>
      <c r="K29" s="272">
        <f t="shared" si="1"/>
        <v>0</v>
      </c>
    </row>
    <row r="30" spans="1:11" ht="15.75" thickBot="1" x14ac:dyDescent="0.3">
      <c r="A30" s="250" t="s">
        <v>245</v>
      </c>
      <c r="B30" s="419">
        <v>0.161</v>
      </c>
      <c r="C30" s="303">
        <f>B3*0.18</f>
        <v>56.699999999999996</v>
      </c>
      <c r="D30" s="268">
        <f t="shared" si="4"/>
        <v>9.1287000000000003</v>
      </c>
      <c r="E30" s="267"/>
      <c r="F30" s="419">
        <f>B30</f>
        <v>0.161</v>
      </c>
      <c r="G30" s="303">
        <f t="shared" si="5"/>
        <v>56.699999999999996</v>
      </c>
      <c r="H30" s="268">
        <f t="shared" si="6"/>
        <v>9.1287000000000003</v>
      </c>
      <c r="I30" s="267"/>
      <c r="J30" s="271">
        <f t="shared" si="0"/>
        <v>0</v>
      </c>
      <c r="K30" s="272">
        <f t="shared" si="1"/>
        <v>0</v>
      </c>
    </row>
    <row r="31" spans="1:11" ht="15.75" thickBot="1" x14ac:dyDescent="0.3">
      <c r="A31" s="309"/>
      <c r="B31" s="310"/>
      <c r="C31" s="311"/>
      <c r="D31" s="312"/>
      <c r="E31" s="267"/>
      <c r="F31" s="310"/>
      <c r="G31" s="313"/>
      <c r="H31" s="312"/>
      <c r="I31" s="267"/>
      <c r="J31" s="314"/>
      <c r="K31" s="315"/>
    </row>
    <row r="32" spans="1:11" x14ac:dyDescent="0.25">
      <c r="A32" s="316" t="s">
        <v>246</v>
      </c>
      <c r="B32" s="317"/>
      <c r="C32" s="318"/>
      <c r="D32" s="319">
        <f>SUM(D22:D26,D28:D30)</f>
        <v>60.414051999999998</v>
      </c>
      <c r="E32" s="320"/>
      <c r="F32" s="321"/>
      <c r="G32" s="322"/>
      <c r="H32" s="319">
        <f>SUM(H22:H26,H28:H30)</f>
        <v>61.275052000000002</v>
      </c>
      <c r="I32" s="306"/>
      <c r="J32" s="323">
        <f>H32-D32</f>
        <v>0.86100000000000421</v>
      </c>
      <c r="K32" s="324">
        <f>IF((D32)=0,"",(J32/D32))</f>
        <v>1.4251651254910104E-2</v>
      </c>
    </row>
    <row r="33" spans="1:11" x14ac:dyDescent="0.25">
      <c r="A33" s="325" t="s">
        <v>247</v>
      </c>
      <c r="B33" s="317">
        <v>0.13</v>
      </c>
      <c r="C33" s="326"/>
      <c r="D33" s="327">
        <f>D32*B33</f>
        <v>7.8538267600000005</v>
      </c>
      <c r="E33" s="328"/>
      <c r="F33" s="329">
        <v>0.13</v>
      </c>
      <c r="G33" s="328"/>
      <c r="H33" s="327">
        <f>H32*F33</f>
        <v>7.9657567600000005</v>
      </c>
      <c r="I33" s="267"/>
      <c r="J33" s="330">
        <f t="shared" si="0"/>
        <v>0.11193000000000008</v>
      </c>
      <c r="K33" s="331">
        <f t="shared" si="1"/>
        <v>1.4251651254910043E-2</v>
      </c>
    </row>
    <row r="34" spans="1:11" x14ac:dyDescent="0.25">
      <c r="A34" s="332" t="s">
        <v>248</v>
      </c>
      <c r="B34" s="328"/>
      <c r="C34" s="326"/>
      <c r="D34" s="327">
        <f>D32+D33</f>
        <v>68.267878760000002</v>
      </c>
      <c r="E34" s="328"/>
      <c r="F34" s="333"/>
      <c r="G34" s="328"/>
      <c r="H34" s="327">
        <f>H32+H33</f>
        <v>69.240808760000007</v>
      </c>
      <c r="I34" s="267"/>
      <c r="J34" s="330">
        <f t="shared" si="0"/>
        <v>0.97293000000000518</v>
      </c>
      <c r="K34" s="331">
        <f t="shared" si="1"/>
        <v>1.4251651254910109E-2</v>
      </c>
    </row>
    <row r="35" spans="1:11" x14ac:dyDescent="0.25">
      <c r="A35" s="334" t="s">
        <v>249</v>
      </c>
      <c r="B35" s="328"/>
      <c r="C35" s="326"/>
      <c r="D35" s="327">
        <f>ROUND(-D34*10%,2)</f>
        <v>-6.83</v>
      </c>
      <c r="E35" s="328"/>
      <c r="F35" s="442"/>
      <c r="G35" s="443"/>
      <c r="H35" s="444"/>
      <c r="I35" s="267"/>
      <c r="J35" s="440"/>
      <c r="K35" s="441"/>
    </row>
    <row r="36" spans="1:11" ht="15.75" thickBot="1" x14ac:dyDescent="0.3">
      <c r="A36" s="335" t="s">
        <v>250</v>
      </c>
      <c r="B36" s="336"/>
      <c r="C36" s="337"/>
      <c r="D36" s="338">
        <f>D34+D35</f>
        <v>61.437878760000004</v>
      </c>
      <c r="E36" s="320"/>
      <c r="F36" s="339"/>
      <c r="G36" s="340"/>
      <c r="H36" s="338">
        <f>H34+H35</f>
        <v>69.240808760000007</v>
      </c>
      <c r="I36" s="306"/>
      <c r="J36" s="289">
        <f t="shared" si="0"/>
        <v>7.8029300000000035</v>
      </c>
      <c r="K36" s="290">
        <f t="shared" si="1"/>
        <v>0.12700519870618013</v>
      </c>
    </row>
    <row r="37" spans="1:11" ht="15.75" thickBot="1" x14ac:dyDescent="0.3">
      <c r="A37" s="309"/>
      <c r="B37" s="341"/>
      <c r="C37" s="342"/>
      <c r="D37" s="343"/>
      <c r="E37" s="344"/>
      <c r="F37" s="345"/>
      <c r="G37" s="346"/>
      <c r="H37" s="347"/>
      <c r="I37" s="344"/>
      <c r="J37" s="348"/>
      <c r="K37" s="349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FFFF00"/>
    <pageSetUpPr fitToPage="1"/>
  </sheetPr>
  <dimension ref="A1:M40"/>
  <sheetViews>
    <sheetView workbookViewId="0">
      <selection activeCell="B33" sqref="B33"/>
    </sheetView>
  </sheetViews>
  <sheetFormatPr defaultRowHeight="15" x14ac:dyDescent="0.25"/>
  <cols>
    <col min="1" max="1" width="54.140625" style="360" bestFit="1" customWidth="1"/>
    <col min="2" max="2" width="14.42578125" style="360" customWidth="1"/>
    <col min="3" max="3" width="11.28515625" style="360" customWidth="1"/>
    <col min="4" max="4" width="14.28515625" style="360" customWidth="1"/>
    <col min="5" max="5" width="8" style="360" bestFit="1" customWidth="1"/>
    <col min="6" max="6" width="11" style="360" bestFit="1" customWidth="1"/>
    <col min="7" max="7" width="9.140625" style="360"/>
    <col min="8" max="8" width="9.85546875" style="360" bestFit="1" customWidth="1"/>
    <col min="9" max="9" width="8" style="360" bestFit="1" customWidth="1"/>
    <col min="10" max="10" width="9.5703125" style="360" bestFit="1" customWidth="1"/>
    <col min="11" max="11" width="10" style="360" bestFit="1" customWidth="1"/>
    <col min="12" max="12" width="9.5703125" style="362" bestFit="1" customWidth="1"/>
    <col min="13" max="13" width="10" style="362" bestFit="1" customWidth="1"/>
  </cols>
  <sheetData>
    <row r="1" spans="1:13" ht="15.75" x14ac:dyDescent="0.25">
      <c r="A1" s="239" t="s">
        <v>215</v>
      </c>
      <c r="B1" s="240" t="s">
        <v>253</v>
      </c>
      <c r="C1" s="240"/>
      <c r="D1" s="240"/>
      <c r="E1" s="357"/>
      <c r="F1" s="357"/>
      <c r="G1" s="357"/>
      <c r="H1" s="357"/>
      <c r="I1" s="357"/>
      <c r="J1" s="357"/>
      <c r="K1" s="358"/>
      <c r="L1" s="359"/>
      <c r="M1" s="359"/>
    </row>
    <row r="2" spans="1:13" ht="15.75" x14ac:dyDescent="0.25">
      <c r="A2" s="239" t="s">
        <v>217</v>
      </c>
      <c r="B2" s="241">
        <v>3.5999999999999997E-2</v>
      </c>
      <c r="C2" s="242"/>
      <c r="D2" s="242"/>
      <c r="E2" s="242"/>
      <c r="F2" s="242"/>
      <c r="G2" s="242"/>
      <c r="H2" s="242"/>
      <c r="I2" s="242"/>
      <c r="J2" s="242"/>
      <c r="K2" s="242"/>
      <c r="L2"/>
      <c r="M2"/>
    </row>
    <row r="3" spans="1:13" x14ac:dyDescent="0.25">
      <c r="A3" s="239" t="s">
        <v>218</v>
      </c>
      <c r="B3" s="243">
        <v>2000</v>
      </c>
      <c r="C3" s="244" t="s">
        <v>219</v>
      </c>
      <c r="L3"/>
      <c r="M3"/>
    </row>
    <row r="4" spans="1:13" x14ac:dyDescent="0.25">
      <c r="A4" s="356" t="s">
        <v>220</v>
      </c>
      <c r="L4"/>
      <c r="M4"/>
    </row>
    <row r="5" spans="1:13" x14ac:dyDescent="0.25">
      <c r="A5" s="247" t="s">
        <v>221</v>
      </c>
      <c r="B5" s="248"/>
      <c r="C5" s="249" t="s">
        <v>222</v>
      </c>
      <c r="L5"/>
      <c r="M5"/>
    </row>
    <row r="6" spans="1:13" x14ac:dyDescent="0.25">
      <c r="A6" s="250"/>
      <c r="B6" s="468" t="s">
        <v>223</v>
      </c>
      <c r="C6" s="469"/>
      <c r="D6" s="469"/>
      <c r="E6" s="251"/>
      <c r="F6" s="469" t="s">
        <v>8</v>
      </c>
      <c r="G6" s="469"/>
      <c r="H6" s="469"/>
      <c r="I6" s="251"/>
      <c r="J6" s="469" t="s">
        <v>224</v>
      </c>
      <c r="K6" s="470"/>
      <c r="L6"/>
      <c r="M6"/>
    </row>
    <row r="7" spans="1:13" ht="15" customHeight="1" x14ac:dyDescent="0.25">
      <c r="A7" s="250"/>
      <c r="B7" s="252" t="s">
        <v>225</v>
      </c>
      <c r="C7" s="252" t="s">
        <v>226</v>
      </c>
      <c r="D7" s="253" t="s">
        <v>227</v>
      </c>
      <c r="E7" s="254"/>
      <c r="F7" s="255" t="s">
        <v>225</v>
      </c>
      <c r="G7" s="255" t="s">
        <v>226</v>
      </c>
      <c r="H7" s="256" t="s">
        <v>227</v>
      </c>
      <c r="I7" s="254"/>
      <c r="J7" s="257" t="s">
        <v>228</v>
      </c>
      <c r="K7" s="258" t="s">
        <v>229</v>
      </c>
      <c r="L7"/>
      <c r="M7"/>
    </row>
    <row r="8" spans="1:13" x14ac:dyDescent="0.25">
      <c r="A8" s="250"/>
      <c r="B8" s="259" t="s">
        <v>230</v>
      </c>
      <c r="C8" s="259"/>
      <c r="D8" s="260" t="s">
        <v>230</v>
      </c>
      <c r="E8" s="254"/>
      <c r="F8" s="261" t="s">
        <v>230</v>
      </c>
      <c r="G8" s="261"/>
      <c r="H8" s="262" t="s">
        <v>230</v>
      </c>
      <c r="I8" s="254"/>
      <c r="J8" s="263"/>
      <c r="K8" s="264"/>
      <c r="L8"/>
      <c r="M8"/>
    </row>
    <row r="9" spans="1:13" x14ac:dyDescent="0.25">
      <c r="A9" s="265" t="s">
        <v>18</v>
      </c>
      <c r="B9" s="266">
        <f>ROUND('January 01, 2016 Rates'!G24,2)</f>
        <v>40.68</v>
      </c>
      <c r="C9" s="267">
        <v>1</v>
      </c>
      <c r="D9" s="268">
        <f>C9*B9</f>
        <v>40.68</v>
      </c>
      <c r="E9" s="267"/>
      <c r="F9" s="269">
        <f>ROUND('January 01, 2016 Rates'!F24,2)</f>
        <v>41.47</v>
      </c>
      <c r="G9" s="270">
        <f>C9</f>
        <v>1</v>
      </c>
      <c r="H9" s="268">
        <f>G9*F9</f>
        <v>41.47</v>
      </c>
      <c r="I9" s="267"/>
      <c r="J9" s="271">
        <f t="shared" ref="J9:J36" si="0">H9-D9</f>
        <v>0.78999999999999915</v>
      </c>
      <c r="K9" s="272">
        <f t="shared" ref="K9:K36" si="1">IF((D9)=0,"",(J9/D9))</f>
        <v>1.9419862340216303E-2</v>
      </c>
      <c r="L9"/>
      <c r="M9"/>
    </row>
    <row r="10" spans="1:13" x14ac:dyDescent="0.25">
      <c r="A10" s="265" t="s">
        <v>26</v>
      </c>
      <c r="B10" s="273">
        <f>ROUND('January 01, 2016 Rates'!G27,4)</f>
        <v>1.1900000000000001E-2</v>
      </c>
      <c r="C10" s="274">
        <f>+B3</f>
        <v>2000</v>
      </c>
      <c r="D10" s="268">
        <f>C10*B10</f>
        <v>23.8</v>
      </c>
      <c r="E10" s="267"/>
      <c r="F10" s="275">
        <f>ROUND('January 01, 2016 Rates'!F27,4)</f>
        <v>1.21E-2</v>
      </c>
      <c r="G10" s="276">
        <f>C10</f>
        <v>2000</v>
      </c>
      <c r="H10" s="268">
        <f>G10*F10</f>
        <v>24.2</v>
      </c>
      <c r="I10" s="267"/>
      <c r="J10" s="271">
        <f t="shared" si="0"/>
        <v>0.39999999999999858</v>
      </c>
      <c r="K10" s="272">
        <f t="shared" si="1"/>
        <v>1.6806722689075571E-2</v>
      </c>
      <c r="L10"/>
      <c r="M10"/>
    </row>
    <row r="11" spans="1:13" x14ac:dyDescent="0.25">
      <c r="A11" s="265" t="s">
        <v>308</v>
      </c>
      <c r="B11" s="273">
        <f>ROUND('January 01, 2016 Rates'!G31,4)</f>
        <v>0</v>
      </c>
      <c r="C11" s="274">
        <v>1</v>
      </c>
      <c r="D11" s="268">
        <f>C11*B11</f>
        <v>0</v>
      </c>
      <c r="E11" s="267"/>
      <c r="F11" s="273">
        <f>ROUND('January 01, 2016 Rates'!F31,4)</f>
        <v>0</v>
      </c>
      <c r="G11" s="276">
        <f>C11</f>
        <v>1</v>
      </c>
      <c r="H11" s="268">
        <f>G11*F11</f>
        <v>0</v>
      </c>
      <c r="I11" s="267"/>
      <c r="J11" s="271">
        <f t="shared" si="0"/>
        <v>0</v>
      </c>
      <c r="K11" s="272" t="str">
        <f t="shared" si="1"/>
        <v/>
      </c>
      <c r="L11"/>
      <c r="M11"/>
    </row>
    <row r="12" spans="1:13" x14ac:dyDescent="0.25">
      <c r="A12" s="265" t="s">
        <v>309</v>
      </c>
      <c r="B12" s="273">
        <f>ROUND('January 01, 2016 Rates'!G26,4)</f>
        <v>0</v>
      </c>
      <c r="C12" s="274">
        <v>1</v>
      </c>
      <c r="D12" s="268"/>
      <c r="E12" s="267"/>
      <c r="F12" s="273">
        <f>ROUND('January 01, 2016 Rates'!F26,4)</f>
        <v>1.88</v>
      </c>
      <c r="G12" s="276">
        <f t="shared" ref="G12:G13" si="2">C12</f>
        <v>1</v>
      </c>
      <c r="H12" s="268">
        <f t="shared" ref="H12:H13" si="3">G12*F12</f>
        <v>1.88</v>
      </c>
      <c r="I12" s="267"/>
      <c r="J12" s="271">
        <f t="shared" ref="J12:J13" si="4">H12-D12</f>
        <v>1.88</v>
      </c>
      <c r="K12" s="272" t="str">
        <f t="shared" ref="K12:K13" si="5">IF((D12)=0,"",(J12/D12))</f>
        <v/>
      </c>
      <c r="L12"/>
      <c r="M12"/>
    </row>
    <row r="13" spans="1:13" x14ac:dyDescent="0.25">
      <c r="A13" s="446" t="s">
        <v>310</v>
      </c>
      <c r="B13" s="277">
        <f>ROUND('January 01, 2016 Rates'!G32,4)</f>
        <v>0</v>
      </c>
      <c r="C13" s="278">
        <f>B3</f>
        <v>2000</v>
      </c>
      <c r="D13" s="279"/>
      <c r="E13" s="267"/>
      <c r="F13" s="277">
        <f>ROUND('January 01, 2016 Rates'!F32,4)</f>
        <v>5.0000000000000001E-4</v>
      </c>
      <c r="G13" s="281">
        <f t="shared" si="2"/>
        <v>2000</v>
      </c>
      <c r="H13" s="373">
        <f t="shared" si="3"/>
        <v>1</v>
      </c>
      <c r="I13" s="267"/>
      <c r="J13" s="374">
        <f t="shared" si="4"/>
        <v>1</v>
      </c>
      <c r="K13" s="282" t="str">
        <f t="shared" si="5"/>
        <v/>
      </c>
      <c r="L13"/>
      <c r="M13"/>
    </row>
    <row r="14" spans="1:13" x14ac:dyDescent="0.25">
      <c r="A14" s="283" t="s">
        <v>231</v>
      </c>
      <c r="B14" s="284"/>
      <c r="C14" s="285"/>
      <c r="D14" s="286">
        <f>SUM(D9:D13)</f>
        <v>64.48</v>
      </c>
      <c r="E14" s="267"/>
      <c r="F14" s="287"/>
      <c r="G14" s="288"/>
      <c r="H14" s="286">
        <f>SUM(H9:H13)</f>
        <v>68.55</v>
      </c>
      <c r="I14" s="267"/>
      <c r="J14" s="289">
        <f t="shared" si="0"/>
        <v>4.0699999999999932</v>
      </c>
      <c r="K14" s="290">
        <f t="shared" si="1"/>
        <v>6.3120347394540838E-2</v>
      </c>
      <c r="L14"/>
      <c r="M14"/>
    </row>
    <row r="15" spans="1:13" x14ac:dyDescent="0.25">
      <c r="A15" s="291" t="s">
        <v>232</v>
      </c>
      <c r="B15" s="273">
        <f>ROUND(B28*0.64+B29*0.18+B30*0.18,4)</f>
        <v>0.1021</v>
      </c>
      <c r="C15" s="292">
        <f>+(SUM(C28:C30)*B2)</f>
        <v>72</v>
      </c>
      <c r="D15" s="268">
        <f>B15*C15</f>
        <v>7.3511999999999995</v>
      </c>
      <c r="E15" s="267"/>
      <c r="F15" s="275">
        <f>ROUND(F28*0.64+F29*0.18+F30*0.18,4)</f>
        <v>0.1021</v>
      </c>
      <c r="G15" s="292">
        <f>C15</f>
        <v>72</v>
      </c>
      <c r="H15" s="268">
        <f>F15*G15</f>
        <v>7.3511999999999995</v>
      </c>
      <c r="I15" s="267"/>
      <c r="J15" s="271">
        <f t="shared" si="0"/>
        <v>0</v>
      </c>
      <c r="K15" s="272">
        <f t="shared" si="1"/>
        <v>0</v>
      </c>
      <c r="L15"/>
      <c r="M15"/>
    </row>
    <row r="16" spans="1:13" x14ac:dyDescent="0.25">
      <c r="A16" s="291" t="s">
        <v>311</v>
      </c>
      <c r="B16" s="273">
        <f>ROUND('January 01, 2016 Rates'!G28,4)</f>
        <v>0</v>
      </c>
      <c r="C16" s="292">
        <f>+B3</f>
        <v>2000</v>
      </c>
      <c r="D16" s="268">
        <f>C16*B16</f>
        <v>0</v>
      </c>
      <c r="E16" s="267"/>
      <c r="F16" s="273">
        <f>ROUND('January 01, 2016 Rates'!F28,4)</f>
        <v>2.9999999999999997E-4</v>
      </c>
      <c r="G16" s="292">
        <f>C16</f>
        <v>2000</v>
      </c>
      <c r="H16" s="268">
        <f>G16*F16</f>
        <v>0.6</v>
      </c>
      <c r="I16" s="267"/>
      <c r="J16" s="271">
        <f t="shared" si="0"/>
        <v>0.6</v>
      </c>
      <c r="K16" s="272" t="str">
        <f t="shared" si="1"/>
        <v/>
      </c>
      <c r="L16"/>
      <c r="M16"/>
    </row>
    <row r="17" spans="1:13" x14ac:dyDescent="0.25">
      <c r="A17" s="293" t="s">
        <v>233</v>
      </c>
      <c r="B17" s="273">
        <f>ROUND('January 01, 2016 Rates'!G30,4)</f>
        <v>2.0000000000000001E-4</v>
      </c>
      <c r="C17" s="292">
        <f>+B3</f>
        <v>2000</v>
      </c>
      <c r="D17" s="268">
        <f>C17*B17</f>
        <v>0.4</v>
      </c>
      <c r="E17" s="267"/>
      <c r="F17" s="275">
        <f>ROUND('January 01, 2016 Rates'!F30,4)</f>
        <v>2.0000000000000001E-4</v>
      </c>
      <c r="G17" s="292">
        <f>C17</f>
        <v>2000</v>
      </c>
      <c r="H17" s="268">
        <f>G17*F17</f>
        <v>0.4</v>
      </c>
      <c r="I17" s="267"/>
      <c r="J17" s="271">
        <f t="shared" si="0"/>
        <v>0</v>
      </c>
      <c r="K17" s="272">
        <f t="shared" si="1"/>
        <v>0</v>
      </c>
      <c r="L17"/>
      <c r="M17"/>
    </row>
    <row r="18" spans="1:13" x14ac:dyDescent="0.25">
      <c r="A18" s="293" t="s">
        <v>234</v>
      </c>
      <c r="B18" s="273">
        <f>ROUND('January 01, 2016 Rates'!G25,4)</f>
        <v>0.79</v>
      </c>
      <c r="C18" s="292">
        <v>1</v>
      </c>
      <c r="D18" s="268">
        <f>C18*B18</f>
        <v>0.79</v>
      </c>
      <c r="E18" s="267"/>
      <c r="F18" s="275">
        <f>ROUND('January 01, 2016 Rates'!F25,4)</f>
        <v>0.79</v>
      </c>
      <c r="G18" s="292">
        <f>C18</f>
        <v>1</v>
      </c>
      <c r="H18" s="268">
        <f>G18*F18</f>
        <v>0.79</v>
      </c>
      <c r="I18" s="267"/>
      <c r="J18" s="271">
        <f t="shared" si="0"/>
        <v>0</v>
      </c>
      <c r="K18" s="272">
        <f t="shared" si="1"/>
        <v>0</v>
      </c>
      <c r="L18"/>
      <c r="M18"/>
    </row>
    <row r="19" spans="1:13" x14ac:dyDescent="0.25">
      <c r="A19" s="294" t="s">
        <v>235</v>
      </c>
      <c r="B19" s="295"/>
      <c r="C19" s="296"/>
      <c r="D19" s="297">
        <f>SUM(D14:D18)</f>
        <v>73.021200000000022</v>
      </c>
      <c r="E19" s="267"/>
      <c r="F19" s="298"/>
      <c r="G19" s="299"/>
      <c r="H19" s="297">
        <f>SUM(H14:H18)</f>
        <v>77.691200000000009</v>
      </c>
      <c r="I19" s="267"/>
      <c r="J19" s="300">
        <f t="shared" si="0"/>
        <v>4.6699999999999875</v>
      </c>
      <c r="K19" s="301">
        <f t="shared" si="1"/>
        <v>6.3954029788609146E-2</v>
      </c>
      <c r="L19"/>
      <c r="M19"/>
    </row>
    <row r="20" spans="1:13" ht="15" customHeight="1" x14ac:dyDescent="0.25">
      <c r="A20" s="302" t="s">
        <v>236</v>
      </c>
      <c r="B20" s="273">
        <f>ROUND('January 01, 2016 Rates'!G33,4)</f>
        <v>7.6E-3</v>
      </c>
      <c r="C20" s="303">
        <f>+B3</f>
        <v>2000</v>
      </c>
      <c r="D20" s="268">
        <f>C20*B20</f>
        <v>15.2</v>
      </c>
      <c r="E20" s="267"/>
      <c r="F20" s="275">
        <f>ROUND('January 01, 2016 Rates'!F33,4)</f>
        <v>7.4000000000000003E-3</v>
      </c>
      <c r="G20" s="304">
        <f>C20</f>
        <v>2000</v>
      </c>
      <c r="H20" s="268">
        <f>G20*F20</f>
        <v>14.8</v>
      </c>
      <c r="I20" s="267"/>
      <c r="J20" s="271">
        <f t="shared" si="0"/>
        <v>-0.39999999999999858</v>
      </c>
      <c r="K20" s="272">
        <f t="shared" si="1"/>
        <v>-2.6315789473684119E-2</v>
      </c>
      <c r="L20"/>
      <c r="M20"/>
    </row>
    <row r="21" spans="1:13" x14ac:dyDescent="0.25">
      <c r="A21" s="305" t="s">
        <v>237</v>
      </c>
      <c r="B21" s="273">
        <f>ROUND('January 01, 2016 Rates'!G34,4)</f>
        <v>5.5999999999999999E-3</v>
      </c>
      <c r="C21" s="303">
        <f>+B3</f>
        <v>2000</v>
      </c>
      <c r="D21" s="268">
        <f>C21*B21</f>
        <v>11.2</v>
      </c>
      <c r="E21" s="267"/>
      <c r="F21" s="275">
        <f>ROUND('January 01, 2016 Rates'!F34,4)</f>
        <v>5.7999999999999996E-3</v>
      </c>
      <c r="G21" s="304">
        <f>C21</f>
        <v>2000</v>
      </c>
      <c r="H21" s="268">
        <f>G21*F21</f>
        <v>11.6</v>
      </c>
      <c r="I21" s="267"/>
      <c r="J21" s="271">
        <f t="shared" si="0"/>
        <v>0.40000000000000036</v>
      </c>
      <c r="K21" s="272">
        <f t="shared" si="1"/>
        <v>3.5714285714285747E-2</v>
      </c>
      <c r="L21"/>
      <c r="M21"/>
    </row>
    <row r="22" spans="1:13" x14ac:dyDescent="0.25">
      <c r="A22" s="294" t="s">
        <v>238</v>
      </c>
      <c r="B22" s="295"/>
      <c r="C22" s="296"/>
      <c r="D22" s="297">
        <f>SUM(D19:D21)</f>
        <v>99.421200000000027</v>
      </c>
      <c r="E22" s="306"/>
      <c r="F22" s="307"/>
      <c r="G22" s="308"/>
      <c r="H22" s="297">
        <f>SUM(H19:H21)</f>
        <v>104.0912</v>
      </c>
      <c r="I22" s="306"/>
      <c r="J22" s="300">
        <f t="shared" si="0"/>
        <v>4.6699999999999733</v>
      </c>
      <c r="K22" s="301">
        <f t="shared" si="1"/>
        <v>4.6971873202093437E-2</v>
      </c>
      <c r="L22"/>
      <c r="M22"/>
    </row>
    <row r="23" spans="1:13" x14ac:dyDescent="0.25">
      <c r="A23" s="293" t="s">
        <v>239</v>
      </c>
      <c r="B23" s="418">
        <f>ROUND('January 01, 2016 Rates'!G35,4)</f>
        <v>4.4000000000000003E-3</v>
      </c>
      <c r="C23" s="303">
        <f>+B3+C15</f>
        <v>2072</v>
      </c>
      <c r="D23" s="268">
        <f t="shared" ref="D23:D30" si="6">C23*B23</f>
        <v>9.1168000000000013</v>
      </c>
      <c r="E23" s="267"/>
      <c r="F23" s="275">
        <f>ROUND('January 01, 2016 Rates'!F35,4)</f>
        <v>4.4000000000000003E-3</v>
      </c>
      <c r="G23" s="304">
        <f>+C23</f>
        <v>2072</v>
      </c>
      <c r="H23" s="268">
        <f t="shared" ref="H23:H30" si="7">G23*F23</f>
        <v>9.1168000000000013</v>
      </c>
      <c r="I23" s="267"/>
      <c r="J23" s="271">
        <f t="shared" si="0"/>
        <v>0</v>
      </c>
      <c r="K23" s="272">
        <f t="shared" si="1"/>
        <v>0</v>
      </c>
      <c r="L23"/>
      <c r="M23"/>
    </row>
    <row r="24" spans="1:13" x14ac:dyDescent="0.25">
      <c r="A24" s="293" t="s">
        <v>240</v>
      </c>
      <c r="B24" s="273">
        <f>ROUND('January 01, 2016 Rates'!G36,4)</f>
        <v>1.2999999999999999E-3</v>
      </c>
      <c r="C24" s="303">
        <f>+B3+C15</f>
        <v>2072</v>
      </c>
      <c r="D24" s="268">
        <f t="shared" si="6"/>
        <v>2.6936</v>
      </c>
      <c r="E24" s="267"/>
      <c r="F24" s="275">
        <f>ROUND('January 01, 2016 Rates'!F36,4)</f>
        <v>1.2999999999999999E-3</v>
      </c>
      <c r="G24" s="304">
        <f>+C24</f>
        <v>2072</v>
      </c>
      <c r="H24" s="268">
        <f t="shared" si="7"/>
        <v>2.6936</v>
      </c>
      <c r="I24" s="267"/>
      <c r="J24" s="271">
        <f t="shared" si="0"/>
        <v>0</v>
      </c>
      <c r="K24" s="272">
        <f t="shared" si="1"/>
        <v>0</v>
      </c>
      <c r="L24"/>
      <c r="M24"/>
    </row>
    <row r="25" spans="1:13" x14ac:dyDescent="0.25">
      <c r="A25" s="293" t="s">
        <v>241</v>
      </c>
      <c r="B25" s="273">
        <f>ROUND('January 01, 2016 Rates'!G38,4)</f>
        <v>0.25</v>
      </c>
      <c r="C25" s="303">
        <v>1</v>
      </c>
      <c r="D25" s="268">
        <f t="shared" si="6"/>
        <v>0.25</v>
      </c>
      <c r="E25" s="267"/>
      <c r="F25" s="275">
        <f>ROUND('January 01, 2016 Rates'!F38,4)</f>
        <v>0.25</v>
      </c>
      <c r="G25" s="304">
        <f>C25</f>
        <v>1</v>
      </c>
      <c r="H25" s="268">
        <f t="shared" si="7"/>
        <v>0.25</v>
      </c>
      <c r="I25" s="267"/>
      <c r="J25" s="271">
        <f t="shared" si="0"/>
        <v>0</v>
      </c>
      <c r="K25" s="272">
        <f t="shared" si="1"/>
        <v>0</v>
      </c>
      <c r="L25"/>
      <c r="M25"/>
    </row>
    <row r="26" spans="1:13" x14ac:dyDescent="0.25">
      <c r="A26" s="293" t="s">
        <v>242</v>
      </c>
      <c r="B26" s="273">
        <f>ROUND('January 01, 2016 Rates'!G21,4)</f>
        <v>7.0000000000000001E-3</v>
      </c>
      <c r="C26" s="303">
        <f>+B3</f>
        <v>2000</v>
      </c>
      <c r="D26" s="268">
        <f t="shared" si="6"/>
        <v>14</v>
      </c>
      <c r="E26" s="267"/>
      <c r="F26" s="273">
        <f>ROUND('January 01, 2016 Rates'!G21,4)</f>
        <v>7.0000000000000001E-3</v>
      </c>
      <c r="G26" s="303">
        <f>C26</f>
        <v>2000</v>
      </c>
      <c r="H26" s="268">
        <f t="shared" si="7"/>
        <v>14</v>
      </c>
      <c r="I26" s="267"/>
      <c r="J26" s="271">
        <f t="shared" ref="J26" si="8">H26-D26</f>
        <v>0</v>
      </c>
      <c r="K26" s="272">
        <f t="shared" ref="K26" si="9">IF((D26)=0,"",(J26/D26))</f>
        <v>0</v>
      </c>
      <c r="L26"/>
      <c r="M26"/>
    </row>
    <row r="27" spans="1:13" x14ac:dyDescent="0.25">
      <c r="A27" s="434" t="s">
        <v>307</v>
      </c>
      <c r="B27" s="435"/>
      <c r="C27" s="436"/>
      <c r="D27" s="437"/>
      <c r="E27" s="267"/>
      <c r="F27" s="415"/>
      <c r="G27" s="303">
        <v>0</v>
      </c>
      <c r="H27" s="268">
        <f t="shared" si="7"/>
        <v>0</v>
      </c>
      <c r="I27" s="267"/>
      <c r="J27" s="440"/>
      <c r="K27" s="441"/>
      <c r="L27"/>
      <c r="M27"/>
    </row>
    <row r="28" spans="1:13" x14ac:dyDescent="0.25">
      <c r="A28" s="293" t="s">
        <v>243</v>
      </c>
      <c r="B28" s="273">
        <v>0.08</v>
      </c>
      <c r="C28" s="303">
        <f>B3*0.64</f>
        <v>1280</v>
      </c>
      <c r="D28" s="268">
        <f t="shared" si="6"/>
        <v>102.4</v>
      </c>
      <c r="E28" s="267"/>
      <c r="F28" s="415">
        <v>0.08</v>
      </c>
      <c r="G28" s="303">
        <f>C28</f>
        <v>1280</v>
      </c>
      <c r="H28" s="268">
        <f t="shared" si="7"/>
        <v>102.4</v>
      </c>
      <c r="I28" s="267"/>
      <c r="J28" s="271">
        <f t="shared" si="0"/>
        <v>0</v>
      </c>
      <c r="K28" s="272">
        <f t="shared" si="1"/>
        <v>0</v>
      </c>
      <c r="L28"/>
      <c r="M28"/>
    </row>
    <row r="29" spans="1:13" x14ac:dyDescent="0.25">
      <c r="A29" s="293" t="s">
        <v>244</v>
      </c>
      <c r="B29" s="273">
        <v>0.122</v>
      </c>
      <c r="C29" s="303">
        <f>B3*0.18</f>
        <v>360</v>
      </c>
      <c r="D29" s="268">
        <f t="shared" si="6"/>
        <v>43.92</v>
      </c>
      <c r="E29" s="267"/>
      <c r="F29" s="415">
        <v>0.122</v>
      </c>
      <c r="G29" s="303">
        <f>C29</f>
        <v>360</v>
      </c>
      <c r="H29" s="268">
        <f t="shared" si="7"/>
        <v>43.92</v>
      </c>
      <c r="I29" s="267"/>
      <c r="J29" s="271">
        <f t="shared" si="0"/>
        <v>0</v>
      </c>
      <c r="K29" s="272">
        <f t="shared" si="1"/>
        <v>0</v>
      </c>
      <c r="L29"/>
      <c r="M29"/>
    </row>
    <row r="30" spans="1:13" ht="15.75" thickBot="1" x14ac:dyDescent="0.3">
      <c r="A30" s="250" t="s">
        <v>245</v>
      </c>
      <c r="B30" s="419">
        <v>0.161</v>
      </c>
      <c r="C30" s="303">
        <f>B3*0.18</f>
        <v>360</v>
      </c>
      <c r="D30" s="268">
        <f t="shared" si="6"/>
        <v>57.96</v>
      </c>
      <c r="E30" s="267"/>
      <c r="F30" s="415">
        <v>0.161</v>
      </c>
      <c r="G30" s="303">
        <f>C30</f>
        <v>360</v>
      </c>
      <c r="H30" s="268">
        <f t="shared" si="7"/>
        <v>57.96</v>
      </c>
      <c r="I30" s="267"/>
      <c r="J30" s="271">
        <f t="shared" si="0"/>
        <v>0</v>
      </c>
      <c r="K30" s="272">
        <f t="shared" si="1"/>
        <v>0</v>
      </c>
      <c r="L30"/>
      <c r="M30"/>
    </row>
    <row r="31" spans="1:13" ht="15.75" thickBot="1" x14ac:dyDescent="0.3">
      <c r="A31" s="309"/>
      <c r="B31" s="310"/>
      <c r="C31" s="311"/>
      <c r="D31" s="312"/>
      <c r="E31" s="267"/>
      <c r="F31" s="310"/>
      <c r="G31" s="313"/>
      <c r="H31" s="312"/>
      <c r="I31" s="267"/>
      <c r="J31" s="314"/>
      <c r="K31" s="315"/>
      <c r="L31"/>
      <c r="M31"/>
    </row>
    <row r="32" spans="1:13" x14ac:dyDescent="0.25">
      <c r="A32" s="316" t="s">
        <v>246</v>
      </c>
      <c r="B32" s="317"/>
      <c r="C32" s="318"/>
      <c r="D32" s="319">
        <f>SUM(D22:D30)</f>
        <v>329.76160000000004</v>
      </c>
      <c r="E32" s="320"/>
      <c r="F32" s="321"/>
      <c r="G32" s="322"/>
      <c r="H32" s="319">
        <f>SUM(H22:H30)</f>
        <v>334.4316</v>
      </c>
      <c r="I32" s="306"/>
      <c r="J32" s="323">
        <f>H32-D32</f>
        <v>4.6699999999999591</v>
      </c>
      <c r="K32" s="324">
        <f>IF((D32)=0,"",(J32/D32))</f>
        <v>1.4161745940097205E-2</v>
      </c>
      <c r="L32"/>
      <c r="M32"/>
    </row>
    <row r="33" spans="1:13" x14ac:dyDescent="0.25">
      <c r="A33" s="325" t="s">
        <v>247</v>
      </c>
      <c r="B33" s="317">
        <v>0.13</v>
      </c>
      <c r="C33" s="326"/>
      <c r="D33" s="327">
        <f>D32*B33</f>
        <v>42.869008000000008</v>
      </c>
      <c r="E33" s="328"/>
      <c r="F33" s="329">
        <v>0.13</v>
      </c>
      <c r="G33" s="328"/>
      <c r="H33" s="327">
        <f>H32*F33</f>
        <v>43.476108000000004</v>
      </c>
      <c r="I33" s="267"/>
      <c r="J33" s="330">
        <f t="shared" si="0"/>
        <v>0.60709999999999553</v>
      </c>
      <c r="K33" s="331">
        <f t="shared" si="1"/>
        <v>1.4161745940097224E-2</v>
      </c>
      <c r="L33"/>
      <c r="M33"/>
    </row>
    <row r="34" spans="1:13" ht="15" customHeight="1" x14ac:dyDescent="0.25">
      <c r="A34" s="332" t="s">
        <v>248</v>
      </c>
      <c r="B34" s="328"/>
      <c r="C34" s="326"/>
      <c r="D34" s="327">
        <f>D32+D33</f>
        <v>372.63060800000005</v>
      </c>
      <c r="E34" s="328"/>
      <c r="F34" s="333"/>
      <c r="G34" s="328"/>
      <c r="H34" s="327">
        <f>H32+H33</f>
        <v>377.90770800000001</v>
      </c>
      <c r="I34" s="267"/>
      <c r="J34" s="330">
        <f t="shared" si="0"/>
        <v>5.2770999999999617</v>
      </c>
      <c r="K34" s="331">
        <f t="shared" si="1"/>
        <v>1.4161745940097226E-2</v>
      </c>
      <c r="L34"/>
      <c r="M34"/>
    </row>
    <row r="35" spans="1:13" ht="15.75" customHeight="1" x14ac:dyDescent="0.25">
      <c r="A35" s="334" t="s">
        <v>249</v>
      </c>
      <c r="B35" s="328"/>
      <c r="C35" s="326"/>
      <c r="D35" s="327">
        <f>ROUND(-D34*10%,2)</f>
        <v>-37.26</v>
      </c>
      <c r="E35" s="328"/>
      <c r="F35" s="442"/>
      <c r="G35" s="443"/>
      <c r="H35" s="444"/>
      <c r="I35" s="267"/>
      <c r="J35" s="440"/>
      <c r="K35" s="441"/>
      <c r="L35"/>
      <c r="M35"/>
    </row>
    <row r="36" spans="1:13" ht="15.75" thickBot="1" x14ac:dyDescent="0.3">
      <c r="A36" s="335" t="s">
        <v>250</v>
      </c>
      <c r="B36" s="336"/>
      <c r="C36" s="337"/>
      <c r="D36" s="338">
        <f>D34+D35</f>
        <v>335.37060800000006</v>
      </c>
      <c r="E36" s="320"/>
      <c r="F36" s="339"/>
      <c r="G36" s="340"/>
      <c r="H36" s="338">
        <f>H34+H35</f>
        <v>377.90770800000001</v>
      </c>
      <c r="I36" s="306"/>
      <c r="J36" s="289">
        <f t="shared" si="0"/>
        <v>42.537099999999953</v>
      </c>
      <c r="K36" s="290">
        <f t="shared" si="1"/>
        <v>0.12683610007946775</v>
      </c>
      <c r="L36"/>
      <c r="M36"/>
    </row>
    <row r="37" spans="1:13" ht="15.75" thickBot="1" x14ac:dyDescent="0.3">
      <c r="A37" s="309"/>
      <c r="B37" s="341"/>
      <c r="C37" s="342"/>
      <c r="D37" s="343"/>
      <c r="E37" s="344"/>
      <c r="F37" s="345"/>
      <c r="G37" s="346"/>
      <c r="H37" s="347"/>
      <c r="I37" s="344"/>
      <c r="J37" s="348"/>
      <c r="K37" s="349"/>
      <c r="L37"/>
      <c r="M37"/>
    </row>
    <row r="38" spans="1:13" x14ac:dyDescent="0.25">
      <c r="A38" s="250"/>
      <c r="B38" s="250"/>
      <c r="H38" s="454"/>
      <c r="I38" s="454"/>
      <c r="J38" s="454"/>
      <c r="K38" s="455"/>
      <c r="L38"/>
      <c r="M38"/>
    </row>
    <row r="39" spans="1:13" x14ac:dyDescent="0.25">
      <c r="A39" s="250"/>
      <c r="B39" s="250"/>
      <c r="L39"/>
      <c r="M39"/>
    </row>
    <row r="40" spans="1:13" x14ac:dyDescent="0.25">
      <c r="A40" s="361"/>
      <c r="B40" s="250"/>
      <c r="L40"/>
      <c r="M40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68" orientation="landscape" r:id="rId1"/>
  <headerFooter differentOddEven="1">
    <oddHeader>&amp;REnersource  Hydro Mississauga Inc.
Filed: September 23, 2015
2016 Price Cap IR Application
Supplementary Evidence
EB-2015-0065
Page &amp;P of &amp;N</oddHeader>
    <evenHeader>&amp;LEnersource  Hydro Mississauga Inc.
Filed: September 23, 2015
2016 Price Cap IR Application
Supplementary Evidence
EB-2015-0065
Page &amp;P of &amp;N</even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FFFF00"/>
    <pageSetUpPr fitToPage="1"/>
  </sheetPr>
  <dimension ref="A1:M40"/>
  <sheetViews>
    <sheetView workbookViewId="0">
      <selection activeCell="B33" sqref="B33"/>
    </sheetView>
  </sheetViews>
  <sheetFormatPr defaultRowHeight="15" x14ac:dyDescent="0.25"/>
  <cols>
    <col min="1" max="1" width="54.140625" style="362" bestFit="1" customWidth="1"/>
    <col min="2" max="2" width="14.42578125" style="362" customWidth="1"/>
    <col min="3" max="3" width="11.28515625" style="362" customWidth="1"/>
    <col min="4" max="4" width="14.28515625" style="360" customWidth="1"/>
    <col min="5" max="5" width="8" style="367" bestFit="1" customWidth="1"/>
    <col min="6" max="6" width="11" style="362" bestFit="1" customWidth="1"/>
    <col min="7" max="7" width="9.140625" style="362"/>
    <col min="8" max="8" width="9.85546875" style="360" bestFit="1" customWidth="1"/>
    <col min="9" max="9" width="8" style="367" bestFit="1" customWidth="1"/>
    <col min="10" max="10" width="9.5703125" style="362" bestFit="1" customWidth="1"/>
    <col min="11" max="11" width="10" style="362" bestFit="1" customWidth="1"/>
    <col min="12" max="12" width="9.5703125" style="362" bestFit="1" customWidth="1"/>
    <col min="13" max="13" width="10" style="362" bestFit="1" customWidth="1"/>
  </cols>
  <sheetData>
    <row r="1" spans="1:13" ht="15.75" x14ac:dyDescent="0.25">
      <c r="A1" s="239" t="s">
        <v>215</v>
      </c>
      <c r="B1" s="240" t="s">
        <v>254</v>
      </c>
      <c r="C1" s="240"/>
      <c r="D1" s="240"/>
      <c r="E1" s="240"/>
      <c r="F1" s="357"/>
      <c r="G1" s="357"/>
      <c r="H1" s="357"/>
      <c r="I1" s="363"/>
      <c r="J1" s="357"/>
      <c r="K1" s="358"/>
      <c r="L1" s="358"/>
      <c r="M1" s="358"/>
    </row>
    <row r="2" spans="1:13" ht="15.75" x14ac:dyDescent="0.25">
      <c r="A2" s="239" t="s">
        <v>217</v>
      </c>
      <c r="B2" s="241">
        <v>3.5999999999999997E-2</v>
      </c>
      <c r="C2" s="242"/>
      <c r="D2" s="242"/>
      <c r="E2" s="364"/>
      <c r="F2" s="242"/>
      <c r="G2" s="242"/>
      <c r="H2" s="242"/>
      <c r="I2" s="364"/>
      <c r="J2" s="242"/>
      <c r="K2" s="242"/>
      <c r="L2"/>
      <c r="M2"/>
    </row>
    <row r="3" spans="1:13" x14ac:dyDescent="0.25">
      <c r="A3" s="239" t="s">
        <v>218</v>
      </c>
      <c r="B3" s="243">
        <v>2000</v>
      </c>
      <c r="C3" s="244" t="s">
        <v>219</v>
      </c>
      <c r="E3" s="365"/>
      <c r="F3" s="360"/>
      <c r="G3" s="360"/>
      <c r="I3" s="365"/>
      <c r="J3" s="360"/>
      <c r="K3" s="360"/>
      <c r="L3"/>
      <c r="M3"/>
    </row>
    <row r="4" spans="1:13" x14ac:dyDescent="0.25">
      <c r="A4" s="356" t="s">
        <v>220</v>
      </c>
      <c r="B4" s="360"/>
      <c r="C4" s="360"/>
      <c r="E4" s="365"/>
      <c r="F4" s="360"/>
      <c r="G4" s="360"/>
      <c r="I4" s="365"/>
      <c r="J4" s="360"/>
      <c r="K4" s="360"/>
      <c r="L4"/>
      <c r="M4"/>
    </row>
    <row r="5" spans="1:13" x14ac:dyDescent="0.25">
      <c r="A5" s="247" t="s">
        <v>221</v>
      </c>
      <c r="B5" s="248"/>
      <c r="C5" s="249" t="s">
        <v>222</v>
      </c>
      <c r="E5" s="365"/>
      <c r="F5" s="360"/>
      <c r="G5" s="360"/>
      <c r="I5" s="365"/>
      <c r="J5" s="360"/>
      <c r="K5" s="360"/>
      <c r="L5"/>
      <c r="M5"/>
    </row>
    <row r="6" spans="1:13" x14ac:dyDescent="0.25">
      <c r="A6" s="250"/>
      <c r="B6" s="468" t="s">
        <v>223</v>
      </c>
      <c r="C6" s="469"/>
      <c r="D6" s="469"/>
      <c r="E6" s="251"/>
      <c r="F6" s="469" t="s">
        <v>8</v>
      </c>
      <c r="G6" s="469"/>
      <c r="H6" s="469"/>
      <c r="I6" s="251"/>
      <c r="J6" s="469" t="s">
        <v>224</v>
      </c>
      <c r="K6" s="470"/>
      <c r="L6"/>
      <c r="M6"/>
    </row>
    <row r="7" spans="1:13" ht="15" customHeight="1" x14ac:dyDescent="0.25">
      <c r="A7" s="250"/>
      <c r="B7" s="252" t="s">
        <v>225</v>
      </c>
      <c r="C7" s="252" t="s">
        <v>226</v>
      </c>
      <c r="D7" s="253" t="s">
        <v>227</v>
      </c>
      <c r="E7" s="254"/>
      <c r="F7" s="255" t="s">
        <v>225</v>
      </c>
      <c r="G7" s="255" t="s">
        <v>226</v>
      </c>
      <c r="H7" s="256" t="s">
        <v>227</v>
      </c>
      <c r="I7" s="254"/>
      <c r="J7" s="257" t="s">
        <v>228</v>
      </c>
      <c r="K7" s="258" t="s">
        <v>229</v>
      </c>
      <c r="L7"/>
      <c r="M7"/>
    </row>
    <row r="8" spans="1:13" x14ac:dyDescent="0.25">
      <c r="A8" s="250"/>
      <c r="B8" s="259" t="s">
        <v>230</v>
      </c>
      <c r="C8" s="259"/>
      <c r="D8" s="260" t="s">
        <v>230</v>
      </c>
      <c r="E8" s="254"/>
      <c r="F8" s="261" t="s">
        <v>230</v>
      </c>
      <c r="G8" s="261"/>
      <c r="H8" s="262" t="s">
        <v>230</v>
      </c>
      <c r="I8" s="254"/>
      <c r="J8" s="263"/>
      <c r="K8" s="264"/>
      <c r="L8"/>
      <c r="M8"/>
    </row>
    <row r="9" spans="1:13" x14ac:dyDescent="0.25">
      <c r="A9" s="265" t="s">
        <v>18</v>
      </c>
      <c r="B9" s="266">
        <f>ROUND('January 01, 2016 Rates'!G24,2)</f>
        <v>40.68</v>
      </c>
      <c r="C9" s="267">
        <v>1</v>
      </c>
      <c r="D9" s="268">
        <f>C9*B9</f>
        <v>40.68</v>
      </c>
      <c r="E9" s="267"/>
      <c r="F9" s="269">
        <f>ROUND('January 01, 2016 Rates'!F24,2)</f>
        <v>41.47</v>
      </c>
      <c r="G9" s="270">
        <f>C9</f>
        <v>1</v>
      </c>
      <c r="H9" s="268">
        <f>G9*F9</f>
        <v>41.47</v>
      </c>
      <c r="I9" s="267"/>
      <c r="J9" s="271">
        <f t="shared" ref="J9:J36" si="0">H9-D9</f>
        <v>0.78999999999999915</v>
      </c>
      <c r="K9" s="272">
        <f t="shared" ref="K9:K36" si="1">IF((D9)=0,"",(J9/D9))</f>
        <v>1.9419862340216303E-2</v>
      </c>
      <c r="L9"/>
      <c r="M9"/>
    </row>
    <row r="10" spans="1:13" x14ac:dyDescent="0.25">
      <c r="A10" s="265" t="s">
        <v>26</v>
      </c>
      <c r="B10" s="273">
        <f>ROUND('January 01, 2016 Rates'!G27,4)</f>
        <v>1.1900000000000001E-2</v>
      </c>
      <c r="C10" s="274">
        <f>+B3</f>
        <v>2000</v>
      </c>
      <c r="D10" s="268">
        <f>C10*B10</f>
        <v>23.8</v>
      </c>
      <c r="E10" s="267"/>
      <c r="F10" s="415">
        <f>ROUND('January 01, 2016 Rates'!F27,4)</f>
        <v>1.21E-2</v>
      </c>
      <c r="G10" s="276">
        <f>C10</f>
        <v>2000</v>
      </c>
      <c r="H10" s="268">
        <f>G10*F10</f>
        <v>24.2</v>
      </c>
      <c r="I10" s="267"/>
      <c r="J10" s="271">
        <f t="shared" si="0"/>
        <v>0.39999999999999858</v>
      </c>
      <c r="K10" s="272">
        <f t="shared" si="1"/>
        <v>1.6806722689075571E-2</v>
      </c>
      <c r="L10"/>
      <c r="M10"/>
    </row>
    <row r="11" spans="1:13" x14ac:dyDescent="0.25">
      <c r="A11" s="265" t="s">
        <v>308</v>
      </c>
      <c r="B11" s="273">
        <f>ROUND('January 01, 2016 Rates'!G31,4)</f>
        <v>0</v>
      </c>
      <c r="C11" s="274">
        <v>1</v>
      </c>
      <c r="D11" s="268">
        <f>C11*B11</f>
        <v>0</v>
      </c>
      <c r="E11" s="267"/>
      <c r="F11" s="415">
        <f>ROUND('January 01, 2016 Rates'!F31,4)</f>
        <v>0</v>
      </c>
      <c r="G11" s="276">
        <f>C11</f>
        <v>1</v>
      </c>
      <c r="H11" s="268">
        <f>G11*F11</f>
        <v>0</v>
      </c>
      <c r="I11" s="267"/>
      <c r="J11" s="271">
        <f t="shared" ref="J11:J13" si="2">H11-D11</f>
        <v>0</v>
      </c>
      <c r="K11" s="272" t="str">
        <f t="shared" ref="K11:K13" si="3">IF((D11)=0,"",(J11/D11))</f>
        <v/>
      </c>
      <c r="L11"/>
      <c r="M11"/>
    </row>
    <row r="12" spans="1:13" x14ac:dyDescent="0.25">
      <c r="A12" s="265" t="s">
        <v>309</v>
      </c>
      <c r="B12" s="273">
        <f>ROUND('January 01, 2016 Rates'!G26,4)</f>
        <v>0</v>
      </c>
      <c r="C12" s="274">
        <v>1</v>
      </c>
      <c r="D12" s="268">
        <f>C12*B12</f>
        <v>0</v>
      </c>
      <c r="E12" s="267"/>
      <c r="F12" s="269">
        <f>ROUND('January 01, 2016 Rates'!F26,4)</f>
        <v>1.88</v>
      </c>
      <c r="G12" s="276">
        <f>C12</f>
        <v>1</v>
      </c>
      <c r="H12" s="268">
        <f t="shared" ref="H12:H13" si="4">G12*F12</f>
        <v>1.88</v>
      </c>
      <c r="I12" s="267"/>
      <c r="J12" s="271">
        <f t="shared" si="2"/>
        <v>1.88</v>
      </c>
      <c r="K12" s="272" t="str">
        <f t="shared" si="3"/>
        <v/>
      </c>
      <c r="L12"/>
      <c r="M12"/>
    </row>
    <row r="13" spans="1:13" x14ac:dyDescent="0.25">
      <c r="A13" s="446" t="s">
        <v>310</v>
      </c>
      <c r="B13" s="277">
        <f>ROUND('January 01, 2016 Rates'!G32,4)</f>
        <v>0</v>
      </c>
      <c r="C13" s="278">
        <f>B3</f>
        <v>2000</v>
      </c>
      <c r="D13" s="448">
        <f>C13*B13</f>
        <v>0</v>
      </c>
      <c r="E13" s="267"/>
      <c r="F13" s="280">
        <f>ROUND('January 01, 2016 Rates'!F32,4)</f>
        <v>5.0000000000000001E-4</v>
      </c>
      <c r="G13" s="281">
        <f>C13</f>
        <v>2000</v>
      </c>
      <c r="H13" s="448">
        <f t="shared" si="4"/>
        <v>1</v>
      </c>
      <c r="I13" s="267"/>
      <c r="J13" s="374">
        <f t="shared" si="2"/>
        <v>1</v>
      </c>
      <c r="K13" s="282" t="str">
        <f t="shared" si="3"/>
        <v/>
      </c>
      <c r="L13"/>
      <c r="M13"/>
    </row>
    <row r="14" spans="1:13" x14ac:dyDescent="0.25">
      <c r="A14" s="283" t="s">
        <v>231</v>
      </c>
      <c r="B14" s="284"/>
      <c r="C14" s="285"/>
      <c r="D14" s="286">
        <f>SUM(D9:D13)</f>
        <v>64.48</v>
      </c>
      <c r="E14" s="267"/>
      <c r="F14" s="287"/>
      <c r="G14" s="288"/>
      <c r="H14" s="286">
        <f>SUM(H9:H13)</f>
        <v>68.55</v>
      </c>
      <c r="I14" s="267"/>
      <c r="J14" s="289">
        <f t="shared" si="0"/>
        <v>4.0699999999999932</v>
      </c>
      <c r="K14" s="290">
        <f t="shared" si="1"/>
        <v>6.3120347394540838E-2</v>
      </c>
      <c r="L14"/>
      <c r="M14"/>
    </row>
    <row r="15" spans="1:13" x14ac:dyDescent="0.25">
      <c r="A15" s="291" t="s">
        <v>232</v>
      </c>
      <c r="B15" s="273">
        <f>ROUND(B28*0.64+B29*0.18+B30*0.18,4)</f>
        <v>0.1021</v>
      </c>
      <c r="C15" s="292">
        <f>+(SUM(C28:C30)*B2)</f>
        <v>72</v>
      </c>
      <c r="D15" s="268">
        <f>B15*C15</f>
        <v>7.3511999999999995</v>
      </c>
      <c r="E15" s="267"/>
      <c r="F15" s="415">
        <f>ROUND(F28*0.64+F29*0.18+F30*0.18,4)</f>
        <v>0.1021</v>
      </c>
      <c r="G15" s="292">
        <f>C15</f>
        <v>72</v>
      </c>
      <c r="H15" s="268">
        <f>F15*G15</f>
        <v>7.3511999999999995</v>
      </c>
      <c r="I15" s="267"/>
      <c r="J15" s="271">
        <f t="shared" si="0"/>
        <v>0</v>
      </c>
      <c r="K15" s="272">
        <f t="shared" si="1"/>
        <v>0</v>
      </c>
      <c r="L15"/>
      <c r="M15"/>
    </row>
    <row r="16" spans="1:13" x14ac:dyDescent="0.25">
      <c r="A16" s="291" t="s">
        <v>311</v>
      </c>
      <c r="B16" s="273">
        <f>ROUND('January 01, 2016 Rates'!G28+'January 01, 2016 Rates'!G29,4)</f>
        <v>0</v>
      </c>
      <c r="C16" s="292">
        <f>+B3</f>
        <v>2000</v>
      </c>
      <c r="D16" s="268">
        <f>C16*B16</f>
        <v>0</v>
      </c>
      <c r="E16" s="267"/>
      <c r="F16" s="273">
        <f>ROUND('January 01, 2016 Rates'!F28+'January 01, 2016 Rates'!F29,4)</f>
        <v>2.3999999999999998E-3</v>
      </c>
      <c r="G16" s="292">
        <f>C16</f>
        <v>2000</v>
      </c>
      <c r="H16" s="268">
        <f>G16*F16</f>
        <v>4.8</v>
      </c>
      <c r="I16" s="267"/>
      <c r="J16" s="271">
        <f t="shared" si="0"/>
        <v>4.8</v>
      </c>
      <c r="K16" s="272" t="str">
        <f t="shared" si="1"/>
        <v/>
      </c>
      <c r="L16"/>
      <c r="M16"/>
    </row>
    <row r="17" spans="1:13" x14ac:dyDescent="0.25">
      <c r="A17" s="293" t="s">
        <v>233</v>
      </c>
      <c r="B17" s="273">
        <f>ROUND('January 01, 2016 Rates'!G30,4)</f>
        <v>2.0000000000000001E-4</v>
      </c>
      <c r="C17" s="292">
        <f>+B3</f>
        <v>2000</v>
      </c>
      <c r="D17" s="268">
        <f>C17*B17</f>
        <v>0.4</v>
      </c>
      <c r="E17" s="267"/>
      <c r="F17" s="415">
        <f>ROUND('January 01, 2016 Rates'!F30,4)</f>
        <v>2.0000000000000001E-4</v>
      </c>
      <c r="G17" s="292">
        <f>C17</f>
        <v>2000</v>
      </c>
      <c r="H17" s="268">
        <f>G17*F17</f>
        <v>0.4</v>
      </c>
      <c r="I17" s="267"/>
      <c r="J17" s="271">
        <f t="shared" si="0"/>
        <v>0</v>
      </c>
      <c r="K17" s="272">
        <f t="shared" si="1"/>
        <v>0</v>
      </c>
      <c r="L17"/>
      <c r="M17"/>
    </row>
    <row r="18" spans="1:13" x14ac:dyDescent="0.25">
      <c r="A18" s="293" t="s">
        <v>234</v>
      </c>
      <c r="B18" s="273">
        <f>ROUND('January 01, 2016 Rates'!G25,4)</f>
        <v>0.79</v>
      </c>
      <c r="C18" s="292">
        <v>1</v>
      </c>
      <c r="D18" s="268">
        <f>C18*B18</f>
        <v>0.79</v>
      </c>
      <c r="E18" s="267"/>
      <c r="F18" s="415">
        <f>ROUND('January 01, 2016 Rates'!F25,4)</f>
        <v>0.79</v>
      </c>
      <c r="G18" s="292">
        <f>C18</f>
        <v>1</v>
      </c>
      <c r="H18" s="268">
        <f>G18*F18</f>
        <v>0.79</v>
      </c>
      <c r="I18" s="267"/>
      <c r="J18" s="271">
        <f t="shared" si="0"/>
        <v>0</v>
      </c>
      <c r="K18" s="272">
        <f t="shared" si="1"/>
        <v>0</v>
      </c>
      <c r="L18"/>
      <c r="M18"/>
    </row>
    <row r="19" spans="1:13" x14ac:dyDescent="0.25">
      <c r="A19" s="294" t="s">
        <v>235</v>
      </c>
      <c r="B19" s="295"/>
      <c r="C19" s="296"/>
      <c r="D19" s="297">
        <f>SUM(D14:D18)</f>
        <v>73.021200000000022</v>
      </c>
      <c r="E19" s="267"/>
      <c r="F19" s="298"/>
      <c r="G19" s="299"/>
      <c r="H19" s="297">
        <f>SUM(H14:H18)</f>
        <v>81.891200000000012</v>
      </c>
      <c r="I19" s="267"/>
      <c r="J19" s="300">
        <f t="shared" si="0"/>
        <v>8.8699999999999903</v>
      </c>
      <c r="K19" s="301">
        <f t="shared" si="1"/>
        <v>0.12147157263917858</v>
      </c>
      <c r="L19"/>
      <c r="M19"/>
    </row>
    <row r="20" spans="1:13" ht="15" customHeight="1" x14ac:dyDescent="0.25">
      <c r="A20" s="302" t="s">
        <v>236</v>
      </c>
      <c r="B20" s="273">
        <f>ROUND('January 01, 2016 Rates'!G33,4)</f>
        <v>7.6E-3</v>
      </c>
      <c r="C20" s="303">
        <f>+B3</f>
        <v>2000</v>
      </c>
      <c r="D20" s="268">
        <f>C20*B20</f>
        <v>15.2</v>
      </c>
      <c r="E20" s="267"/>
      <c r="F20" s="415">
        <f>ROUND('January 01, 2016 Rates'!F33,4)</f>
        <v>7.4000000000000003E-3</v>
      </c>
      <c r="G20" s="304">
        <f>C20</f>
        <v>2000</v>
      </c>
      <c r="H20" s="268">
        <f>G20*F20</f>
        <v>14.8</v>
      </c>
      <c r="I20" s="267"/>
      <c r="J20" s="271">
        <f t="shared" si="0"/>
        <v>-0.39999999999999858</v>
      </c>
      <c r="K20" s="272">
        <f t="shared" si="1"/>
        <v>-2.6315789473684119E-2</v>
      </c>
      <c r="L20"/>
      <c r="M20"/>
    </row>
    <row r="21" spans="1:13" x14ac:dyDescent="0.25">
      <c r="A21" s="305" t="s">
        <v>237</v>
      </c>
      <c r="B21" s="273">
        <f>ROUND('January 01, 2016 Rates'!G34,4)</f>
        <v>5.5999999999999999E-3</v>
      </c>
      <c r="C21" s="303">
        <f>+B3</f>
        <v>2000</v>
      </c>
      <c r="D21" s="268">
        <f>C21*B21</f>
        <v>11.2</v>
      </c>
      <c r="E21" s="267"/>
      <c r="F21" s="415">
        <f>ROUND('January 01, 2016 Rates'!F34,4)</f>
        <v>5.7999999999999996E-3</v>
      </c>
      <c r="G21" s="304">
        <f>C21</f>
        <v>2000</v>
      </c>
      <c r="H21" s="268">
        <f>G21*F21</f>
        <v>11.6</v>
      </c>
      <c r="I21" s="267"/>
      <c r="J21" s="271">
        <f t="shared" si="0"/>
        <v>0.40000000000000036</v>
      </c>
      <c r="K21" s="272">
        <f t="shared" si="1"/>
        <v>3.5714285714285747E-2</v>
      </c>
      <c r="L21"/>
      <c r="M21"/>
    </row>
    <row r="22" spans="1:13" x14ac:dyDescent="0.25">
      <c r="A22" s="294" t="s">
        <v>238</v>
      </c>
      <c r="B22" s="295"/>
      <c r="C22" s="296"/>
      <c r="D22" s="297">
        <f>SUM(D19:D21)</f>
        <v>99.421200000000027</v>
      </c>
      <c r="E22" s="306"/>
      <c r="F22" s="307"/>
      <c r="G22" s="308"/>
      <c r="H22" s="297">
        <f>SUM(H19:H21)</f>
        <v>108.2912</v>
      </c>
      <c r="I22" s="306"/>
      <c r="J22" s="300">
        <f t="shared" si="0"/>
        <v>8.8699999999999761</v>
      </c>
      <c r="K22" s="301">
        <f t="shared" si="1"/>
        <v>8.9216384433098511E-2</v>
      </c>
      <c r="L22"/>
      <c r="M22"/>
    </row>
    <row r="23" spans="1:13" x14ac:dyDescent="0.25">
      <c r="A23" s="293" t="s">
        <v>239</v>
      </c>
      <c r="B23" s="418">
        <f>ROUND('January 01, 2016 Rates'!G35,4)</f>
        <v>4.4000000000000003E-3</v>
      </c>
      <c r="C23" s="303">
        <f>+B3+C15</f>
        <v>2072</v>
      </c>
      <c r="D23" s="268">
        <f t="shared" ref="D23:D30" si="5">C23*B23</f>
        <v>9.1168000000000013</v>
      </c>
      <c r="E23" s="267"/>
      <c r="F23" s="415">
        <f>ROUND('January 01, 2016 Rates'!F35,4)</f>
        <v>4.4000000000000003E-3</v>
      </c>
      <c r="G23" s="304">
        <f>+C23</f>
        <v>2072</v>
      </c>
      <c r="H23" s="268">
        <f t="shared" ref="H23:H30" si="6">G23*F23</f>
        <v>9.1168000000000013</v>
      </c>
      <c r="I23" s="267"/>
      <c r="J23" s="271">
        <f t="shared" si="0"/>
        <v>0</v>
      </c>
      <c r="K23" s="272">
        <f t="shared" si="1"/>
        <v>0</v>
      </c>
      <c r="L23"/>
      <c r="M23"/>
    </row>
    <row r="24" spans="1:13" x14ac:dyDescent="0.25">
      <c r="A24" s="293" t="s">
        <v>240</v>
      </c>
      <c r="B24" s="273">
        <f>ROUND('January 01, 2016 Rates'!G36,4)</f>
        <v>1.2999999999999999E-3</v>
      </c>
      <c r="C24" s="303">
        <f>+B3+C15</f>
        <v>2072</v>
      </c>
      <c r="D24" s="268">
        <f t="shared" si="5"/>
        <v>2.6936</v>
      </c>
      <c r="E24" s="267"/>
      <c r="F24" s="415">
        <f>ROUND('January 01, 2016 Rates'!F36,4)</f>
        <v>1.2999999999999999E-3</v>
      </c>
      <c r="G24" s="304">
        <f>+C24</f>
        <v>2072</v>
      </c>
      <c r="H24" s="268">
        <f t="shared" si="6"/>
        <v>2.6936</v>
      </c>
      <c r="I24" s="267"/>
      <c r="J24" s="271">
        <f t="shared" si="0"/>
        <v>0</v>
      </c>
      <c r="K24" s="272">
        <f t="shared" si="1"/>
        <v>0</v>
      </c>
      <c r="L24"/>
      <c r="M24"/>
    </row>
    <row r="25" spans="1:13" x14ac:dyDescent="0.25">
      <c r="A25" s="293" t="s">
        <v>241</v>
      </c>
      <c r="B25" s="273">
        <f>ROUND('January 01, 2016 Rates'!G38,4)</f>
        <v>0.25</v>
      </c>
      <c r="C25" s="303">
        <v>1</v>
      </c>
      <c r="D25" s="268">
        <f t="shared" si="5"/>
        <v>0.25</v>
      </c>
      <c r="E25" s="267"/>
      <c r="F25" s="415">
        <f>ROUND('January 01, 2016 Rates'!F38,4)</f>
        <v>0.25</v>
      </c>
      <c r="G25" s="304">
        <f>C25</f>
        <v>1</v>
      </c>
      <c r="H25" s="268">
        <f t="shared" si="6"/>
        <v>0.25</v>
      </c>
      <c r="I25" s="267"/>
      <c r="J25" s="271">
        <f t="shared" si="0"/>
        <v>0</v>
      </c>
      <c r="K25" s="272">
        <f t="shared" si="1"/>
        <v>0</v>
      </c>
      <c r="L25"/>
      <c r="M25"/>
    </row>
    <row r="26" spans="1:13" x14ac:dyDescent="0.25">
      <c r="A26" s="293" t="s">
        <v>242</v>
      </c>
      <c r="B26" s="273">
        <f>ROUND('January 01, 2016 Rates'!G21,4)</f>
        <v>7.0000000000000001E-3</v>
      </c>
      <c r="C26" s="303">
        <f>+B3</f>
        <v>2000</v>
      </c>
      <c r="D26" s="268">
        <f t="shared" si="5"/>
        <v>14</v>
      </c>
      <c r="E26" s="267"/>
      <c r="F26" s="273">
        <f>ROUND('January 01, 2016 Rates'!G21,4)</f>
        <v>7.0000000000000001E-3</v>
      </c>
      <c r="G26" s="304">
        <f>C26</f>
        <v>2000</v>
      </c>
      <c r="H26" s="268">
        <f t="shared" si="6"/>
        <v>14</v>
      </c>
      <c r="I26" s="267"/>
      <c r="J26" s="271">
        <f t="shared" ref="J26" si="7">H26-D26</f>
        <v>0</v>
      </c>
      <c r="K26" s="272">
        <f t="shared" ref="K26" si="8">IF((D26)=0,"",(J26/D26))</f>
        <v>0</v>
      </c>
      <c r="L26"/>
      <c r="M26"/>
    </row>
    <row r="27" spans="1:13" x14ac:dyDescent="0.25">
      <c r="A27" s="434" t="s">
        <v>307</v>
      </c>
      <c r="B27" s="435"/>
      <c r="C27" s="436"/>
      <c r="D27" s="437"/>
      <c r="E27" s="267"/>
      <c r="F27" s="415"/>
      <c r="G27" s="303"/>
      <c r="H27" s="268">
        <f t="shared" si="6"/>
        <v>0</v>
      </c>
      <c r="I27" s="267"/>
      <c r="J27" s="440"/>
      <c r="K27" s="441"/>
      <c r="L27"/>
      <c r="M27"/>
    </row>
    <row r="28" spans="1:13" x14ac:dyDescent="0.25">
      <c r="A28" s="293" t="s">
        <v>243</v>
      </c>
      <c r="B28" s="273">
        <v>0.08</v>
      </c>
      <c r="C28" s="303">
        <f>B3*0.64</f>
        <v>1280</v>
      </c>
      <c r="D28" s="268">
        <f t="shared" si="5"/>
        <v>102.4</v>
      </c>
      <c r="E28" s="267"/>
      <c r="F28" s="415">
        <v>0.08</v>
      </c>
      <c r="G28" s="303">
        <f>C28</f>
        <v>1280</v>
      </c>
      <c r="H28" s="268">
        <f t="shared" si="6"/>
        <v>102.4</v>
      </c>
      <c r="I28" s="267"/>
      <c r="J28" s="271">
        <f t="shared" si="0"/>
        <v>0</v>
      </c>
      <c r="K28" s="272">
        <f t="shared" si="1"/>
        <v>0</v>
      </c>
      <c r="L28"/>
      <c r="M28"/>
    </row>
    <row r="29" spans="1:13" x14ac:dyDescent="0.25">
      <c r="A29" s="293" t="s">
        <v>244</v>
      </c>
      <c r="B29" s="273">
        <v>0.122</v>
      </c>
      <c r="C29" s="303">
        <f>B3*0.18</f>
        <v>360</v>
      </c>
      <c r="D29" s="268">
        <f t="shared" si="5"/>
        <v>43.92</v>
      </c>
      <c r="E29" s="267"/>
      <c r="F29" s="415">
        <v>0.122</v>
      </c>
      <c r="G29" s="303">
        <f>C29</f>
        <v>360</v>
      </c>
      <c r="H29" s="268">
        <f t="shared" si="6"/>
        <v>43.92</v>
      </c>
      <c r="I29" s="267"/>
      <c r="J29" s="271">
        <f t="shared" si="0"/>
        <v>0</v>
      </c>
      <c r="K29" s="272">
        <f t="shared" si="1"/>
        <v>0</v>
      </c>
      <c r="L29"/>
      <c r="M29"/>
    </row>
    <row r="30" spans="1:13" ht="15.75" thickBot="1" x14ac:dyDescent="0.3">
      <c r="A30" s="250" t="s">
        <v>245</v>
      </c>
      <c r="B30" s="419">
        <v>0.161</v>
      </c>
      <c r="C30" s="303">
        <f>B3*0.18</f>
        <v>360</v>
      </c>
      <c r="D30" s="268">
        <f t="shared" si="5"/>
        <v>57.96</v>
      </c>
      <c r="E30" s="267"/>
      <c r="F30" s="415">
        <v>0.161</v>
      </c>
      <c r="G30" s="303">
        <f>C30</f>
        <v>360</v>
      </c>
      <c r="H30" s="268">
        <f t="shared" si="6"/>
        <v>57.96</v>
      </c>
      <c r="I30" s="267"/>
      <c r="J30" s="271">
        <f t="shared" si="0"/>
        <v>0</v>
      </c>
      <c r="K30" s="272">
        <f t="shared" si="1"/>
        <v>0</v>
      </c>
      <c r="L30"/>
      <c r="M30"/>
    </row>
    <row r="31" spans="1:13" ht="15.75" thickBot="1" x14ac:dyDescent="0.3">
      <c r="A31" s="309"/>
      <c r="B31" s="310"/>
      <c r="C31" s="311"/>
      <c r="D31" s="312"/>
      <c r="E31" s="267"/>
      <c r="F31" s="310"/>
      <c r="G31" s="313"/>
      <c r="H31" s="312"/>
      <c r="I31" s="267"/>
      <c r="J31" s="314"/>
      <c r="K31" s="315"/>
      <c r="L31"/>
      <c r="M31"/>
    </row>
    <row r="32" spans="1:13" x14ac:dyDescent="0.25">
      <c r="A32" s="316" t="s">
        <v>246</v>
      </c>
      <c r="B32" s="317"/>
      <c r="C32" s="318"/>
      <c r="D32" s="319">
        <f>SUM(D22:D30)</f>
        <v>329.76160000000004</v>
      </c>
      <c r="E32" s="320"/>
      <c r="F32" s="321"/>
      <c r="G32" s="322"/>
      <c r="H32" s="319">
        <f>SUM(H22:H30)</f>
        <v>338.63159999999999</v>
      </c>
      <c r="I32" s="306"/>
      <c r="J32" s="323">
        <f>H32-D32</f>
        <v>8.8699999999999477</v>
      </c>
      <c r="K32" s="324">
        <f>IF((D32)=0,"",(J32/D32))</f>
        <v>2.68982198048528E-2</v>
      </c>
      <c r="L32"/>
      <c r="M32"/>
    </row>
    <row r="33" spans="1:13" x14ac:dyDescent="0.25">
      <c r="A33" s="325" t="s">
        <v>247</v>
      </c>
      <c r="B33" s="317">
        <v>0.13</v>
      </c>
      <c r="C33" s="326"/>
      <c r="D33" s="327">
        <f>D32*B33</f>
        <v>42.869008000000008</v>
      </c>
      <c r="E33" s="328"/>
      <c r="F33" s="329">
        <v>0.13</v>
      </c>
      <c r="G33" s="328"/>
      <c r="H33" s="327">
        <f>H32*F33</f>
        <v>44.022108000000003</v>
      </c>
      <c r="I33" s="267"/>
      <c r="J33" s="330">
        <f t="shared" si="0"/>
        <v>1.1530999999999949</v>
      </c>
      <c r="K33" s="331">
        <f t="shared" si="1"/>
        <v>2.6898219804852838E-2</v>
      </c>
      <c r="L33"/>
      <c r="M33"/>
    </row>
    <row r="34" spans="1:13" ht="15" customHeight="1" x14ac:dyDescent="0.25">
      <c r="A34" s="332" t="s">
        <v>248</v>
      </c>
      <c r="B34" s="328"/>
      <c r="C34" s="326"/>
      <c r="D34" s="327">
        <f>D32+D33</f>
        <v>372.63060800000005</v>
      </c>
      <c r="E34" s="328"/>
      <c r="F34" s="333"/>
      <c r="G34" s="328"/>
      <c r="H34" s="327">
        <f>H32+H33</f>
        <v>382.65370799999999</v>
      </c>
      <c r="I34" s="267"/>
      <c r="J34" s="330">
        <f t="shared" si="0"/>
        <v>10.023099999999943</v>
      </c>
      <c r="K34" s="331">
        <f t="shared" si="1"/>
        <v>2.6898219804852803E-2</v>
      </c>
      <c r="L34"/>
      <c r="M34"/>
    </row>
    <row r="35" spans="1:13" ht="15.75" customHeight="1" x14ac:dyDescent="0.25">
      <c r="A35" s="334" t="s">
        <v>249</v>
      </c>
      <c r="B35" s="328"/>
      <c r="C35" s="326"/>
      <c r="D35" s="327">
        <f>-D34*0.1</f>
        <v>-37.263060800000005</v>
      </c>
      <c r="E35" s="328"/>
      <c r="F35" s="442"/>
      <c r="G35" s="443"/>
      <c r="H35" s="444"/>
      <c r="I35" s="267"/>
      <c r="J35" s="440"/>
      <c r="K35" s="441"/>
      <c r="L35"/>
      <c r="M35"/>
    </row>
    <row r="36" spans="1:13" ht="15.75" thickBot="1" x14ac:dyDescent="0.3">
      <c r="A36" s="335" t="s">
        <v>250</v>
      </c>
      <c r="B36" s="336"/>
      <c r="C36" s="337"/>
      <c r="D36" s="338">
        <f>D34+D35</f>
        <v>335.36754720000005</v>
      </c>
      <c r="E36" s="320"/>
      <c r="F36" s="339"/>
      <c r="G36" s="340"/>
      <c r="H36" s="338">
        <f>H34+H35</f>
        <v>382.65370799999999</v>
      </c>
      <c r="I36" s="306"/>
      <c r="J36" s="289">
        <f t="shared" si="0"/>
        <v>47.286160799999948</v>
      </c>
      <c r="K36" s="290">
        <f t="shared" si="1"/>
        <v>0.14099802200539199</v>
      </c>
      <c r="L36"/>
      <c r="M36"/>
    </row>
    <row r="37" spans="1:13" ht="15.75" thickBot="1" x14ac:dyDescent="0.3">
      <c r="A37" s="309"/>
      <c r="B37" s="341"/>
      <c r="C37" s="342"/>
      <c r="D37" s="343"/>
      <c r="E37" s="344"/>
      <c r="F37" s="345"/>
      <c r="G37" s="346"/>
      <c r="H37" s="347"/>
      <c r="I37" s="344"/>
      <c r="J37" s="348"/>
      <c r="K37" s="349"/>
      <c r="L37"/>
      <c r="M37"/>
    </row>
    <row r="38" spans="1:13" x14ac:dyDescent="0.25">
      <c r="A38" s="366"/>
      <c r="B38" s="366"/>
      <c r="H38" s="456"/>
      <c r="I38" s="457"/>
      <c r="J38" s="458"/>
      <c r="K38" s="459"/>
      <c r="L38"/>
      <c r="M38"/>
    </row>
    <row r="39" spans="1:13" x14ac:dyDescent="0.25">
      <c r="A39" s="366"/>
      <c r="B39" s="366"/>
      <c r="L39"/>
      <c r="M39"/>
    </row>
    <row r="40" spans="1:13" x14ac:dyDescent="0.25">
      <c r="A40" s="361"/>
      <c r="B40" s="366"/>
      <c r="L40"/>
      <c r="M40"/>
    </row>
  </sheetData>
  <mergeCells count="3">
    <mergeCell ref="B6:D6"/>
    <mergeCell ref="F6:H6"/>
    <mergeCell ref="J6:K6"/>
  </mergeCells>
  <pageMargins left="0.70866141732283472" right="0.70866141732283472" top="0.74803149606299213" bottom="0.74803149606299213" header="0.31496062992125984" footer="0.31496062992125984"/>
  <pageSetup scale="76" orientation="landscape" r:id="rId1"/>
  <headerFooter differentOddEven="1">
    <oddHeader>&amp;REnersource  Hydro Mississauga Inc.
Filed: September 23, 2015
2016 Price Cap IR Application
Supplementary Evidence
EB-2015-0065
Page &amp;P of &amp;N</oddHeader>
    <evenHeader>&amp;LEnersource  Hydro Mississauga Inc.
Filed: September 23, 2015
2016 Price Cap IR Application
Supplementary Evidence
EB-2015-0065
Page &amp;P of &amp;N</even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6930AC81FE74A97DB69A7F7AEBEEA" ma:contentTypeVersion="0" ma:contentTypeDescription="Create a new document." ma:contentTypeScope="" ma:versionID="3827822f73c73d9cc1399aa38756262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22916f55ab85163ee9a5069dec31d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F0C0F4-3A2F-4CAD-9B9F-DE39B84152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492ECC2-2233-4E76-AD8F-2A70E084DB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42101-3AA4-4191-A7F8-93FA9440F1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</vt:i4>
      </vt:variant>
    </vt:vector>
  </HeadingPairs>
  <TitlesOfParts>
    <vt:vector size="23" baseType="lpstr">
      <vt:lpstr>January 01, 2016 Rates</vt:lpstr>
      <vt:lpstr>Rate Comparison</vt:lpstr>
      <vt:lpstr>Bill Impact Summary</vt:lpstr>
      <vt:lpstr>Bill Impact- Res RPP</vt:lpstr>
      <vt:lpstr>Bill Impact- Res RPP (10th Per)</vt:lpstr>
      <vt:lpstr>Bill Impact- Res Non RPP</vt:lpstr>
      <vt:lpstr>Bill Impact- Res Non RPP (10th)</vt:lpstr>
      <vt:lpstr>Bill Impact- GS &lt;50kW RPP</vt:lpstr>
      <vt:lpstr>Bill Impact- GS &lt;50kW Non RPP</vt:lpstr>
      <vt:lpstr>USL RPP</vt:lpstr>
      <vt:lpstr>USL Non RPP</vt:lpstr>
      <vt:lpstr>Bill Impact-GS50-499 NonRPP Int</vt:lpstr>
      <vt:lpstr>BI GS50-499 NonRPP Interval WMP</vt:lpstr>
      <vt:lpstr>BI- GS50-499 Non RPP Non Interv</vt:lpstr>
      <vt:lpstr>BI- GS500-4999 Non RPP Interval</vt:lpstr>
      <vt:lpstr>BI- GS500-4999 Non RPP Int WMP</vt:lpstr>
      <vt:lpstr>BI- GS500-4999 Non RPP Non Int</vt:lpstr>
      <vt:lpstr>BI- Large Use Class A</vt:lpstr>
      <vt:lpstr>BI- Large Use Class B</vt:lpstr>
      <vt:lpstr>BI- Street Light Non RPP</vt:lpstr>
      <vt:lpstr>'January 01, 2016 Rates'!Print_Area</vt:lpstr>
      <vt:lpstr>'Rate Comparison'!Print_Area</vt:lpstr>
      <vt:lpstr>'January 01, 2016 Rates'!Print_Titles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Yeates</dc:creator>
  <cp:lastModifiedBy>Sharon du Quesnay</cp:lastModifiedBy>
  <cp:lastPrinted>2015-09-22T19:43:53Z</cp:lastPrinted>
  <dcterms:created xsi:type="dcterms:W3CDTF">2014-12-02T22:43:10Z</dcterms:created>
  <dcterms:modified xsi:type="dcterms:W3CDTF">2015-09-22T19:44:16Z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0x010100C526930AC81FE74A97DB69A7F7AEBEEA</vt:lpwstr>
  </property>
</Properties>
</file>