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92" yWindow="720" windowWidth="14520" windowHeight="12888" firstSheet="16" activeTab="17"/>
  </bookViews>
  <sheets>
    <sheet name="Monthly Data" sheetId="14" r:id="rId1"/>
    <sheet name="Weather Data" sheetId="19" r:id="rId2"/>
    <sheet name="Ontario Employment Growth" sheetId="30" r:id="rId3"/>
    <sheet name="Res OLS Model" sheetId="15" r:id="rId4"/>
    <sheet name="Res Predicted Monthly" sheetId="16" r:id="rId5"/>
    <sheet name="GS &lt; 50 OLS Model" sheetId="20" r:id="rId6"/>
    <sheet name="GS &lt; 50 Predicted Monthly" sheetId="21" r:id="rId7"/>
    <sheet name="GS &gt; 50 OLS Model" sheetId="23" r:id="rId8"/>
    <sheet name="GS &gt; 50 Predicted Monthly" sheetId="25" r:id="rId9"/>
    <sheet name="LU OLS Model" sheetId="24" r:id="rId10"/>
    <sheet name="LU Predicted Monthly" sheetId="26" r:id="rId11"/>
    <sheet name="Model Annual Summary" sheetId="12" r:id="rId12"/>
    <sheet name="Res Normalized Monthly" sheetId="17" r:id="rId13"/>
    <sheet name="GS &lt; 50 Normalized Monthly" sheetId="22" r:id="rId14"/>
    <sheet name="GS &gt; 50 Normalized Monthly" sheetId="27" r:id="rId15"/>
    <sheet name="LU Normalized Monthly" sheetId="28" r:id="rId16"/>
    <sheet name="Connection count " sheetId="31" r:id="rId17"/>
    <sheet name="Normalized Annual Summary" sheetId="18" r:id="rId18"/>
    <sheet name="kW Forecast" sheetId="29" r:id="rId19"/>
    <sheet name="Annual CDM" sheetId="33" r:id="rId20"/>
    <sheet name="CDM Adjustments" sheetId="34" r:id="rId21"/>
    <sheet name="LRAMVA kWh" sheetId="35" r:id="rId22"/>
    <sheet name="Summary Tables" sheetId="32" r:id="rId23"/>
  </sheets>
  <calcPr calcId="145621"/>
</workbook>
</file>

<file path=xl/calcChain.xml><?xml version="1.0" encoding="utf-8"?>
<calcChain xmlns="http://schemas.openxmlformats.org/spreadsheetml/2006/main">
  <c r="C41" i="34" l="1"/>
  <c r="C39" i="34"/>
  <c r="C38" i="34"/>
  <c r="C34" i="34"/>
  <c r="C33" i="34"/>
  <c r="C32" i="34"/>
  <c r="C31" i="34"/>
  <c r="C27" i="34"/>
  <c r="C26" i="34"/>
  <c r="C25" i="34"/>
  <c r="C24" i="34"/>
  <c r="C20" i="34"/>
  <c r="C19" i="34"/>
  <c r="C18" i="34"/>
  <c r="C17" i="34"/>
  <c r="C13" i="34"/>
  <c r="C12" i="34"/>
  <c r="C11" i="34"/>
  <c r="C10" i="34"/>
  <c r="C6" i="34"/>
  <c r="C5" i="34"/>
  <c r="C4" i="34"/>
  <c r="C3" i="34"/>
  <c r="C145" i="28" l="1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2" i="26"/>
  <c r="C1" i="26"/>
  <c r="M211" i="27"/>
  <c r="M210" i="27"/>
  <c r="M209" i="27"/>
  <c r="M208" i="27"/>
  <c r="M207" i="27"/>
  <c r="M206" i="27"/>
  <c r="M205" i="27"/>
  <c r="M204" i="27"/>
  <c r="M203" i="27"/>
  <c r="M202" i="27"/>
  <c r="M201" i="27"/>
  <c r="M200" i="27"/>
  <c r="M199" i="27"/>
  <c r="M198" i="27"/>
  <c r="M197" i="27"/>
  <c r="M196" i="27"/>
  <c r="M195" i="27"/>
  <c r="M194" i="27"/>
  <c r="M193" i="27"/>
  <c r="M192" i="27"/>
  <c r="M191" i="27"/>
  <c r="M190" i="27"/>
  <c r="M189" i="27"/>
  <c r="M188" i="27"/>
  <c r="M187" i="27"/>
  <c r="M186" i="27"/>
  <c r="M185" i="27"/>
  <c r="M184" i="27"/>
  <c r="M183" i="27"/>
  <c r="M182" i="27"/>
  <c r="M181" i="27"/>
  <c r="M180" i="27"/>
  <c r="M179" i="27"/>
  <c r="M178" i="27"/>
  <c r="M177" i="27"/>
  <c r="M176" i="27"/>
  <c r="M175" i="27"/>
  <c r="M174" i="27"/>
  <c r="M173" i="27"/>
  <c r="M172" i="27"/>
  <c r="M171" i="27"/>
  <c r="M170" i="27"/>
  <c r="M169" i="27"/>
  <c r="M168" i="27"/>
  <c r="M167" i="27"/>
  <c r="M166" i="27"/>
  <c r="M165" i="27"/>
  <c r="M164" i="27"/>
  <c r="M163" i="27"/>
  <c r="M162" i="27"/>
  <c r="M161" i="27"/>
  <c r="M160" i="27"/>
  <c r="M159" i="27"/>
  <c r="M158" i="27"/>
  <c r="M157" i="27"/>
  <c r="M156" i="27"/>
  <c r="M155" i="27"/>
  <c r="M154" i="27"/>
  <c r="M153" i="27"/>
  <c r="M152" i="27"/>
  <c r="M151" i="27"/>
  <c r="M150" i="27"/>
  <c r="M149" i="27"/>
  <c r="M148" i="27"/>
  <c r="M147" i="27"/>
  <c r="M146" i="27"/>
  <c r="M145" i="27"/>
  <c r="M144" i="27"/>
  <c r="M143" i="27"/>
  <c r="M142" i="27"/>
  <c r="M141" i="27"/>
  <c r="M140" i="27"/>
  <c r="M139" i="27"/>
  <c r="M138" i="27"/>
  <c r="M137" i="27"/>
  <c r="M136" i="27"/>
  <c r="M135" i="27"/>
  <c r="M134" i="27"/>
  <c r="M133" i="27"/>
  <c r="M132" i="27"/>
  <c r="M131" i="27"/>
  <c r="M130" i="27"/>
  <c r="M129" i="27"/>
  <c r="M128" i="27"/>
  <c r="M127" i="27"/>
  <c r="M126" i="27"/>
  <c r="M125" i="27"/>
  <c r="M124" i="27"/>
  <c r="M123" i="27"/>
  <c r="M122" i="27"/>
  <c r="M121" i="27"/>
  <c r="M120" i="27"/>
  <c r="M119" i="27"/>
  <c r="M118" i="27"/>
  <c r="M117" i="27"/>
  <c r="M116" i="27"/>
  <c r="M115" i="27"/>
  <c r="M114" i="27"/>
  <c r="M113" i="27"/>
  <c r="M112" i="27"/>
  <c r="M111" i="27"/>
  <c r="M110" i="27"/>
  <c r="M109" i="27"/>
  <c r="M108" i="27"/>
  <c r="M107" i="27"/>
  <c r="M106" i="27"/>
  <c r="M105" i="27"/>
  <c r="M104" i="27"/>
  <c r="M103" i="27"/>
  <c r="M102" i="27"/>
  <c r="M101" i="27"/>
  <c r="M100" i="27"/>
  <c r="M99" i="27"/>
  <c r="M98" i="27"/>
  <c r="M97" i="27"/>
  <c r="M96" i="27"/>
  <c r="M95" i="27"/>
  <c r="M94" i="27"/>
  <c r="M93" i="27"/>
  <c r="M92" i="27"/>
  <c r="M91" i="27"/>
  <c r="M90" i="27"/>
  <c r="M89" i="27"/>
  <c r="M88" i="27"/>
  <c r="M87" i="27"/>
  <c r="M86" i="27"/>
  <c r="M85" i="27"/>
  <c r="M84" i="27"/>
  <c r="M83" i="27"/>
  <c r="M82" i="27"/>
  <c r="M81" i="27"/>
  <c r="M80" i="27"/>
  <c r="M79" i="27"/>
  <c r="M78" i="27"/>
  <c r="M77" i="27"/>
  <c r="M76" i="27"/>
  <c r="M75" i="27"/>
  <c r="M74" i="27"/>
  <c r="M73" i="27"/>
  <c r="M72" i="27"/>
  <c r="M71" i="27"/>
  <c r="M70" i="27"/>
  <c r="M69" i="27"/>
  <c r="M68" i="27"/>
  <c r="M67" i="27"/>
  <c r="M66" i="27"/>
  <c r="M65" i="27"/>
  <c r="M64" i="27"/>
  <c r="M63" i="27"/>
  <c r="M62" i="27"/>
  <c r="M61" i="27"/>
  <c r="M60" i="27"/>
  <c r="M59" i="27"/>
  <c r="M58" i="27"/>
  <c r="M57" i="27"/>
  <c r="M56" i="27"/>
  <c r="M55" i="27"/>
  <c r="M54" i="27"/>
  <c r="M53" i="27"/>
  <c r="M52" i="27"/>
  <c r="M51" i="27"/>
  <c r="M50" i="27"/>
  <c r="M49" i="27"/>
  <c r="M48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M34" i="27"/>
  <c r="M33" i="27"/>
  <c r="M32" i="27"/>
  <c r="M31" i="27"/>
  <c r="M30" i="27"/>
  <c r="M29" i="27"/>
  <c r="M28" i="27"/>
  <c r="M27" i="27"/>
  <c r="M26" i="27"/>
  <c r="M25" i="27"/>
  <c r="M24" i="27"/>
  <c r="M23" i="27"/>
  <c r="M22" i="27"/>
  <c r="M21" i="27"/>
  <c r="M20" i="27"/>
  <c r="M19" i="27"/>
  <c r="M18" i="27"/>
  <c r="M17" i="27"/>
  <c r="M16" i="27"/>
  <c r="M15" i="27"/>
  <c r="M14" i="27"/>
  <c r="M13" i="27"/>
  <c r="M12" i="27"/>
  <c r="M11" i="27"/>
  <c r="M10" i="27"/>
  <c r="M9" i="27"/>
  <c r="M8" i="27"/>
  <c r="M7" i="27"/>
  <c r="M6" i="27"/>
  <c r="M5" i="27"/>
  <c r="M4" i="27"/>
  <c r="M3" i="27"/>
  <c r="C145" i="27"/>
  <c r="C144" i="27"/>
  <c r="C143" i="27"/>
  <c r="C142" i="27"/>
  <c r="C141" i="27"/>
  <c r="C140" i="27"/>
  <c r="M145" i="25"/>
  <c r="M144" i="25"/>
  <c r="M143" i="25"/>
  <c r="M142" i="25"/>
  <c r="M141" i="25"/>
  <c r="M140" i="25"/>
  <c r="M139" i="25"/>
  <c r="M138" i="25"/>
  <c r="M137" i="25"/>
  <c r="M136" i="25"/>
  <c r="M135" i="25"/>
  <c r="M134" i="25"/>
  <c r="M133" i="25"/>
  <c r="M132" i="25"/>
  <c r="M131" i="25"/>
  <c r="M130" i="25"/>
  <c r="M129" i="25"/>
  <c r="M128" i="25"/>
  <c r="M127" i="25"/>
  <c r="M126" i="25"/>
  <c r="M125" i="25"/>
  <c r="M124" i="25"/>
  <c r="M123" i="25"/>
  <c r="M122" i="25"/>
  <c r="M121" i="25"/>
  <c r="M120" i="25"/>
  <c r="M119" i="25"/>
  <c r="M118" i="25"/>
  <c r="M117" i="25"/>
  <c r="M116" i="25"/>
  <c r="M115" i="25"/>
  <c r="M114" i="25"/>
  <c r="M113" i="25"/>
  <c r="M112" i="25"/>
  <c r="M111" i="25"/>
  <c r="M110" i="25"/>
  <c r="M109" i="25"/>
  <c r="M108" i="25"/>
  <c r="M107" i="25"/>
  <c r="M106" i="25"/>
  <c r="M105" i="25"/>
  <c r="M104" i="25"/>
  <c r="M103" i="25"/>
  <c r="M102" i="25"/>
  <c r="M101" i="25"/>
  <c r="M100" i="25"/>
  <c r="M99" i="25"/>
  <c r="M98" i="25"/>
  <c r="M97" i="25"/>
  <c r="M96" i="25"/>
  <c r="M95" i="25"/>
  <c r="M94" i="25"/>
  <c r="M93" i="25"/>
  <c r="M92" i="25"/>
  <c r="M91" i="25"/>
  <c r="M90" i="25"/>
  <c r="M89" i="25"/>
  <c r="M88" i="25"/>
  <c r="M87" i="25"/>
  <c r="M86" i="25"/>
  <c r="M85" i="25"/>
  <c r="M84" i="25"/>
  <c r="M83" i="25"/>
  <c r="M82" i="25"/>
  <c r="M81" i="25"/>
  <c r="M80" i="25"/>
  <c r="M79" i="25"/>
  <c r="M78" i="25"/>
  <c r="M77" i="25"/>
  <c r="M76" i="25"/>
  <c r="M75" i="25"/>
  <c r="M74" i="25"/>
  <c r="M73" i="25"/>
  <c r="M72" i="25"/>
  <c r="M71" i="25"/>
  <c r="M70" i="25"/>
  <c r="M69" i="25"/>
  <c r="M68" i="25"/>
  <c r="M67" i="25"/>
  <c r="M66" i="25"/>
  <c r="M65" i="25"/>
  <c r="M64" i="25"/>
  <c r="M63" i="25"/>
  <c r="M62" i="25"/>
  <c r="M61" i="25"/>
  <c r="M60" i="25"/>
  <c r="M59" i="25"/>
  <c r="M58" i="25"/>
  <c r="M57" i="25"/>
  <c r="M56" i="25"/>
  <c r="M55" i="25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M6" i="25"/>
  <c r="M5" i="25"/>
  <c r="M4" i="25"/>
  <c r="M3" i="25"/>
  <c r="C145" i="25"/>
  <c r="C144" i="25"/>
  <c r="C143" i="25"/>
  <c r="C142" i="25"/>
  <c r="C141" i="25"/>
  <c r="C140" i="25"/>
  <c r="C1" i="25"/>
  <c r="O211" i="22"/>
  <c r="O210" i="22"/>
  <c r="O209" i="22"/>
  <c r="O208" i="22"/>
  <c r="O207" i="22"/>
  <c r="O206" i="22"/>
  <c r="O205" i="22"/>
  <c r="O204" i="22"/>
  <c r="O203" i="22"/>
  <c r="O202" i="22"/>
  <c r="O201" i="22"/>
  <c r="O200" i="22"/>
  <c r="O199" i="22"/>
  <c r="O198" i="22"/>
  <c r="O197" i="22"/>
  <c r="O196" i="22"/>
  <c r="O195" i="22"/>
  <c r="O194" i="22"/>
  <c r="O193" i="22"/>
  <c r="O192" i="22"/>
  <c r="O191" i="22"/>
  <c r="O190" i="22"/>
  <c r="O189" i="22"/>
  <c r="O188" i="22"/>
  <c r="O187" i="22"/>
  <c r="O186" i="22"/>
  <c r="O185" i="22"/>
  <c r="O184" i="22"/>
  <c r="O183" i="22"/>
  <c r="O182" i="22"/>
  <c r="O181" i="22"/>
  <c r="O180" i="22"/>
  <c r="O179" i="22"/>
  <c r="O178" i="22"/>
  <c r="O177" i="22"/>
  <c r="O176" i="22"/>
  <c r="O175" i="22"/>
  <c r="O174" i="22"/>
  <c r="O173" i="22"/>
  <c r="O172" i="22"/>
  <c r="O171" i="22"/>
  <c r="O170" i="22"/>
  <c r="O169" i="22"/>
  <c r="O168" i="22"/>
  <c r="O167" i="22"/>
  <c r="O166" i="22"/>
  <c r="O165" i="22"/>
  <c r="O164" i="22"/>
  <c r="O163" i="22"/>
  <c r="O162" i="22"/>
  <c r="O161" i="22"/>
  <c r="O160" i="22"/>
  <c r="O159" i="22"/>
  <c r="O158" i="22"/>
  <c r="O157" i="22"/>
  <c r="O156" i="22"/>
  <c r="O155" i="22"/>
  <c r="O154" i="22"/>
  <c r="O153" i="22"/>
  <c r="O152" i="22"/>
  <c r="O151" i="22"/>
  <c r="O150" i="22"/>
  <c r="O149" i="22"/>
  <c r="O148" i="22"/>
  <c r="O147" i="22"/>
  <c r="O146" i="22"/>
  <c r="O145" i="22"/>
  <c r="O144" i="22"/>
  <c r="O143" i="22"/>
  <c r="O142" i="22"/>
  <c r="O141" i="22"/>
  <c r="O140" i="22"/>
  <c r="O139" i="22"/>
  <c r="O138" i="22"/>
  <c r="O137" i="22"/>
  <c r="O136" i="22"/>
  <c r="O135" i="22"/>
  <c r="O134" i="22"/>
  <c r="O133" i="22"/>
  <c r="O132" i="22"/>
  <c r="O131" i="22"/>
  <c r="O130" i="22"/>
  <c r="O129" i="22"/>
  <c r="O128" i="22"/>
  <c r="O127" i="22"/>
  <c r="O126" i="22"/>
  <c r="O125" i="22"/>
  <c r="O124" i="22"/>
  <c r="O123" i="22"/>
  <c r="O122" i="22"/>
  <c r="O121" i="22"/>
  <c r="O120" i="22"/>
  <c r="O119" i="22"/>
  <c r="O118" i="22"/>
  <c r="O117" i="22"/>
  <c r="O116" i="22"/>
  <c r="O115" i="22"/>
  <c r="O114" i="22"/>
  <c r="O113" i="22"/>
  <c r="O112" i="22"/>
  <c r="O111" i="22"/>
  <c r="O110" i="22"/>
  <c r="O109" i="22"/>
  <c r="O108" i="22"/>
  <c r="O107" i="22"/>
  <c r="O106" i="22"/>
  <c r="O105" i="22"/>
  <c r="O104" i="22"/>
  <c r="O103" i="22"/>
  <c r="O102" i="22"/>
  <c r="O101" i="22"/>
  <c r="O100" i="22"/>
  <c r="O99" i="22"/>
  <c r="O98" i="22"/>
  <c r="O97" i="22"/>
  <c r="O96" i="22"/>
  <c r="O95" i="22"/>
  <c r="O94" i="22"/>
  <c r="O93" i="22"/>
  <c r="O92" i="22"/>
  <c r="O91" i="22"/>
  <c r="O90" i="22"/>
  <c r="O89" i="22"/>
  <c r="O88" i="22"/>
  <c r="O87" i="22"/>
  <c r="O86" i="22"/>
  <c r="O85" i="22"/>
  <c r="O84" i="22"/>
  <c r="O83" i="22"/>
  <c r="O82" i="22"/>
  <c r="O81" i="22"/>
  <c r="O80" i="22"/>
  <c r="O79" i="22"/>
  <c r="O78" i="22"/>
  <c r="O77" i="22"/>
  <c r="O76" i="22"/>
  <c r="O75" i="22"/>
  <c r="O74" i="22"/>
  <c r="O73" i="22"/>
  <c r="O72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F192" i="22"/>
  <c r="R192" i="22" s="1"/>
  <c r="G145" i="22"/>
  <c r="S145" i="22" s="1"/>
  <c r="F145" i="22"/>
  <c r="G144" i="22"/>
  <c r="S144" i="22" s="1"/>
  <c r="F144" i="22"/>
  <c r="R144" i="22" s="1"/>
  <c r="G143" i="22"/>
  <c r="S143" i="22" s="1"/>
  <c r="F143" i="22"/>
  <c r="G142" i="22"/>
  <c r="S142" i="22" s="1"/>
  <c r="F142" i="22"/>
  <c r="G141" i="22"/>
  <c r="S141" i="22" s="1"/>
  <c r="F141" i="22"/>
  <c r="G140" i="22"/>
  <c r="S140" i="22" s="1"/>
  <c r="F140" i="22"/>
  <c r="R140" i="22" s="1"/>
  <c r="G139" i="22"/>
  <c r="S139" i="22" s="1"/>
  <c r="F139" i="22"/>
  <c r="G138" i="22"/>
  <c r="S138" i="22" s="1"/>
  <c r="F138" i="22"/>
  <c r="F186" i="22" s="1"/>
  <c r="R186" i="22" s="1"/>
  <c r="G137" i="22"/>
  <c r="S137" i="22" s="1"/>
  <c r="F137" i="22"/>
  <c r="F185" i="22" s="1"/>
  <c r="R185" i="22" s="1"/>
  <c r="G136" i="22"/>
  <c r="S136" i="22" s="1"/>
  <c r="F136" i="22"/>
  <c r="F184" i="22" s="1"/>
  <c r="R184" i="22" s="1"/>
  <c r="G135" i="22"/>
  <c r="S135" i="22" s="1"/>
  <c r="F135" i="22"/>
  <c r="F183" i="22" s="1"/>
  <c r="R183" i="22" s="1"/>
  <c r="G134" i="22"/>
  <c r="S134" i="22" s="1"/>
  <c r="F134" i="22"/>
  <c r="F182" i="22" s="1"/>
  <c r="R182" i="22" s="1"/>
  <c r="G133" i="22"/>
  <c r="S133" i="22" s="1"/>
  <c r="F133" i="22"/>
  <c r="F181" i="22" s="1"/>
  <c r="R181" i="22" s="1"/>
  <c r="G132" i="22"/>
  <c r="S132" i="22" s="1"/>
  <c r="F132" i="22"/>
  <c r="R132" i="22" s="1"/>
  <c r="G131" i="22"/>
  <c r="S131" i="22" s="1"/>
  <c r="F131" i="22"/>
  <c r="F179" i="22" s="1"/>
  <c r="R179" i="22" s="1"/>
  <c r="G130" i="22"/>
  <c r="S130" i="22" s="1"/>
  <c r="F130" i="22"/>
  <c r="F178" i="22" s="1"/>
  <c r="R178" i="22" s="1"/>
  <c r="G129" i="22"/>
  <c r="S129" i="22" s="1"/>
  <c r="F129" i="22"/>
  <c r="F177" i="22" s="1"/>
  <c r="R177" i="22" s="1"/>
  <c r="G128" i="22"/>
  <c r="S128" i="22" s="1"/>
  <c r="F128" i="22"/>
  <c r="R128" i="22" s="1"/>
  <c r="G127" i="22"/>
  <c r="S127" i="22" s="1"/>
  <c r="F127" i="22"/>
  <c r="F175" i="22" s="1"/>
  <c r="R175" i="22" s="1"/>
  <c r="G126" i="22"/>
  <c r="S126" i="22" s="1"/>
  <c r="F126" i="22"/>
  <c r="F174" i="22" s="1"/>
  <c r="R174" i="22" s="1"/>
  <c r="G125" i="22"/>
  <c r="S125" i="22" s="1"/>
  <c r="F125" i="22"/>
  <c r="F173" i="22" s="1"/>
  <c r="R173" i="22" s="1"/>
  <c r="G124" i="22"/>
  <c r="S124" i="22" s="1"/>
  <c r="F124" i="22"/>
  <c r="F172" i="22" s="1"/>
  <c r="R172" i="22" s="1"/>
  <c r="G123" i="22"/>
  <c r="S123" i="22" s="1"/>
  <c r="F123" i="22"/>
  <c r="F171" i="22" s="1"/>
  <c r="R171" i="22" s="1"/>
  <c r="G122" i="22"/>
  <c r="S122" i="22" s="1"/>
  <c r="F122" i="22"/>
  <c r="F170" i="22" s="1"/>
  <c r="R170" i="22" s="1"/>
  <c r="G121" i="22"/>
  <c r="S121" i="22" s="1"/>
  <c r="F121" i="22"/>
  <c r="F169" i="22" s="1"/>
  <c r="R169" i="22" s="1"/>
  <c r="G120" i="22"/>
  <c r="S120" i="22" s="1"/>
  <c r="F120" i="22"/>
  <c r="F168" i="22" s="1"/>
  <c r="R168" i="22" s="1"/>
  <c r="G119" i="22"/>
  <c r="S119" i="22" s="1"/>
  <c r="F119" i="22"/>
  <c r="F167" i="22" s="1"/>
  <c r="R167" i="22" s="1"/>
  <c r="G118" i="22"/>
  <c r="S118" i="22" s="1"/>
  <c r="F118" i="22"/>
  <c r="F166" i="22" s="1"/>
  <c r="R166" i="22" s="1"/>
  <c r="G117" i="22"/>
  <c r="S117" i="22" s="1"/>
  <c r="F117" i="22"/>
  <c r="F165" i="22" s="1"/>
  <c r="R165" i="22" s="1"/>
  <c r="G116" i="22"/>
  <c r="S116" i="22" s="1"/>
  <c r="F116" i="22"/>
  <c r="R116" i="22" s="1"/>
  <c r="G115" i="22"/>
  <c r="S115" i="22" s="1"/>
  <c r="F115" i="22"/>
  <c r="F163" i="22" s="1"/>
  <c r="G114" i="22"/>
  <c r="S114" i="22" s="1"/>
  <c r="F114" i="22"/>
  <c r="F162" i="22" s="1"/>
  <c r="G113" i="22"/>
  <c r="S113" i="22" s="1"/>
  <c r="F113" i="22"/>
  <c r="F161" i="22" s="1"/>
  <c r="G112" i="22"/>
  <c r="S112" i="22" s="1"/>
  <c r="F112" i="22"/>
  <c r="R112" i="22" s="1"/>
  <c r="G111" i="22"/>
  <c r="S111" i="22" s="1"/>
  <c r="F111" i="22"/>
  <c r="F159" i="22" s="1"/>
  <c r="G110" i="22"/>
  <c r="S110" i="22" s="1"/>
  <c r="F110" i="22"/>
  <c r="F158" i="22" s="1"/>
  <c r="G109" i="22"/>
  <c r="S109" i="22" s="1"/>
  <c r="F109" i="22"/>
  <c r="F157" i="22" s="1"/>
  <c r="G108" i="22"/>
  <c r="S108" i="22" s="1"/>
  <c r="F108" i="22"/>
  <c r="F156" i="22" s="1"/>
  <c r="G107" i="22"/>
  <c r="S107" i="22" s="1"/>
  <c r="F107" i="22"/>
  <c r="F155" i="22" s="1"/>
  <c r="G106" i="22"/>
  <c r="S106" i="22" s="1"/>
  <c r="F106" i="22"/>
  <c r="F154" i="22" s="1"/>
  <c r="G105" i="22"/>
  <c r="S105" i="22" s="1"/>
  <c r="F105" i="22"/>
  <c r="F153" i="22" s="1"/>
  <c r="G104" i="22"/>
  <c r="S104" i="22" s="1"/>
  <c r="F104" i="22"/>
  <c r="F152" i="22" s="1"/>
  <c r="G103" i="22"/>
  <c r="S103" i="22" s="1"/>
  <c r="F103" i="22"/>
  <c r="F151" i="22" s="1"/>
  <c r="G102" i="22"/>
  <c r="S102" i="22" s="1"/>
  <c r="F102" i="22"/>
  <c r="F150" i="22" s="1"/>
  <c r="G101" i="22"/>
  <c r="S101" i="22" s="1"/>
  <c r="F101" i="22"/>
  <c r="F149" i="22" s="1"/>
  <c r="G100" i="22"/>
  <c r="S100" i="22" s="1"/>
  <c r="F100" i="22"/>
  <c r="R100" i="22" s="1"/>
  <c r="G99" i="22"/>
  <c r="S99" i="22" s="1"/>
  <c r="F99" i="22"/>
  <c r="F147" i="22" s="1"/>
  <c r="G98" i="22"/>
  <c r="S98" i="22" s="1"/>
  <c r="F98" i="22"/>
  <c r="F146" i="22" s="1"/>
  <c r="G97" i="22"/>
  <c r="S97" i="22" s="1"/>
  <c r="F97" i="22"/>
  <c r="R97" i="22" s="1"/>
  <c r="G96" i="22"/>
  <c r="S96" i="22" s="1"/>
  <c r="F96" i="22"/>
  <c r="R96" i="22" s="1"/>
  <c r="G95" i="22"/>
  <c r="S95" i="22" s="1"/>
  <c r="F95" i="22"/>
  <c r="R95" i="22" s="1"/>
  <c r="G94" i="22"/>
  <c r="S94" i="22" s="1"/>
  <c r="F94" i="22"/>
  <c r="R94" i="22" s="1"/>
  <c r="G93" i="22"/>
  <c r="S93" i="22" s="1"/>
  <c r="F93" i="22"/>
  <c r="R93" i="22" s="1"/>
  <c r="G92" i="22"/>
  <c r="S92" i="22" s="1"/>
  <c r="F92" i="22"/>
  <c r="R92" i="22" s="1"/>
  <c r="G91" i="22"/>
  <c r="S91" i="22" s="1"/>
  <c r="F91" i="22"/>
  <c r="R91" i="22" s="1"/>
  <c r="G90" i="22"/>
  <c r="S90" i="22" s="1"/>
  <c r="F90" i="22"/>
  <c r="R90" i="22" s="1"/>
  <c r="G89" i="22"/>
  <c r="S89" i="22" s="1"/>
  <c r="F89" i="22"/>
  <c r="R89" i="22" s="1"/>
  <c r="G88" i="22"/>
  <c r="S88" i="22" s="1"/>
  <c r="F88" i="22"/>
  <c r="R88" i="22" s="1"/>
  <c r="G87" i="22"/>
  <c r="S87" i="22" s="1"/>
  <c r="F87" i="22"/>
  <c r="R87" i="22" s="1"/>
  <c r="G86" i="22"/>
  <c r="S86" i="22" s="1"/>
  <c r="F86" i="22"/>
  <c r="R86" i="22" s="1"/>
  <c r="G85" i="22"/>
  <c r="S85" i="22" s="1"/>
  <c r="F85" i="22"/>
  <c r="R85" i="22" s="1"/>
  <c r="G84" i="22"/>
  <c r="S84" i="22" s="1"/>
  <c r="F84" i="22"/>
  <c r="R84" i="22" s="1"/>
  <c r="G83" i="22"/>
  <c r="S83" i="22" s="1"/>
  <c r="F83" i="22"/>
  <c r="R83" i="22" s="1"/>
  <c r="G82" i="22"/>
  <c r="S82" i="22" s="1"/>
  <c r="F82" i="22"/>
  <c r="R82" i="22" s="1"/>
  <c r="G81" i="22"/>
  <c r="S81" i="22" s="1"/>
  <c r="F81" i="22"/>
  <c r="R81" i="22" s="1"/>
  <c r="G80" i="22"/>
  <c r="S80" i="22" s="1"/>
  <c r="F80" i="22"/>
  <c r="R80" i="22" s="1"/>
  <c r="G79" i="22"/>
  <c r="S79" i="22" s="1"/>
  <c r="F79" i="22"/>
  <c r="R79" i="22" s="1"/>
  <c r="G78" i="22"/>
  <c r="S78" i="22" s="1"/>
  <c r="F78" i="22"/>
  <c r="R78" i="22" s="1"/>
  <c r="G77" i="22"/>
  <c r="S77" i="22" s="1"/>
  <c r="F77" i="22"/>
  <c r="R77" i="22" s="1"/>
  <c r="G76" i="22"/>
  <c r="S76" i="22" s="1"/>
  <c r="F76" i="22"/>
  <c r="R76" i="22" s="1"/>
  <c r="G75" i="22"/>
  <c r="S75" i="22" s="1"/>
  <c r="F75" i="22"/>
  <c r="R75" i="22" s="1"/>
  <c r="G74" i="22"/>
  <c r="S74" i="22" s="1"/>
  <c r="F74" i="22"/>
  <c r="R74" i="22" s="1"/>
  <c r="G73" i="22"/>
  <c r="S73" i="22" s="1"/>
  <c r="F73" i="22"/>
  <c r="R73" i="22" s="1"/>
  <c r="G72" i="22"/>
  <c r="S72" i="22" s="1"/>
  <c r="F72" i="22"/>
  <c r="R72" i="22" s="1"/>
  <c r="G71" i="22"/>
  <c r="S71" i="22" s="1"/>
  <c r="F71" i="22"/>
  <c r="R71" i="22" s="1"/>
  <c r="G70" i="22"/>
  <c r="S70" i="22" s="1"/>
  <c r="F70" i="22"/>
  <c r="R70" i="22" s="1"/>
  <c r="G69" i="22"/>
  <c r="S69" i="22" s="1"/>
  <c r="F69" i="22"/>
  <c r="R69" i="22" s="1"/>
  <c r="G68" i="22"/>
  <c r="S68" i="22" s="1"/>
  <c r="F68" i="22"/>
  <c r="R68" i="22" s="1"/>
  <c r="G67" i="22"/>
  <c r="S67" i="22" s="1"/>
  <c r="F67" i="22"/>
  <c r="R67" i="22" s="1"/>
  <c r="G66" i="22"/>
  <c r="S66" i="22" s="1"/>
  <c r="F66" i="22"/>
  <c r="R66" i="22" s="1"/>
  <c r="G65" i="22"/>
  <c r="S65" i="22" s="1"/>
  <c r="F65" i="22"/>
  <c r="R65" i="22" s="1"/>
  <c r="G64" i="22"/>
  <c r="S64" i="22" s="1"/>
  <c r="F64" i="22"/>
  <c r="R64" i="22" s="1"/>
  <c r="G63" i="22"/>
  <c r="S63" i="22" s="1"/>
  <c r="F63" i="22"/>
  <c r="R63" i="22" s="1"/>
  <c r="G62" i="22"/>
  <c r="S62" i="22" s="1"/>
  <c r="F62" i="22"/>
  <c r="R62" i="22" s="1"/>
  <c r="G61" i="22"/>
  <c r="S61" i="22" s="1"/>
  <c r="F61" i="22"/>
  <c r="R61" i="22" s="1"/>
  <c r="G60" i="22"/>
  <c r="S60" i="22" s="1"/>
  <c r="F60" i="22"/>
  <c r="R60" i="22" s="1"/>
  <c r="G59" i="22"/>
  <c r="S59" i="22" s="1"/>
  <c r="F59" i="22"/>
  <c r="R59" i="22" s="1"/>
  <c r="G58" i="22"/>
  <c r="S58" i="22" s="1"/>
  <c r="F58" i="22"/>
  <c r="R58" i="22" s="1"/>
  <c r="G57" i="22"/>
  <c r="S57" i="22" s="1"/>
  <c r="F57" i="22"/>
  <c r="R57" i="22" s="1"/>
  <c r="G56" i="22"/>
  <c r="S56" i="22" s="1"/>
  <c r="F56" i="22"/>
  <c r="R56" i="22" s="1"/>
  <c r="G55" i="22"/>
  <c r="S55" i="22" s="1"/>
  <c r="F55" i="22"/>
  <c r="R55" i="22" s="1"/>
  <c r="G54" i="22"/>
  <c r="S54" i="22" s="1"/>
  <c r="F54" i="22"/>
  <c r="R54" i="22" s="1"/>
  <c r="G53" i="22"/>
  <c r="S53" i="22" s="1"/>
  <c r="F53" i="22"/>
  <c r="R53" i="22" s="1"/>
  <c r="G52" i="22"/>
  <c r="S52" i="22" s="1"/>
  <c r="F52" i="22"/>
  <c r="R52" i="22" s="1"/>
  <c r="G51" i="22"/>
  <c r="S51" i="22" s="1"/>
  <c r="F51" i="22"/>
  <c r="R51" i="22" s="1"/>
  <c r="G50" i="22"/>
  <c r="S50" i="22" s="1"/>
  <c r="F50" i="22"/>
  <c r="R50" i="22" s="1"/>
  <c r="G49" i="22"/>
  <c r="S49" i="22" s="1"/>
  <c r="F49" i="22"/>
  <c r="R49" i="22" s="1"/>
  <c r="G48" i="22"/>
  <c r="S48" i="22" s="1"/>
  <c r="F48" i="22"/>
  <c r="R48" i="22" s="1"/>
  <c r="G47" i="22"/>
  <c r="S47" i="22" s="1"/>
  <c r="F47" i="22"/>
  <c r="R47" i="22" s="1"/>
  <c r="G46" i="22"/>
  <c r="S46" i="22" s="1"/>
  <c r="F46" i="22"/>
  <c r="R46" i="22" s="1"/>
  <c r="G45" i="22"/>
  <c r="S45" i="22" s="1"/>
  <c r="F45" i="22"/>
  <c r="R45" i="22" s="1"/>
  <c r="G44" i="22"/>
  <c r="S44" i="22" s="1"/>
  <c r="F44" i="22"/>
  <c r="R44" i="22" s="1"/>
  <c r="G43" i="22"/>
  <c r="S43" i="22" s="1"/>
  <c r="F43" i="22"/>
  <c r="R43" i="22" s="1"/>
  <c r="G42" i="22"/>
  <c r="S42" i="22" s="1"/>
  <c r="F42" i="22"/>
  <c r="R42" i="22" s="1"/>
  <c r="G41" i="22"/>
  <c r="S41" i="22" s="1"/>
  <c r="F41" i="22"/>
  <c r="R41" i="22" s="1"/>
  <c r="G40" i="22"/>
  <c r="S40" i="22" s="1"/>
  <c r="F40" i="22"/>
  <c r="R40" i="22" s="1"/>
  <c r="G39" i="22"/>
  <c r="S39" i="22" s="1"/>
  <c r="F39" i="22"/>
  <c r="R39" i="22" s="1"/>
  <c r="G38" i="22"/>
  <c r="S38" i="22" s="1"/>
  <c r="F38" i="22"/>
  <c r="R38" i="22" s="1"/>
  <c r="G37" i="22"/>
  <c r="S37" i="22" s="1"/>
  <c r="F37" i="22"/>
  <c r="R37" i="22" s="1"/>
  <c r="G36" i="22"/>
  <c r="S36" i="22" s="1"/>
  <c r="F36" i="22"/>
  <c r="R36" i="22" s="1"/>
  <c r="G35" i="22"/>
  <c r="S35" i="22" s="1"/>
  <c r="F35" i="22"/>
  <c r="R35" i="22" s="1"/>
  <c r="G34" i="22"/>
  <c r="S34" i="22" s="1"/>
  <c r="F34" i="22"/>
  <c r="R34" i="22" s="1"/>
  <c r="G33" i="22"/>
  <c r="S33" i="22" s="1"/>
  <c r="F33" i="22"/>
  <c r="R33" i="22" s="1"/>
  <c r="G32" i="22"/>
  <c r="S32" i="22" s="1"/>
  <c r="F32" i="22"/>
  <c r="R32" i="22" s="1"/>
  <c r="G31" i="22"/>
  <c r="S31" i="22" s="1"/>
  <c r="F31" i="22"/>
  <c r="R31" i="22" s="1"/>
  <c r="G30" i="22"/>
  <c r="S30" i="22" s="1"/>
  <c r="F30" i="22"/>
  <c r="R30" i="22" s="1"/>
  <c r="G29" i="22"/>
  <c r="S29" i="22" s="1"/>
  <c r="F29" i="22"/>
  <c r="R29" i="22" s="1"/>
  <c r="G28" i="22"/>
  <c r="S28" i="22" s="1"/>
  <c r="F28" i="22"/>
  <c r="R28" i="22" s="1"/>
  <c r="G27" i="22"/>
  <c r="S27" i="22" s="1"/>
  <c r="F27" i="22"/>
  <c r="R27" i="22" s="1"/>
  <c r="G26" i="22"/>
  <c r="S26" i="22" s="1"/>
  <c r="F26" i="22"/>
  <c r="R26" i="22" s="1"/>
  <c r="G25" i="22"/>
  <c r="S25" i="22" s="1"/>
  <c r="F25" i="22"/>
  <c r="R25" i="22" s="1"/>
  <c r="G24" i="22"/>
  <c r="S24" i="22" s="1"/>
  <c r="F24" i="22"/>
  <c r="R24" i="22" s="1"/>
  <c r="G23" i="22"/>
  <c r="S23" i="22" s="1"/>
  <c r="F23" i="22"/>
  <c r="R23" i="22" s="1"/>
  <c r="G22" i="22"/>
  <c r="S22" i="22" s="1"/>
  <c r="F22" i="22"/>
  <c r="R22" i="22" s="1"/>
  <c r="G21" i="22"/>
  <c r="S21" i="22" s="1"/>
  <c r="F21" i="22"/>
  <c r="R21" i="22" s="1"/>
  <c r="G20" i="22"/>
  <c r="S20" i="22" s="1"/>
  <c r="F20" i="22"/>
  <c r="R20" i="22" s="1"/>
  <c r="G19" i="22"/>
  <c r="S19" i="22" s="1"/>
  <c r="F19" i="22"/>
  <c r="R19" i="22" s="1"/>
  <c r="G18" i="22"/>
  <c r="S18" i="22" s="1"/>
  <c r="F18" i="22"/>
  <c r="R18" i="22" s="1"/>
  <c r="G17" i="22"/>
  <c r="S17" i="22" s="1"/>
  <c r="F17" i="22"/>
  <c r="R17" i="22" s="1"/>
  <c r="G16" i="22"/>
  <c r="S16" i="22" s="1"/>
  <c r="F16" i="22"/>
  <c r="R16" i="22" s="1"/>
  <c r="G15" i="22"/>
  <c r="S15" i="22" s="1"/>
  <c r="F15" i="22"/>
  <c r="R15" i="22" s="1"/>
  <c r="G14" i="22"/>
  <c r="S14" i="22" s="1"/>
  <c r="F14" i="22"/>
  <c r="R14" i="22" s="1"/>
  <c r="G13" i="22"/>
  <c r="S13" i="22" s="1"/>
  <c r="F13" i="22"/>
  <c r="R13" i="22" s="1"/>
  <c r="G12" i="22"/>
  <c r="S12" i="22" s="1"/>
  <c r="F12" i="22"/>
  <c r="R12" i="22" s="1"/>
  <c r="G11" i="22"/>
  <c r="S11" i="22" s="1"/>
  <c r="F11" i="22"/>
  <c r="R11" i="22" s="1"/>
  <c r="G10" i="22"/>
  <c r="S10" i="22" s="1"/>
  <c r="F10" i="22"/>
  <c r="R10" i="22" s="1"/>
  <c r="G9" i="22"/>
  <c r="S9" i="22" s="1"/>
  <c r="F9" i="22"/>
  <c r="R9" i="22" s="1"/>
  <c r="G8" i="22"/>
  <c r="S8" i="22" s="1"/>
  <c r="F8" i="22"/>
  <c r="R8" i="22" s="1"/>
  <c r="G7" i="22"/>
  <c r="S7" i="22" s="1"/>
  <c r="F7" i="22"/>
  <c r="R7" i="22" s="1"/>
  <c r="G6" i="22"/>
  <c r="S6" i="22" s="1"/>
  <c r="F6" i="22"/>
  <c r="R6" i="22" s="1"/>
  <c r="G5" i="22"/>
  <c r="S5" i="22" s="1"/>
  <c r="F5" i="22"/>
  <c r="R5" i="22" s="1"/>
  <c r="G4" i="22"/>
  <c r="S4" i="22" s="1"/>
  <c r="F4" i="22"/>
  <c r="R4" i="22" s="1"/>
  <c r="G3" i="22"/>
  <c r="S3" i="22" s="1"/>
  <c r="F3" i="22"/>
  <c r="R3" i="22" s="1"/>
  <c r="G2" i="22"/>
  <c r="S2" i="22" s="1"/>
  <c r="F2" i="22"/>
  <c r="R2" i="22" s="1"/>
  <c r="G1" i="22"/>
  <c r="S1" i="22" s="1"/>
  <c r="F1" i="22"/>
  <c r="R1" i="22" s="1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G145" i="21"/>
  <c r="S145" i="21" s="1"/>
  <c r="G144" i="21"/>
  <c r="S144" i="21" s="1"/>
  <c r="G143" i="21"/>
  <c r="S143" i="21" s="1"/>
  <c r="G142" i="21"/>
  <c r="S142" i="21" s="1"/>
  <c r="G141" i="21"/>
  <c r="S141" i="21" s="1"/>
  <c r="G140" i="21"/>
  <c r="S140" i="21" s="1"/>
  <c r="G139" i="21"/>
  <c r="S139" i="21" s="1"/>
  <c r="G138" i="21"/>
  <c r="S138" i="21" s="1"/>
  <c r="G137" i="21"/>
  <c r="S137" i="21" s="1"/>
  <c r="G136" i="21"/>
  <c r="S136" i="21" s="1"/>
  <c r="G135" i="21"/>
  <c r="S135" i="21" s="1"/>
  <c r="G134" i="21"/>
  <c r="S134" i="21" s="1"/>
  <c r="G133" i="21"/>
  <c r="S133" i="21" s="1"/>
  <c r="G132" i="21"/>
  <c r="S132" i="21" s="1"/>
  <c r="G131" i="21"/>
  <c r="S131" i="21" s="1"/>
  <c r="G130" i="21"/>
  <c r="S130" i="21" s="1"/>
  <c r="G129" i="21"/>
  <c r="S129" i="21" s="1"/>
  <c r="G128" i="21"/>
  <c r="S128" i="21" s="1"/>
  <c r="G127" i="21"/>
  <c r="S127" i="21" s="1"/>
  <c r="G126" i="21"/>
  <c r="S126" i="21" s="1"/>
  <c r="G125" i="21"/>
  <c r="S125" i="21" s="1"/>
  <c r="G124" i="21"/>
  <c r="S124" i="21" s="1"/>
  <c r="G123" i="21"/>
  <c r="S123" i="21" s="1"/>
  <c r="G122" i="21"/>
  <c r="S122" i="21" s="1"/>
  <c r="G121" i="21"/>
  <c r="S121" i="21" s="1"/>
  <c r="G120" i="21"/>
  <c r="S120" i="21" s="1"/>
  <c r="G119" i="21"/>
  <c r="S119" i="21" s="1"/>
  <c r="G118" i="21"/>
  <c r="S118" i="21" s="1"/>
  <c r="G117" i="21"/>
  <c r="S117" i="21" s="1"/>
  <c r="G116" i="21"/>
  <c r="S116" i="21" s="1"/>
  <c r="G115" i="21"/>
  <c r="S115" i="21" s="1"/>
  <c r="G114" i="21"/>
  <c r="S114" i="21" s="1"/>
  <c r="G113" i="21"/>
  <c r="S113" i="21" s="1"/>
  <c r="G112" i="21"/>
  <c r="S112" i="21" s="1"/>
  <c r="G111" i="21"/>
  <c r="S111" i="21" s="1"/>
  <c r="G110" i="21"/>
  <c r="S110" i="21" s="1"/>
  <c r="G109" i="21"/>
  <c r="S109" i="21" s="1"/>
  <c r="G108" i="21"/>
  <c r="S108" i="21" s="1"/>
  <c r="G107" i="21"/>
  <c r="S107" i="21" s="1"/>
  <c r="G106" i="21"/>
  <c r="S106" i="21" s="1"/>
  <c r="G105" i="21"/>
  <c r="S105" i="21" s="1"/>
  <c r="G104" i="21"/>
  <c r="S104" i="21" s="1"/>
  <c r="G103" i="21"/>
  <c r="S103" i="21" s="1"/>
  <c r="G102" i="21"/>
  <c r="S102" i="21" s="1"/>
  <c r="G101" i="21"/>
  <c r="S101" i="21" s="1"/>
  <c r="G100" i="21"/>
  <c r="S100" i="21" s="1"/>
  <c r="G99" i="21"/>
  <c r="S99" i="21" s="1"/>
  <c r="G98" i="21"/>
  <c r="S98" i="21" s="1"/>
  <c r="G97" i="21"/>
  <c r="S97" i="21" s="1"/>
  <c r="G96" i="21"/>
  <c r="S96" i="21" s="1"/>
  <c r="G95" i="21"/>
  <c r="S95" i="21" s="1"/>
  <c r="G94" i="21"/>
  <c r="S94" i="21" s="1"/>
  <c r="G93" i="21"/>
  <c r="S93" i="21" s="1"/>
  <c r="G92" i="21"/>
  <c r="S92" i="21" s="1"/>
  <c r="G91" i="21"/>
  <c r="S91" i="21" s="1"/>
  <c r="G90" i="21"/>
  <c r="S90" i="21" s="1"/>
  <c r="G89" i="21"/>
  <c r="S89" i="21" s="1"/>
  <c r="G88" i="21"/>
  <c r="S88" i="21" s="1"/>
  <c r="G87" i="21"/>
  <c r="S87" i="21" s="1"/>
  <c r="G86" i="21"/>
  <c r="S86" i="21" s="1"/>
  <c r="G85" i="21"/>
  <c r="S85" i="21" s="1"/>
  <c r="G84" i="21"/>
  <c r="S84" i="21" s="1"/>
  <c r="G83" i="21"/>
  <c r="S83" i="21" s="1"/>
  <c r="G82" i="21"/>
  <c r="S82" i="21" s="1"/>
  <c r="G81" i="21"/>
  <c r="S81" i="21" s="1"/>
  <c r="G80" i="21"/>
  <c r="S80" i="21" s="1"/>
  <c r="G79" i="21"/>
  <c r="S79" i="21" s="1"/>
  <c r="G78" i="21"/>
  <c r="S78" i="21" s="1"/>
  <c r="G77" i="21"/>
  <c r="S77" i="21" s="1"/>
  <c r="G76" i="21"/>
  <c r="S76" i="21" s="1"/>
  <c r="G75" i="21"/>
  <c r="S75" i="21" s="1"/>
  <c r="G74" i="21"/>
  <c r="S74" i="21" s="1"/>
  <c r="G73" i="21"/>
  <c r="S73" i="21" s="1"/>
  <c r="G72" i="21"/>
  <c r="S72" i="21" s="1"/>
  <c r="G71" i="21"/>
  <c r="S71" i="21" s="1"/>
  <c r="G70" i="21"/>
  <c r="S70" i="21" s="1"/>
  <c r="G69" i="21"/>
  <c r="S69" i="21" s="1"/>
  <c r="G68" i="21"/>
  <c r="S68" i="21" s="1"/>
  <c r="G67" i="21"/>
  <c r="S67" i="21" s="1"/>
  <c r="G66" i="21"/>
  <c r="S66" i="21" s="1"/>
  <c r="G65" i="21"/>
  <c r="S65" i="21" s="1"/>
  <c r="G64" i="21"/>
  <c r="S64" i="21" s="1"/>
  <c r="G63" i="21"/>
  <c r="S63" i="21" s="1"/>
  <c r="G62" i="21"/>
  <c r="S62" i="21" s="1"/>
  <c r="G61" i="21"/>
  <c r="S61" i="21" s="1"/>
  <c r="G60" i="21"/>
  <c r="S60" i="21" s="1"/>
  <c r="G59" i="21"/>
  <c r="S59" i="21" s="1"/>
  <c r="G58" i="21"/>
  <c r="S58" i="21" s="1"/>
  <c r="G57" i="21"/>
  <c r="S57" i="21" s="1"/>
  <c r="G56" i="21"/>
  <c r="S56" i="21" s="1"/>
  <c r="G55" i="21"/>
  <c r="S55" i="21" s="1"/>
  <c r="G54" i="21"/>
  <c r="S54" i="21" s="1"/>
  <c r="G53" i="21"/>
  <c r="S53" i="21" s="1"/>
  <c r="G52" i="21"/>
  <c r="S52" i="21" s="1"/>
  <c r="G51" i="21"/>
  <c r="S51" i="21" s="1"/>
  <c r="G50" i="21"/>
  <c r="S50" i="21" s="1"/>
  <c r="G49" i="21"/>
  <c r="S49" i="21" s="1"/>
  <c r="G48" i="21"/>
  <c r="S48" i="21" s="1"/>
  <c r="G47" i="21"/>
  <c r="S47" i="21" s="1"/>
  <c r="G46" i="21"/>
  <c r="S46" i="21" s="1"/>
  <c r="G45" i="21"/>
  <c r="S45" i="21" s="1"/>
  <c r="G44" i="21"/>
  <c r="S44" i="21" s="1"/>
  <c r="G43" i="21"/>
  <c r="S43" i="21" s="1"/>
  <c r="G42" i="21"/>
  <c r="S42" i="21" s="1"/>
  <c r="G41" i="21"/>
  <c r="S41" i="21" s="1"/>
  <c r="G40" i="21"/>
  <c r="S40" i="21" s="1"/>
  <c r="G39" i="21"/>
  <c r="S39" i="21" s="1"/>
  <c r="G38" i="21"/>
  <c r="S38" i="21" s="1"/>
  <c r="G37" i="21"/>
  <c r="S37" i="21" s="1"/>
  <c r="G36" i="21"/>
  <c r="S36" i="21" s="1"/>
  <c r="G35" i="21"/>
  <c r="S35" i="21" s="1"/>
  <c r="G34" i="21"/>
  <c r="S34" i="21" s="1"/>
  <c r="G33" i="21"/>
  <c r="S33" i="21" s="1"/>
  <c r="G32" i="21"/>
  <c r="S32" i="21" s="1"/>
  <c r="G31" i="21"/>
  <c r="S31" i="21" s="1"/>
  <c r="G30" i="21"/>
  <c r="S30" i="21" s="1"/>
  <c r="G29" i="21"/>
  <c r="S29" i="21" s="1"/>
  <c r="G28" i="21"/>
  <c r="S28" i="21" s="1"/>
  <c r="G27" i="21"/>
  <c r="S27" i="21" s="1"/>
  <c r="G26" i="21"/>
  <c r="S26" i="21" s="1"/>
  <c r="G25" i="21"/>
  <c r="S25" i="21" s="1"/>
  <c r="G24" i="21"/>
  <c r="S24" i="21" s="1"/>
  <c r="G23" i="21"/>
  <c r="S23" i="21" s="1"/>
  <c r="G22" i="21"/>
  <c r="S22" i="21" s="1"/>
  <c r="G21" i="21"/>
  <c r="S21" i="21" s="1"/>
  <c r="G20" i="21"/>
  <c r="S20" i="21" s="1"/>
  <c r="G19" i="21"/>
  <c r="S19" i="21" s="1"/>
  <c r="G18" i="21"/>
  <c r="S18" i="21" s="1"/>
  <c r="G17" i="21"/>
  <c r="S17" i="21" s="1"/>
  <c r="G16" i="21"/>
  <c r="S16" i="21" s="1"/>
  <c r="G15" i="21"/>
  <c r="S15" i="21" s="1"/>
  <c r="G14" i="21"/>
  <c r="S14" i="21" s="1"/>
  <c r="G13" i="21"/>
  <c r="S13" i="21" s="1"/>
  <c r="G12" i="21"/>
  <c r="S12" i="21" s="1"/>
  <c r="G11" i="21"/>
  <c r="S11" i="21" s="1"/>
  <c r="G10" i="21"/>
  <c r="S10" i="21" s="1"/>
  <c r="G9" i="21"/>
  <c r="S9" i="21" s="1"/>
  <c r="G8" i="21"/>
  <c r="S8" i="21" s="1"/>
  <c r="G7" i="21"/>
  <c r="S7" i="21" s="1"/>
  <c r="G6" i="21"/>
  <c r="S6" i="21" s="1"/>
  <c r="G5" i="21"/>
  <c r="S5" i="21" s="1"/>
  <c r="G4" i="21"/>
  <c r="S4" i="21" s="1"/>
  <c r="G3" i="21"/>
  <c r="S3" i="21" s="1"/>
  <c r="G2" i="21"/>
  <c r="S2" i="21" s="1"/>
  <c r="G1" i="21"/>
  <c r="S1" i="21" s="1"/>
  <c r="F145" i="21"/>
  <c r="R145" i="21" s="1"/>
  <c r="F144" i="21"/>
  <c r="R144" i="21" s="1"/>
  <c r="F143" i="21"/>
  <c r="R143" i="21" s="1"/>
  <c r="F142" i="21"/>
  <c r="R142" i="21" s="1"/>
  <c r="F141" i="21"/>
  <c r="R141" i="21" s="1"/>
  <c r="F140" i="21"/>
  <c r="R140" i="21" s="1"/>
  <c r="F139" i="21"/>
  <c r="R139" i="21" s="1"/>
  <c r="F138" i="21"/>
  <c r="R138" i="21" s="1"/>
  <c r="F137" i="21"/>
  <c r="R137" i="21" s="1"/>
  <c r="F136" i="21"/>
  <c r="R136" i="21" s="1"/>
  <c r="F135" i="21"/>
  <c r="R135" i="21" s="1"/>
  <c r="F134" i="21"/>
  <c r="R134" i="21" s="1"/>
  <c r="F133" i="21"/>
  <c r="R133" i="21" s="1"/>
  <c r="F132" i="21"/>
  <c r="R132" i="21" s="1"/>
  <c r="F131" i="21"/>
  <c r="R131" i="21" s="1"/>
  <c r="F130" i="21"/>
  <c r="R130" i="21" s="1"/>
  <c r="F129" i="21"/>
  <c r="R129" i="21" s="1"/>
  <c r="F128" i="21"/>
  <c r="R128" i="21" s="1"/>
  <c r="F127" i="21"/>
  <c r="R127" i="21" s="1"/>
  <c r="F126" i="21"/>
  <c r="R126" i="21" s="1"/>
  <c r="F125" i="21"/>
  <c r="R125" i="21" s="1"/>
  <c r="F124" i="21"/>
  <c r="R124" i="21" s="1"/>
  <c r="F123" i="21"/>
  <c r="R123" i="21" s="1"/>
  <c r="F122" i="21"/>
  <c r="R122" i="21" s="1"/>
  <c r="F121" i="21"/>
  <c r="R121" i="21" s="1"/>
  <c r="F120" i="21"/>
  <c r="R120" i="21" s="1"/>
  <c r="F119" i="21"/>
  <c r="R119" i="21" s="1"/>
  <c r="F118" i="21"/>
  <c r="R118" i="21" s="1"/>
  <c r="F117" i="21"/>
  <c r="R117" i="21" s="1"/>
  <c r="F116" i="21"/>
  <c r="R116" i="21" s="1"/>
  <c r="F115" i="21"/>
  <c r="R115" i="21" s="1"/>
  <c r="F114" i="21"/>
  <c r="R114" i="21" s="1"/>
  <c r="F113" i="21"/>
  <c r="R113" i="21" s="1"/>
  <c r="F112" i="21"/>
  <c r="R112" i="21" s="1"/>
  <c r="F111" i="21"/>
  <c r="R111" i="21" s="1"/>
  <c r="F110" i="21"/>
  <c r="R110" i="21" s="1"/>
  <c r="F109" i="21"/>
  <c r="R109" i="21" s="1"/>
  <c r="F108" i="21"/>
  <c r="R108" i="21" s="1"/>
  <c r="F107" i="21"/>
  <c r="R107" i="21" s="1"/>
  <c r="F106" i="21"/>
  <c r="R106" i="21" s="1"/>
  <c r="F105" i="21"/>
  <c r="R105" i="21" s="1"/>
  <c r="F104" i="21"/>
  <c r="R104" i="21" s="1"/>
  <c r="F103" i="21"/>
  <c r="R103" i="21" s="1"/>
  <c r="F102" i="21"/>
  <c r="R102" i="21" s="1"/>
  <c r="F101" i="21"/>
  <c r="R101" i="21" s="1"/>
  <c r="F100" i="21"/>
  <c r="R100" i="21" s="1"/>
  <c r="F99" i="21"/>
  <c r="R99" i="21" s="1"/>
  <c r="F98" i="21"/>
  <c r="R98" i="21" s="1"/>
  <c r="F97" i="21"/>
  <c r="R97" i="21" s="1"/>
  <c r="F96" i="21"/>
  <c r="R96" i="21" s="1"/>
  <c r="F95" i="21"/>
  <c r="R95" i="21" s="1"/>
  <c r="F94" i="21"/>
  <c r="R94" i="21" s="1"/>
  <c r="F93" i="21"/>
  <c r="R93" i="21" s="1"/>
  <c r="F92" i="21"/>
  <c r="R92" i="21" s="1"/>
  <c r="F91" i="21"/>
  <c r="R91" i="21" s="1"/>
  <c r="F90" i="21"/>
  <c r="R90" i="21" s="1"/>
  <c r="F89" i="21"/>
  <c r="R89" i="21" s="1"/>
  <c r="F88" i="21"/>
  <c r="R88" i="21" s="1"/>
  <c r="F87" i="21"/>
  <c r="R87" i="21" s="1"/>
  <c r="F86" i="21"/>
  <c r="R86" i="21" s="1"/>
  <c r="F85" i="21"/>
  <c r="R85" i="21" s="1"/>
  <c r="F84" i="21"/>
  <c r="R84" i="21" s="1"/>
  <c r="F83" i="21"/>
  <c r="R83" i="21" s="1"/>
  <c r="F82" i="21"/>
  <c r="R82" i="21" s="1"/>
  <c r="F81" i="21"/>
  <c r="R81" i="21" s="1"/>
  <c r="F80" i="21"/>
  <c r="R80" i="21" s="1"/>
  <c r="F79" i="21"/>
  <c r="R79" i="21" s="1"/>
  <c r="F78" i="21"/>
  <c r="R78" i="21" s="1"/>
  <c r="F77" i="21"/>
  <c r="R77" i="21" s="1"/>
  <c r="F76" i="21"/>
  <c r="R76" i="21" s="1"/>
  <c r="F75" i="21"/>
  <c r="R75" i="21" s="1"/>
  <c r="F74" i="21"/>
  <c r="R74" i="21" s="1"/>
  <c r="F73" i="21"/>
  <c r="R73" i="21" s="1"/>
  <c r="F72" i="21"/>
  <c r="R72" i="21" s="1"/>
  <c r="F71" i="21"/>
  <c r="R71" i="21" s="1"/>
  <c r="F70" i="21"/>
  <c r="R70" i="21" s="1"/>
  <c r="F69" i="21"/>
  <c r="R69" i="21" s="1"/>
  <c r="F68" i="21"/>
  <c r="R68" i="21" s="1"/>
  <c r="F67" i="21"/>
  <c r="R67" i="21" s="1"/>
  <c r="F66" i="21"/>
  <c r="R66" i="21" s="1"/>
  <c r="F65" i="21"/>
  <c r="R65" i="21" s="1"/>
  <c r="F64" i="21"/>
  <c r="R64" i="21" s="1"/>
  <c r="F63" i="21"/>
  <c r="R63" i="21" s="1"/>
  <c r="F62" i="21"/>
  <c r="R62" i="21" s="1"/>
  <c r="F61" i="21"/>
  <c r="R61" i="21" s="1"/>
  <c r="F60" i="21"/>
  <c r="R60" i="21" s="1"/>
  <c r="F59" i="21"/>
  <c r="R59" i="21" s="1"/>
  <c r="F58" i="21"/>
  <c r="R58" i="21" s="1"/>
  <c r="F57" i="21"/>
  <c r="R57" i="21" s="1"/>
  <c r="F56" i="21"/>
  <c r="R56" i="21" s="1"/>
  <c r="F55" i="21"/>
  <c r="R55" i="21" s="1"/>
  <c r="F54" i="21"/>
  <c r="R54" i="21" s="1"/>
  <c r="F53" i="21"/>
  <c r="R53" i="21" s="1"/>
  <c r="F52" i="21"/>
  <c r="R52" i="21" s="1"/>
  <c r="F51" i="21"/>
  <c r="R51" i="21" s="1"/>
  <c r="F50" i="21"/>
  <c r="R50" i="21" s="1"/>
  <c r="F49" i="21"/>
  <c r="R49" i="21" s="1"/>
  <c r="F48" i="21"/>
  <c r="R48" i="21" s="1"/>
  <c r="F47" i="21"/>
  <c r="R47" i="21" s="1"/>
  <c r="F46" i="21"/>
  <c r="R46" i="21" s="1"/>
  <c r="F45" i="21"/>
  <c r="R45" i="21" s="1"/>
  <c r="F44" i="21"/>
  <c r="R44" i="21" s="1"/>
  <c r="F43" i="21"/>
  <c r="R43" i="21" s="1"/>
  <c r="F42" i="21"/>
  <c r="R42" i="21" s="1"/>
  <c r="F41" i="21"/>
  <c r="R41" i="21" s="1"/>
  <c r="F40" i="21"/>
  <c r="R40" i="21" s="1"/>
  <c r="F39" i="21"/>
  <c r="R39" i="21" s="1"/>
  <c r="F38" i="21"/>
  <c r="R38" i="21" s="1"/>
  <c r="F37" i="21"/>
  <c r="R37" i="21" s="1"/>
  <c r="F36" i="21"/>
  <c r="R36" i="21" s="1"/>
  <c r="F35" i="21"/>
  <c r="R35" i="21" s="1"/>
  <c r="F34" i="21"/>
  <c r="R34" i="21" s="1"/>
  <c r="F33" i="21"/>
  <c r="R33" i="21" s="1"/>
  <c r="F32" i="21"/>
  <c r="R32" i="21" s="1"/>
  <c r="F31" i="21"/>
  <c r="R31" i="21" s="1"/>
  <c r="F30" i="21"/>
  <c r="R30" i="21" s="1"/>
  <c r="F29" i="21"/>
  <c r="R29" i="21" s="1"/>
  <c r="F28" i="21"/>
  <c r="R28" i="21" s="1"/>
  <c r="F27" i="21"/>
  <c r="R27" i="21" s="1"/>
  <c r="F26" i="21"/>
  <c r="R26" i="21" s="1"/>
  <c r="F25" i="21"/>
  <c r="R25" i="21" s="1"/>
  <c r="F24" i="21"/>
  <c r="R24" i="21" s="1"/>
  <c r="F23" i="21"/>
  <c r="R23" i="21" s="1"/>
  <c r="F22" i="21"/>
  <c r="R22" i="21" s="1"/>
  <c r="F21" i="21"/>
  <c r="R21" i="21" s="1"/>
  <c r="F20" i="21"/>
  <c r="R20" i="21" s="1"/>
  <c r="F19" i="21"/>
  <c r="R19" i="21" s="1"/>
  <c r="F18" i="21"/>
  <c r="R18" i="21" s="1"/>
  <c r="F17" i="21"/>
  <c r="R17" i="21" s="1"/>
  <c r="F16" i="21"/>
  <c r="R16" i="21" s="1"/>
  <c r="F15" i="21"/>
  <c r="R15" i="21" s="1"/>
  <c r="F14" i="21"/>
  <c r="R14" i="21" s="1"/>
  <c r="F13" i="21"/>
  <c r="R13" i="21" s="1"/>
  <c r="F12" i="21"/>
  <c r="R12" i="21" s="1"/>
  <c r="F11" i="21"/>
  <c r="R11" i="21" s="1"/>
  <c r="F10" i="21"/>
  <c r="R10" i="21" s="1"/>
  <c r="F9" i="21"/>
  <c r="R9" i="21" s="1"/>
  <c r="F8" i="21"/>
  <c r="R8" i="21" s="1"/>
  <c r="F7" i="21"/>
  <c r="R7" i="21" s="1"/>
  <c r="F6" i="21"/>
  <c r="R6" i="21" s="1"/>
  <c r="F5" i="21"/>
  <c r="R5" i="21" s="1"/>
  <c r="F4" i="21"/>
  <c r="R4" i="21" s="1"/>
  <c r="F3" i="21"/>
  <c r="R3" i="21" s="1"/>
  <c r="F2" i="21"/>
  <c r="R2" i="21" s="1"/>
  <c r="F1" i="21"/>
  <c r="R1" i="21" s="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2" i="21"/>
  <c r="C1" i="21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F200" i="22" l="1"/>
  <c r="R200" i="22" s="1"/>
  <c r="R152" i="22"/>
  <c r="F204" i="22"/>
  <c r="R204" i="22" s="1"/>
  <c r="R156" i="22"/>
  <c r="F160" i="22"/>
  <c r="F176" i="22"/>
  <c r="R176" i="22" s="1"/>
  <c r="R99" i="22"/>
  <c r="R103" i="22"/>
  <c r="R107" i="22"/>
  <c r="R111" i="22"/>
  <c r="R115" i="22"/>
  <c r="R119" i="22"/>
  <c r="R123" i="22"/>
  <c r="R127" i="22"/>
  <c r="R131" i="22"/>
  <c r="R135" i="22"/>
  <c r="F194" i="22"/>
  <c r="R194" i="22" s="1"/>
  <c r="R146" i="22"/>
  <c r="F198" i="22"/>
  <c r="R198" i="22" s="1"/>
  <c r="R150" i="22"/>
  <c r="F202" i="22"/>
  <c r="R202" i="22" s="1"/>
  <c r="R154" i="22"/>
  <c r="F206" i="22"/>
  <c r="R206" i="22" s="1"/>
  <c r="R158" i="22"/>
  <c r="F210" i="22"/>
  <c r="R210" i="22" s="1"/>
  <c r="R162" i="22"/>
  <c r="F190" i="22"/>
  <c r="R190" i="22" s="1"/>
  <c r="R142" i="22"/>
  <c r="F148" i="22"/>
  <c r="F164" i="22"/>
  <c r="R164" i="22" s="1"/>
  <c r="F180" i="22"/>
  <c r="R180" i="22" s="1"/>
  <c r="R104" i="22"/>
  <c r="R108" i="22"/>
  <c r="R120" i="22"/>
  <c r="R124" i="22"/>
  <c r="R136" i="22"/>
  <c r="R101" i="22"/>
  <c r="R105" i="22"/>
  <c r="R109" i="22"/>
  <c r="R113" i="22"/>
  <c r="R117" i="22"/>
  <c r="R121" i="22"/>
  <c r="R125" i="22"/>
  <c r="R129" i="22"/>
  <c r="R133" i="22"/>
  <c r="R137" i="22"/>
  <c r="F195" i="22"/>
  <c r="R195" i="22" s="1"/>
  <c r="R147" i="22"/>
  <c r="F197" i="22"/>
  <c r="R197" i="22" s="1"/>
  <c r="R149" i="22"/>
  <c r="F199" i="22"/>
  <c r="R199" i="22" s="1"/>
  <c r="R151" i="22"/>
  <c r="F201" i="22"/>
  <c r="R201" i="22" s="1"/>
  <c r="R153" i="22"/>
  <c r="F203" i="22"/>
  <c r="R203" i="22" s="1"/>
  <c r="R155" i="22"/>
  <c r="F205" i="22"/>
  <c r="R205" i="22" s="1"/>
  <c r="R157" i="22"/>
  <c r="F207" i="22"/>
  <c r="R207" i="22" s="1"/>
  <c r="R159" i="22"/>
  <c r="F209" i="22"/>
  <c r="R209" i="22" s="1"/>
  <c r="R161" i="22"/>
  <c r="F211" i="22"/>
  <c r="R211" i="22" s="1"/>
  <c r="R163" i="22"/>
  <c r="F187" i="22"/>
  <c r="R187" i="22" s="1"/>
  <c r="R139" i="22"/>
  <c r="F189" i="22"/>
  <c r="R189" i="22" s="1"/>
  <c r="R141" i="22"/>
  <c r="F191" i="22"/>
  <c r="R191" i="22" s="1"/>
  <c r="R143" i="22"/>
  <c r="F193" i="22"/>
  <c r="R193" i="22" s="1"/>
  <c r="R145" i="22"/>
  <c r="F188" i="22"/>
  <c r="R188" i="22" s="1"/>
  <c r="R98" i="22"/>
  <c r="R102" i="22"/>
  <c r="R106" i="22"/>
  <c r="R110" i="22"/>
  <c r="R114" i="22"/>
  <c r="R118" i="22"/>
  <c r="R122" i="22"/>
  <c r="R126" i="22"/>
  <c r="R130" i="22"/>
  <c r="R134" i="22"/>
  <c r="R138" i="22"/>
  <c r="E45" i="32"/>
  <c r="D45" i="32"/>
  <c r="C45" i="32"/>
  <c r="E44" i="32"/>
  <c r="D44" i="32"/>
  <c r="C44" i="32"/>
  <c r="F44" i="32" s="1"/>
  <c r="E43" i="32"/>
  <c r="D43" i="32"/>
  <c r="C43" i="32"/>
  <c r="E42" i="32"/>
  <c r="D42" i="32"/>
  <c r="C42" i="32"/>
  <c r="E41" i="32"/>
  <c r="D41" i="32"/>
  <c r="C41" i="32"/>
  <c r="E40" i="32"/>
  <c r="D40" i="32"/>
  <c r="C40" i="32"/>
  <c r="F40" i="32" s="1"/>
  <c r="F196" i="22" l="1"/>
  <c r="R196" i="22" s="1"/>
  <c r="R148" i="22"/>
  <c r="F208" i="22"/>
  <c r="R208" i="22" s="1"/>
  <c r="R160" i="22"/>
  <c r="F41" i="32"/>
  <c r="F45" i="32"/>
  <c r="F42" i="32"/>
  <c r="F43" i="32"/>
  <c r="L139" i="22" l="1"/>
  <c r="X139" i="22" s="1"/>
  <c r="L138" i="22"/>
  <c r="X138" i="22" s="1"/>
  <c r="L137" i="22"/>
  <c r="X137" i="22" s="1"/>
  <c r="L136" i="22"/>
  <c r="X136" i="22" s="1"/>
  <c r="L135" i="22"/>
  <c r="X135" i="22" s="1"/>
  <c r="L134" i="22"/>
  <c r="X134" i="22" s="1"/>
  <c r="L133" i="22"/>
  <c r="L132" i="22"/>
  <c r="X132" i="22" s="1"/>
  <c r="L131" i="22"/>
  <c r="X131" i="22" s="1"/>
  <c r="L130" i="22"/>
  <c r="X130" i="22" s="1"/>
  <c r="L129" i="22"/>
  <c r="L128" i="22"/>
  <c r="X128" i="22" s="1"/>
  <c r="L127" i="22"/>
  <c r="X127" i="22" s="1"/>
  <c r="L126" i="22"/>
  <c r="X126" i="22" s="1"/>
  <c r="L125" i="22"/>
  <c r="X125" i="22" s="1"/>
  <c r="L124" i="22"/>
  <c r="X124" i="22" s="1"/>
  <c r="L123" i="22"/>
  <c r="X123" i="22" s="1"/>
  <c r="L122" i="22"/>
  <c r="X122" i="22" s="1"/>
  <c r="L121" i="22"/>
  <c r="X121" i="22" s="1"/>
  <c r="L120" i="22"/>
  <c r="X120" i="22" s="1"/>
  <c r="L119" i="22"/>
  <c r="X119" i="22" s="1"/>
  <c r="L118" i="22"/>
  <c r="X118" i="22" s="1"/>
  <c r="L117" i="22"/>
  <c r="X117" i="22" s="1"/>
  <c r="L116" i="22"/>
  <c r="X116" i="22" s="1"/>
  <c r="L115" i="22"/>
  <c r="X115" i="22" s="1"/>
  <c r="L114" i="22"/>
  <c r="X114" i="22" s="1"/>
  <c r="L113" i="22"/>
  <c r="X113" i="22" s="1"/>
  <c r="L112" i="22"/>
  <c r="X112" i="22" s="1"/>
  <c r="L111" i="22"/>
  <c r="X111" i="22" s="1"/>
  <c r="L110" i="22"/>
  <c r="X110" i="22" s="1"/>
  <c r="L109" i="22"/>
  <c r="X109" i="22" s="1"/>
  <c r="L108" i="22"/>
  <c r="X108" i="22" s="1"/>
  <c r="L107" i="22"/>
  <c r="X107" i="22" s="1"/>
  <c r="L106" i="22"/>
  <c r="X106" i="22" s="1"/>
  <c r="L105" i="22"/>
  <c r="X105" i="22" s="1"/>
  <c r="L104" i="22"/>
  <c r="X104" i="22" s="1"/>
  <c r="L103" i="22"/>
  <c r="X103" i="22" s="1"/>
  <c r="L102" i="22"/>
  <c r="X102" i="22" s="1"/>
  <c r="L101" i="22"/>
  <c r="X101" i="22" s="1"/>
  <c r="L100" i="22"/>
  <c r="X100" i="22" s="1"/>
  <c r="L99" i="22"/>
  <c r="X99" i="22" s="1"/>
  <c r="L98" i="22"/>
  <c r="X98" i="22" s="1"/>
  <c r="L97" i="22"/>
  <c r="X97" i="22" s="1"/>
  <c r="L96" i="22"/>
  <c r="X96" i="22" s="1"/>
  <c r="L95" i="22"/>
  <c r="X95" i="22" s="1"/>
  <c r="L94" i="22"/>
  <c r="X94" i="22" s="1"/>
  <c r="L93" i="22"/>
  <c r="X93" i="22" s="1"/>
  <c r="L92" i="22"/>
  <c r="X92" i="22" s="1"/>
  <c r="L91" i="22"/>
  <c r="X91" i="22" s="1"/>
  <c r="L90" i="22"/>
  <c r="X90" i="22" s="1"/>
  <c r="L89" i="22"/>
  <c r="X89" i="22" s="1"/>
  <c r="L88" i="22"/>
  <c r="X88" i="22" s="1"/>
  <c r="L87" i="22"/>
  <c r="X87" i="22" s="1"/>
  <c r="L86" i="22"/>
  <c r="X86" i="22" s="1"/>
  <c r="L85" i="22"/>
  <c r="X85" i="22" s="1"/>
  <c r="L84" i="22"/>
  <c r="X84" i="22" s="1"/>
  <c r="L83" i="22"/>
  <c r="X83" i="22" s="1"/>
  <c r="L82" i="22"/>
  <c r="X82" i="22" s="1"/>
  <c r="L81" i="22"/>
  <c r="X81" i="22" s="1"/>
  <c r="L80" i="22"/>
  <c r="X80" i="22" s="1"/>
  <c r="M79" i="22"/>
  <c r="Y79" i="22" s="1"/>
  <c r="L79" i="22"/>
  <c r="X79" i="22" s="1"/>
  <c r="M78" i="22"/>
  <c r="Y78" i="22" s="1"/>
  <c r="L78" i="22"/>
  <c r="X78" i="22" s="1"/>
  <c r="M77" i="22"/>
  <c r="Y77" i="22" s="1"/>
  <c r="L77" i="22"/>
  <c r="X77" i="22" s="1"/>
  <c r="M76" i="22"/>
  <c r="Y76" i="22" s="1"/>
  <c r="L76" i="22"/>
  <c r="X76" i="22" s="1"/>
  <c r="M75" i="22"/>
  <c r="Y75" i="22" s="1"/>
  <c r="L75" i="22"/>
  <c r="X75" i="22" s="1"/>
  <c r="M74" i="22"/>
  <c r="Y74" i="22" s="1"/>
  <c r="L74" i="22"/>
  <c r="X74" i="22" s="1"/>
  <c r="M73" i="22"/>
  <c r="Y73" i="22" s="1"/>
  <c r="L73" i="22"/>
  <c r="X73" i="22" s="1"/>
  <c r="M72" i="22"/>
  <c r="Y72" i="22" s="1"/>
  <c r="L72" i="22"/>
  <c r="X72" i="22" s="1"/>
  <c r="M71" i="22"/>
  <c r="Y71" i="22" s="1"/>
  <c r="L71" i="22"/>
  <c r="X71" i="22" s="1"/>
  <c r="M70" i="22"/>
  <c r="Y70" i="22" s="1"/>
  <c r="L70" i="22"/>
  <c r="X70" i="22" s="1"/>
  <c r="M69" i="22"/>
  <c r="Y69" i="22" s="1"/>
  <c r="L69" i="22"/>
  <c r="X69" i="22" s="1"/>
  <c r="M68" i="22"/>
  <c r="Y68" i="22" s="1"/>
  <c r="L68" i="22"/>
  <c r="X68" i="22" s="1"/>
  <c r="M67" i="22"/>
  <c r="Y67" i="22" s="1"/>
  <c r="L67" i="22"/>
  <c r="X67" i="22" s="1"/>
  <c r="M66" i="22"/>
  <c r="Y66" i="22" s="1"/>
  <c r="L66" i="22"/>
  <c r="X66" i="22" s="1"/>
  <c r="M65" i="22"/>
  <c r="Y65" i="22" s="1"/>
  <c r="L65" i="22"/>
  <c r="X65" i="22" s="1"/>
  <c r="M64" i="22"/>
  <c r="Y64" i="22" s="1"/>
  <c r="L64" i="22"/>
  <c r="X64" i="22" s="1"/>
  <c r="M63" i="22"/>
  <c r="Y63" i="22" s="1"/>
  <c r="L63" i="22"/>
  <c r="X63" i="22" s="1"/>
  <c r="M62" i="22"/>
  <c r="Y62" i="22" s="1"/>
  <c r="L62" i="22"/>
  <c r="X62" i="22" s="1"/>
  <c r="M61" i="22"/>
  <c r="Y61" i="22" s="1"/>
  <c r="L61" i="22"/>
  <c r="X61" i="22" s="1"/>
  <c r="M60" i="22"/>
  <c r="Y60" i="22" s="1"/>
  <c r="L60" i="22"/>
  <c r="X60" i="22" s="1"/>
  <c r="M59" i="22"/>
  <c r="Y59" i="22" s="1"/>
  <c r="L59" i="22"/>
  <c r="X59" i="22" s="1"/>
  <c r="M58" i="22"/>
  <c r="Y58" i="22" s="1"/>
  <c r="L58" i="22"/>
  <c r="X58" i="22" s="1"/>
  <c r="M57" i="22"/>
  <c r="Y57" i="22" s="1"/>
  <c r="L57" i="22"/>
  <c r="X57" i="22" s="1"/>
  <c r="M56" i="22"/>
  <c r="Y56" i="22" s="1"/>
  <c r="L56" i="22"/>
  <c r="X56" i="22" s="1"/>
  <c r="M55" i="22"/>
  <c r="Y55" i="22" s="1"/>
  <c r="L55" i="22"/>
  <c r="X55" i="22" s="1"/>
  <c r="M54" i="22"/>
  <c r="Y54" i="22" s="1"/>
  <c r="L54" i="22"/>
  <c r="X54" i="22" s="1"/>
  <c r="M53" i="22"/>
  <c r="Y53" i="22" s="1"/>
  <c r="L53" i="22"/>
  <c r="X53" i="22" s="1"/>
  <c r="M52" i="22"/>
  <c r="Y52" i="22" s="1"/>
  <c r="L52" i="22"/>
  <c r="X52" i="22" s="1"/>
  <c r="M51" i="22"/>
  <c r="Y51" i="22" s="1"/>
  <c r="L51" i="22"/>
  <c r="X51" i="22" s="1"/>
  <c r="M50" i="22"/>
  <c r="Y50" i="22" s="1"/>
  <c r="L50" i="22"/>
  <c r="X50" i="22" s="1"/>
  <c r="M49" i="22"/>
  <c r="Y49" i="22" s="1"/>
  <c r="L49" i="22"/>
  <c r="X49" i="22" s="1"/>
  <c r="M48" i="22"/>
  <c r="Y48" i="22" s="1"/>
  <c r="L48" i="22"/>
  <c r="X48" i="22" s="1"/>
  <c r="M47" i="22"/>
  <c r="Y47" i="22" s="1"/>
  <c r="L47" i="22"/>
  <c r="X47" i="22" s="1"/>
  <c r="M46" i="22"/>
  <c r="Y46" i="22" s="1"/>
  <c r="L46" i="22"/>
  <c r="X46" i="22" s="1"/>
  <c r="M45" i="22"/>
  <c r="Y45" i="22" s="1"/>
  <c r="L45" i="22"/>
  <c r="X45" i="22" s="1"/>
  <c r="M44" i="22"/>
  <c r="Y44" i="22" s="1"/>
  <c r="L44" i="22"/>
  <c r="X44" i="22" s="1"/>
  <c r="M43" i="22"/>
  <c r="Y43" i="22" s="1"/>
  <c r="L43" i="22"/>
  <c r="X43" i="22" s="1"/>
  <c r="M42" i="22"/>
  <c r="Y42" i="22" s="1"/>
  <c r="L42" i="22"/>
  <c r="X42" i="22" s="1"/>
  <c r="M41" i="22"/>
  <c r="Y41" i="22" s="1"/>
  <c r="L41" i="22"/>
  <c r="X41" i="22" s="1"/>
  <c r="M40" i="22"/>
  <c r="Y40" i="22" s="1"/>
  <c r="L40" i="22"/>
  <c r="X40" i="22" s="1"/>
  <c r="M39" i="22"/>
  <c r="Y39" i="22" s="1"/>
  <c r="L39" i="22"/>
  <c r="X39" i="22" s="1"/>
  <c r="M38" i="22"/>
  <c r="Y38" i="22" s="1"/>
  <c r="L38" i="22"/>
  <c r="X38" i="22" s="1"/>
  <c r="M37" i="22"/>
  <c r="Y37" i="22" s="1"/>
  <c r="L37" i="22"/>
  <c r="X37" i="22" s="1"/>
  <c r="M36" i="22"/>
  <c r="Y36" i="22" s="1"/>
  <c r="L36" i="22"/>
  <c r="X36" i="22" s="1"/>
  <c r="M35" i="22"/>
  <c r="Y35" i="22" s="1"/>
  <c r="L35" i="22"/>
  <c r="X35" i="22" s="1"/>
  <c r="M34" i="22"/>
  <c r="Y34" i="22" s="1"/>
  <c r="L34" i="22"/>
  <c r="X34" i="22" s="1"/>
  <c r="M33" i="22"/>
  <c r="Y33" i="22" s="1"/>
  <c r="L33" i="22"/>
  <c r="X33" i="22" s="1"/>
  <c r="M32" i="22"/>
  <c r="Y32" i="22" s="1"/>
  <c r="L32" i="22"/>
  <c r="X32" i="22" s="1"/>
  <c r="M31" i="22"/>
  <c r="Y31" i="22" s="1"/>
  <c r="L31" i="22"/>
  <c r="X31" i="22" s="1"/>
  <c r="M30" i="22"/>
  <c r="Y30" i="22" s="1"/>
  <c r="L30" i="22"/>
  <c r="X30" i="22" s="1"/>
  <c r="M29" i="22"/>
  <c r="Y29" i="22" s="1"/>
  <c r="L29" i="22"/>
  <c r="X29" i="22" s="1"/>
  <c r="M28" i="22"/>
  <c r="Y28" i="22" s="1"/>
  <c r="L28" i="22"/>
  <c r="X28" i="22" s="1"/>
  <c r="M27" i="22"/>
  <c r="Y27" i="22" s="1"/>
  <c r="L27" i="22"/>
  <c r="X27" i="22" s="1"/>
  <c r="M26" i="22"/>
  <c r="Y26" i="22" s="1"/>
  <c r="L26" i="22"/>
  <c r="X26" i="22" s="1"/>
  <c r="M25" i="22"/>
  <c r="Y25" i="22" s="1"/>
  <c r="L25" i="22"/>
  <c r="X25" i="22" s="1"/>
  <c r="M24" i="22"/>
  <c r="Y24" i="22" s="1"/>
  <c r="L24" i="22"/>
  <c r="X24" i="22" s="1"/>
  <c r="M23" i="22"/>
  <c r="Y23" i="22" s="1"/>
  <c r="L23" i="22"/>
  <c r="X23" i="22" s="1"/>
  <c r="M22" i="22"/>
  <c r="Y22" i="22" s="1"/>
  <c r="L22" i="22"/>
  <c r="X22" i="22" s="1"/>
  <c r="M21" i="22"/>
  <c r="Y21" i="22" s="1"/>
  <c r="L21" i="22"/>
  <c r="X21" i="22" s="1"/>
  <c r="M20" i="22"/>
  <c r="Y20" i="22" s="1"/>
  <c r="L20" i="22"/>
  <c r="X20" i="22" s="1"/>
  <c r="M19" i="22"/>
  <c r="Y19" i="22" s="1"/>
  <c r="L19" i="22"/>
  <c r="X19" i="22" s="1"/>
  <c r="M18" i="22"/>
  <c r="Y18" i="22" s="1"/>
  <c r="L18" i="22"/>
  <c r="X18" i="22" s="1"/>
  <c r="M17" i="22"/>
  <c r="Y17" i="22" s="1"/>
  <c r="L17" i="22"/>
  <c r="X17" i="22" s="1"/>
  <c r="M16" i="22"/>
  <c r="Y16" i="22" s="1"/>
  <c r="L16" i="22"/>
  <c r="X16" i="22" s="1"/>
  <c r="M15" i="22"/>
  <c r="Y15" i="22" s="1"/>
  <c r="L15" i="22"/>
  <c r="X15" i="22" s="1"/>
  <c r="M14" i="22"/>
  <c r="Y14" i="22" s="1"/>
  <c r="L14" i="22"/>
  <c r="X14" i="22" s="1"/>
  <c r="M13" i="22"/>
  <c r="Y13" i="22" s="1"/>
  <c r="L13" i="22"/>
  <c r="X13" i="22" s="1"/>
  <c r="M12" i="22"/>
  <c r="Y12" i="22" s="1"/>
  <c r="L12" i="22"/>
  <c r="X12" i="22" s="1"/>
  <c r="M11" i="22"/>
  <c r="Y11" i="22" s="1"/>
  <c r="L11" i="22"/>
  <c r="X11" i="22" s="1"/>
  <c r="M10" i="22"/>
  <c r="Y10" i="22" s="1"/>
  <c r="L10" i="22"/>
  <c r="X10" i="22" s="1"/>
  <c r="M9" i="22"/>
  <c r="Y9" i="22" s="1"/>
  <c r="L9" i="22"/>
  <c r="X9" i="22" s="1"/>
  <c r="M8" i="22"/>
  <c r="Y8" i="22" s="1"/>
  <c r="L8" i="22"/>
  <c r="X8" i="22" s="1"/>
  <c r="M7" i="22"/>
  <c r="Y7" i="22" s="1"/>
  <c r="L7" i="22"/>
  <c r="X7" i="22" s="1"/>
  <c r="M6" i="22"/>
  <c r="Y6" i="22" s="1"/>
  <c r="L6" i="22"/>
  <c r="X6" i="22" s="1"/>
  <c r="M5" i="22"/>
  <c r="Y5" i="22" s="1"/>
  <c r="L5" i="22"/>
  <c r="X5" i="22" s="1"/>
  <c r="M4" i="22"/>
  <c r="Y4" i="22" s="1"/>
  <c r="L4" i="22"/>
  <c r="X4" i="22" s="1"/>
  <c r="M3" i="22"/>
  <c r="Y3" i="22" s="1"/>
  <c r="L3" i="22"/>
  <c r="X3" i="22" s="1"/>
  <c r="M2" i="22"/>
  <c r="Y2" i="22" s="1"/>
  <c r="L2" i="22"/>
  <c r="X2" i="22" s="1"/>
  <c r="M1" i="22"/>
  <c r="Y1" i="22" s="1"/>
  <c r="L1" i="22"/>
  <c r="X1" i="22" s="1"/>
  <c r="K67" i="22"/>
  <c r="W67" i="22" s="1"/>
  <c r="J67" i="22"/>
  <c r="V67" i="22" s="1"/>
  <c r="I67" i="22"/>
  <c r="U67" i="22" s="1"/>
  <c r="H67" i="22"/>
  <c r="T67" i="22" s="1"/>
  <c r="B67" i="22"/>
  <c r="K66" i="22"/>
  <c r="W66" i="22" s="1"/>
  <c r="J66" i="22"/>
  <c r="V66" i="22" s="1"/>
  <c r="I66" i="22"/>
  <c r="U66" i="22" s="1"/>
  <c r="H66" i="22"/>
  <c r="T66" i="22" s="1"/>
  <c r="B66" i="22"/>
  <c r="K65" i="22"/>
  <c r="W65" i="22" s="1"/>
  <c r="J65" i="22"/>
  <c r="V65" i="22" s="1"/>
  <c r="I65" i="22"/>
  <c r="U65" i="22" s="1"/>
  <c r="H65" i="22"/>
  <c r="T65" i="22" s="1"/>
  <c r="B65" i="22"/>
  <c r="K64" i="22"/>
  <c r="W64" i="22" s="1"/>
  <c r="J64" i="22"/>
  <c r="V64" i="22" s="1"/>
  <c r="I64" i="22"/>
  <c r="U64" i="22" s="1"/>
  <c r="H64" i="22"/>
  <c r="T64" i="22" s="1"/>
  <c r="B64" i="22"/>
  <c r="K63" i="22"/>
  <c r="W63" i="22" s="1"/>
  <c r="J63" i="22"/>
  <c r="V63" i="22" s="1"/>
  <c r="I63" i="22"/>
  <c r="U63" i="22" s="1"/>
  <c r="H63" i="22"/>
  <c r="T63" i="22" s="1"/>
  <c r="B63" i="22"/>
  <c r="K62" i="22"/>
  <c r="W62" i="22" s="1"/>
  <c r="J62" i="22"/>
  <c r="V62" i="22" s="1"/>
  <c r="I62" i="22"/>
  <c r="U62" i="22" s="1"/>
  <c r="H62" i="22"/>
  <c r="T62" i="22" s="1"/>
  <c r="B62" i="22"/>
  <c r="K61" i="22"/>
  <c r="W61" i="22" s="1"/>
  <c r="J61" i="22"/>
  <c r="V61" i="22" s="1"/>
  <c r="I61" i="22"/>
  <c r="U61" i="22" s="1"/>
  <c r="H61" i="22"/>
  <c r="T61" i="22" s="1"/>
  <c r="B61" i="22"/>
  <c r="K60" i="22"/>
  <c r="W60" i="22" s="1"/>
  <c r="J60" i="22"/>
  <c r="V60" i="22" s="1"/>
  <c r="I60" i="22"/>
  <c r="U60" i="22" s="1"/>
  <c r="H60" i="22"/>
  <c r="T60" i="22" s="1"/>
  <c r="B60" i="22"/>
  <c r="K59" i="22"/>
  <c r="W59" i="22" s="1"/>
  <c r="J59" i="22"/>
  <c r="V59" i="22" s="1"/>
  <c r="I59" i="22"/>
  <c r="U59" i="22" s="1"/>
  <c r="H59" i="22"/>
  <c r="T59" i="22" s="1"/>
  <c r="B59" i="22"/>
  <c r="K58" i="22"/>
  <c r="W58" i="22" s="1"/>
  <c r="J58" i="22"/>
  <c r="V58" i="22" s="1"/>
  <c r="I58" i="22"/>
  <c r="U58" i="22" s="1"/>
  <c r="H58" i="22"/>
  <c r="T58" i="22" s="1"/>
  <c r="B58" i="22"/>
  <c r="K57" i="22"/>
  <c r="W57" i="22" s="1"/>
  <c r="J57" i="22"/>
  <c r="V57" i="22" s="1"/>
  <c r="I57" i="22"/>
  <c r="U57" i="22" s="1"/>
  <c r="H57" i="22"/>
  <c r="T57" i="22" s="1"/>
  <c r="B57" i="22"/>
  <c r="K56" i="22"/>
  <c r="W56" i="22" s="1"/>
  <c r="J56" i="22"/>
  <c r="V56" i="22" s="1"/>
  <c r="I56" i="22"/>
  <c r="U56" i="22" s="1"/>
  <c r="H56" i="22"/>
  <c r="T56" i="22" s="1"/>
  <c r="B56" i="22"/>
  <c r="K55" i="22"/>
  <c r="W55" i="22" s="1"/>
  <c r="J55" i="22"/>
  <c r="V55" i="22" s="1"/>
  <c r="I55" i="22"/>
  <c r="U55" i="22" s="1"/>
  <c r="H55" i="22"/>
  <c r="T55" i="22" s="1"/>
  <c r="B55" i="22"/>
  <c r="K54" i="22"/>
  <c r="W54" i="22" s="1"/>
  <c r="J54" i="22"/>
  <c r="V54" i="22" s="1"/>
  <c r="I54" i="22"/>
  <c r="U54" i="22" s="1"/>
  <c r="H54" i="22"/>
  <c r="T54" i="22" s="1"/>
  <c r="B54" i="22"/>
  <c r="K53" i="22"/>
  <c r="W53" i="22" s="1"/>
  <c r="J53" i="22"/>
  <c r="V53" i="22" s="1"/>
  <c r="I53" i="22"/>
  <c r="U53" i="22" s="1"/>
  <c r="H53" i="22"/>
  <c r="T53" i="22" s="1"/>
  <c r="B53" i="22"/>
  <c r="K52" i="22"/>
  <c r="W52" i="22" s="1"/>
  <c r="J52" i="22"/>
  <c r="V52" i="22" s="1"/>
  <c r="I52" i="22"/>
  <c r="U52" i="22" s="1"/>
  <c r="H52" i="22"/>
  <c r="T52" i="22" s="1"/>
  <c r="B52" i="22"/>
  <c r="K51" i="22"/>
  <c r="W51" i="22" s="1"/>
  <c r="J51" i="22"/>
  <c r="V51" i="22" s="1"/>
  <c r="I51" i="22"/>
  <c r="U51" i="22" s="1"/>
  <c r="H51" i="22"/>
  <c r="T51" i="22" s="1"/>
  <c r="B51" i="22"/>
  <c r="K50" i="22"/>
  <c r="W50" i="22" s="1"/>
  <c r="J50" i="22"/>
  <c r="V50" i="22" s="1"/>
  <c r="I50" i="22"/>
  <c r="U50" i="22" s="1"/>
  <c r="H50" i="22"/>
  <c r="T50" i="22" s="1"/>
  <c r="B50" i="22"/>
  <c r="K49" i="22"/>
  <c r="W49" i="22" s="1"/>
  <c r="J49" i="22"/>
  <c r="V49" i="22" s="1"/>
  <c r="I49" i="22"/>
  <c r="U49" i="22" s="1"/>
  <c r="H49" i="22"/>
  <c r="T49" i="22" s="1"/>
  <c r="B49" i="22"/>
  <c r="K48" i="22"/>
  <c r="W48" i="22" s="1"/>
  <c r="J48" i="22"/>
  <c r="V48" i="22" s="1"/>
  <c r="I48" i="22"/>
  <c r="U48" i="22" s="1"/>
  <c r="H48" i="22"/>
  <c r="T48" i="22" s="1"/>
  <c r="B48" i="22"/>
  <c r="K47" i="22"/>
  <c r="W47" i="22" s="1"/>
  <c r="J47" i="22"/>
  <c r="V47" i="22" s="1"/>
  <c r="I47" i="22"/>
  <c r="U47" i="22" s="1"/>
  <c r="H47" i="22"/>
  <c r="T47" i="22" s="1"/>
  <c r="B47" i="22"/>
  <c r="K46" i="22"/>
  <c r="W46" i="22" s="1"/>
  <c r="J46" i="22"/>
  <c r="V46" i="22" s="1"/>
  <c r="I46" i="22"/>
  <c r="U46" i="22" s="1"/>
  <c r="H46" i="22"/>
  <c r="T46" i="22" s="1"/>
  <c r="B46" i="22"/>
  <c r="K45" i="22"/>
  <c r="W45" i="22" s="1"/>
  <c r="J45" i="22"/>
  <c r="V45" i="22" s="1"/>
  <c r="I45" i="22"/>
  <c r="U45" i="22" s="1"/>
  <c r="H45" i="22"/>
  <c r="T45" i="22" s="1"/>
  <c r="B45" i="22"/>
  <c r="K44" i="22"/>
  <c r="W44" i="22" s="1"/>
  <c r="J44" i="22"/>
  <c r="V44" i="22" s="1"/>
  <c r="I44" i="22"/>
  <c r="U44" i="22" s="1"/>
  <c r="H44" i="22"/>
  <c r="T44" i="22" s="1"/>
  <c r="B44" i="22"/>
  <c r="K43" i="22"/>
  <c r="W43" i="22" s="1"/>
  <c r="J43" i="22"/>
  <c r="V43" i="22" s="1"/>
  <c r="I43" i="22"/>
  <c r="U43" i="22" s="1"/>
  <c r="H43" i="22"/>
  <c r="T43" i="22" s="1"/>
  <c r="B43" i="22"/>
  <c r="K42" i="22"/>
  <c r="W42" i="22" s="1"/>
  <c r="J42" i="22"/>
  <c r="V42" i="22" s="1"/>
  <c r="I42" i="22"/>
  <c r="U42" i="22" s="1"/>
  <c r="H42" i="22"/>
  <c r="T42" i="22" s="1"/>
  <c r="B42" i="22"/>
  <c r="K41" i="22"/>
  <c r="W41" i="22" s="1"/>
  <c r="J41" i="22"/>
  <c r="V41" i="22" s="1"/>
  <c r="I41" i="22"/>
  <c r="U41" i="22" s="1"/>
  <c r="H41" i="22"/>
  <c r="T41" i="22" s="1"/>
  <c r="B41" i="22"/>
  <c r="K40" i="22"/>
  <c r="W40" i="22" s="1"/>
  <c r="J40" i="22"/>
  <c r="V40" i="22" s="1"/>
  <c r="I40" i="22"/>
  <c r="U40" i="22" s="1"/>
  <c r="H40" i="22"/>
  <c r="T40" i="22" s="1"/>
  <c r="B40" i="22"/>
  <c r="K39" i="22"/>
  <c r="W39" i="22" s="1"/>
  <c r="J39" i="22"/>
  <c r="V39" i="22" s="1"/>
  <c r="I39" i="22"/>
  <c r="U39" i="22" s="1"/>
  <c r="H39" i="22"/>
  <c r="T39" i="22" s="1"/>
  <c r="B39" i="22"/>
  <c r="K38" i="22"/>
  <c r="W38" i="22" s="1"/>
  <c r="J38" i="22"/>
  <c r="V38" i="22" s="1"/>
  <c r="I38" i="22"/>
  <c r="U38" i="22" s="1"/>
  <c r="H38" i="22"/>
  <c r="T38" i="22" s="1"/>
  <c r="B38" i="22"/>
  <c r="K37" i="22"/>
  <c r="W37" i="22" s="1"/>
  <c r="J37" i="22"/>
  <c r="V37" i="22" s="1"/>
  <c r="I37" i="22"/>
  <c r="U37" i="22" s="1"/>
  <c r="H37" i="22"/>
  <c r="T37" i="22" s="1"/>
  <c r="B37" i="22"/>
  <c r="K36" i="22"/>
  <c r="W36" i="22" s="1"/>
  <c r="J36" i="22"/>
  <c r="V36" i="22" s="1"/>
  <c r="I36" i="22"/>
  <c r="U36" i="22" s="1"/>
  <c r="H36" i="22"/>
  <c r="T36" i="22" s="1"/>
  <c r="B36" i="22"/>
  <c r="K35" i="22"/>
  <c r="W35" i="22" s="1"/>
  <c r="J35" i="22"/>
  <c r="V35" i="22" s="1"/>
  <c r="I35" i="22"/>
  <c r="U35" i="22" s="1"/>
  <c r="H35" i="22"/>
  <c r="T35" i="22" s="1"/>
  <c r="B35" i="22"/>
  <c r="K34" i="22"/>
  <c r="W34" i="22" s="1"/>
  <c r="J34" i="22"/>
  <c r="V34" i="22" s="1"/>
  <c r="I34" i="22"/>
  <c r="U34" i="22" s="1"/>
  <c r="H34" i="22"/>
  <c r="T34" i="22" s="1"/>
  <c r="B34" i="22"/>
  <c r="K33" i="22"/>
  <c r="W33" i="22" s="1"/>
  <c r="J33" i="22"/>
  <c r="V33" i="22" s="1"/>
  <c r="I33" i="22"/>
  <c r="U33" i="22" s="1"/>
  <c r="H33" i="22"/>
  <c r="T33" i="22" s="1"/>
  <c r="B33" i="22"/>
  <c r="K32" i="22"/>
  <c r="W32" i="22" s="1"/>
  <c r="J32" i="22"/>
  <c r="V32" i="22" s="1"/>
  <c r="I32" i="22"/>
  <c r="U32" i="22" s="1"/>
  <c r="H32" i="22"/>
  <c r="T32" i="22" s="1"/>
  <c r="B32" i="22"/>
  <c r="K31" i="22"/>
  <c r="W31" i="22" s="1"/>
  <c r="J31" i="22"/>
  <c r="V31" i="22" s="1"/>
  <c r="I31" i="22"/>
  <c r="U31" i="22" s="1"/>
  <c r="H31" i="22"/>
  <c r="T31" i="22" s="1"/>
  <c r="B31" i="22"/>
  <c r="K30" i="22"/>
  <c r="W30" i="22" s="1"/>
  <c r="J30" i="22"/>
  <c r="V30" i="22" s="1"/>
  <c r="I30" i="22"/>
  <c r="U30" i="22" s="1"/>
  <c r="H30" i="22"/>
  <c r="T30" i="22" s="1"/>
  <c r="B30" i="22"/>
  <c r="K29" i="22"/>
  <c r="W29" i="22" s="1"/>
  <c r="J29" i="22"/>
  <c r="V29" i="22" s="1"/>
  <c r="I29" i="22"/>
  <c r="U29" i="22" s="1"/>
  <c r="H29" i="22"/>
  <c r="T29" i="22" s="1"/>
  <c r="B29" i="22"/>
  <c r="K28" i="22"/>
  <c r="W28" i="22" s="1"/>
  <c r="J28" i="22"/>
  <c r="V28" i="22" s="1"/>
  <c r="I28" i="22"/>
  <c r="U28" i="22" s="1"/>
  <c r="H28" i="22"/>
  <c r="T28" i="22" s="1"/>
  <c r="B28" i="22"/>
  <c r="K27" i="22"/>
  <c r="W27" i="22" s="1"/>
  <c r="J27" i="22"/>
  <c r="V27" i="22" s="1"/>
  <c r="I27" i="22"/>
  <c r="U27" i="22" s="1"/>
  <c r="H27" i="22"/>
  <c r="T27" i="22" s="1"/>
  <c r="B27" i="22"/>
  <c r="K26" i="22"/>
  <c r="W26" i="22" s="1"/>
  <c r="J26" i="22"/>
  <c r="V26" i="22" s="1"/>
  <c r="I26" i="22"/>
  <c r="U26" i="22" s="1"/>
  <c r="H26" i="22"/>
  <c r="T26" i="22" s="1"/>
  <c r="B26" i="22"/>
  <c r="K25" i="22"/>
  <c r="W25" i="22" s="1"/>
  <c r="J25" i="22"/>
  <c r="V25" i="22" s="1"/>
  <c r="I25" i="22"/>
  <c r="U25" i="22" s="1"/>
  <c r="H25" i="22"/>
  <c r="T25" i="22" s="1"/>
  <c r="B25" i="22"/>
  <c r="K24" i="22"/>
  <c r="W24" i="22" s="1"/>
  <c r="J24" i="22"/>
  <c r="V24" i="22" s="1"/>
  <c r="I24" i="22"/>
  <c r="U24" i="22" s="1"/>
  <c r="H24" i="22"/>
  <c r="T24" i="22" s="1"/>
  <c r="B24" i="22"/>
  <c r="K23" i="22"/>
  <c r="W23" i="22" s="1"/>
  <c r="J23" i="22"/>
  <c r="V23" i="22" s="1"/>
  <c r="I23" i="22"/>
  <c r="U23" i="22" s="1"/>
  <c r="H23" i="22"/>
  <c r="T23" i="22" s="1"/>
  <c r="B23" i="22"/>
  <c r="K22" i="22"/>
  <c r="W22" i="22" s="1"/>
  <c r="J22" i="22"/>
  <c r="V22" i="22" s="1"/>
  <c r="I22" i="22"/>
  <c r="U22" i="22" s="1"/>
  <c r="H22" i="22"/>
  <c r="T22" i="22" s="1"/>
  <c r="B22" i="22"/>
  <c r="K21" i="22"/>
  <c r="W21" i="22" s="1"/>
  <c r="J21" i="22"/>
  <c r="V21" i="22" s="1"/>
  <c r="I21" i="22"/>
  <c r="U21" i="22" s="1"/>
  <c r="H21" i="22"/>
  <c r="T21" i="22" s="1"/>
  <c r="B21" i="22"/>
  <c r="K20" i="22"/>
  <c r="W20" i="22" s="1"/>
  <c r="J20" i="22"/>
  <c r="V20" i="22" s="1"/>
  <c r="I20" i="22"/>
  <c r="U20" i="22" s="1"/>
  <c r="H20" i="22"/>
  <c r="T20" i="22" s="1"/>
  <c r="B20" i="22"/>
  <c r="K19" i="22"/>
  <c r="W19" i="22" s="1"/>
  <c r="J19" i="22"/>
  <c r="V19" i="22" s="1"/>
  <c r="I19" i="22"/>
  <c r="U19" i="22" s="1"/>
  <c r="H19" i="22"/>
  <c r="T19" i="22" s="1"/>
  <c r="B19" i="22"/>
  <c r="K18" i="22"/>
  <c r="W18" i="22" s="1"/>
  <c r="J18" i="22"/>
  <c r="V18" i="22" s="1"/>
  <c r="I18" i="22"/>
  <c r="U18" i="22" s="1"/>
  <c r="H18" i="22"/>
  <c r="T18" i="22" s="1"/>
  <c r="B18" i="22"/>
  <c r="K17" i="22"/>
  <c r="W17" i="22" s="1"/>
  <c r="J17" i="22"/>
  <c r="V17" i="22" s="1"/>
  <c r="I17" i="22"/>
  <c r="U17" i="22" s="1"/>
  <c r="H17" i="22"/>
  <c r="T17" i="22" s="1"/>
  <c r="B17" i="22"/>
  <c r="K16" i="22"/>
  <c r="W16" i="22" s="1"/>
  <c r="J16" i="22"/>
  <c r="V16" i="22" s="1"/>
  <c r="I16" i="22"/>
  <c r="U16" i="22" s="1"/>
  <c r="H16" i="22"/>
  <c r="T16" i="22" s="1"/>
  <c r="B16" i="22"/>
  <c r="K15" i="22"/>
  <c r="W15" i="22" s="1"/>
  <c r="J15" i="22"/>
  <c r="V15" i="22" s="1"/>
  <c r="I15" i="22"/>
  <c r="U15" i="22" s="1"/>
  <c r="H15" i="22"/>
  <c r="T15" i="22" s="1"/>
  <c r="B15" i="22"/>
  <c r="K14" i="22"/>
  <c r="W14" i="22" s="1"/>
  <c r="J14" i="22"/>
  <c r="V14" i="22" s="1"/>
  <c r="I14" i="22"/>
  <c r="U14" i="22" s="1"/>
  <c r="H14" i="22"/>
  <c r="T14" i="22" s="1"/>
  <c r="B14" i="22"/>
  <c r="K13" i="22"/>
  <c r="W13" i="22" s="1"/>
  <c r="J13" i="22"/>
  <c r="V13" i="22" s="1"/>
  <c r="I13" i="22"/>
  <c r="U13" i="22" s="1"/>
  <c r="H13" i="22"/>
  <c r="T13" i="22" s="1"/>
  <c r="B13" i="22"/>
  <c r="K12" i="22"/>
  <c r="W12" i="22" s="1"/>
  <c r="J12" i="22"/>
  <c r="V12" i="22" s="1"/>
  <c r="I12" i="22"/>
  <c r="U12" i="22" s="1"/>
  <c r="H12" i="22"/>
  <c r="T12" i="22" s="1"/>
  <c r="B12" i="22"/>
  <c r="K11" i="22"/>
  <c r="W11" i="22" s="1"/>
  <c r="J11" i="22"/>
  <c r="V11" i="22" s="1"/>
  <c r="I11" i="22"/>
  <c r="U11" i="22" s="1"/>
  <c r="H11" i="22"/>
  <c r="T11" i="22" s="1"/>
  <c r="B11" i="22"/>
  <c r="K10" i="22"/>
  <c r="W10" i="22" s="1"/>
  <c r="J10" i="22"/>
  <c r="V10" i="22" s="1"/>
  <c r="I10" i="22"/>
  <c r="U10" i="22" s="1"/>
  <c r="H10" i="22"/>
  <c r="T10" i="22" s="1"/>
  <c r="B10" i="22"/>
  <c r="K9" i="22"/>
  <c r="W9" i="22" s="1"/>
  <c r="J9" i="22"/>
  <c r="V9" i="22" s="1"/>
  <c r="I9" i="22"/>
  <c r="U9" i="22" s="1"/>
  <c r="H9" i="22"/>
  <c r="T9" i="22" s="1"/>
  <c r="B9" i="22"/>
  <c r="K8" i="22"/>
  <c r="W8" i="22" s="1"/>
  <c r="J8" i="22"/>
  <c r="V8" i="22" s="1"/>
  <c r="I8" i="22"/>
  <c r="U8" i="22" s="1"/>
  <c r="H8" i="22"/>
  <c r="T8" i="22" s="1"/>
  <c r="B8" i="22"/>
  <c r="K7" i="22"/>
  <c r="W7" i="22" s="1"/>
  <c r="J7" i="22"/>
  <c r="V7" i="22" s="1"/>
  <c r="I7" i="22"/>
  <c r="U7" i="22" s="1"/>
  <c r="H7" i="22"/>
  <c r="T7" i="22" s="1"/>
  <c r="B7" i="22"/>
  <c r="K6" i="22"/>
  <c r="W6" i="22" s="1"/>
  <c r="J6" i="22"/>
  <c r="V6" i="22" s="1"/>
  <c r="I6" i="22"/>
  <c r="U6" i="22" s="1"/>
  <c r="H6" i="22"/>
  <c r="T6" i="22" s="1"/>
  <c r="B6" i="22"/>
  <c r="K5" i="22"/>
  <c r="W5" i="22" s="1"/>
  <c r="J5" i="22"/>
  <c r="V5" i="22" s="1"/>
  <c r="I5" i="22"/>
  <c r="U5" i="22" s="1"/>
  <c r="H5" i="22"/>
  <c r="T5" i="22" s="1"/>
  <c r="B5" i="22"/>
  <c r="K4" i="22"/>
  <c r="W4" i="22" s="1"/>
  <c r="J4" i="22"/>
  <c r="V4" i="22" s="1"/>
  <c r="I4" i="22"/>
  <c r="U4" i="22" s="1"/>
  <c r="H4" i="22"/>
  <c r="T4" i="22" s="1"/>
  <c r="B4" i="22"/>
  <c r="K3" i="22"/>
  <c r="W3" i="22" s="1"/>
  <c r="J3" i="22"/>
  <c r="V3" i="22" s="1"/>
  <c r="I3" i="22"/>
  <c r="U3" i="22" s="1"/>
  <c r="H3" i="22"/>
  <c r="T3" i="22" s="1"/>
  <c r="B3" i="22"/>
  <c r="O2" i="22"/>
  <c r="K2" i="22"/>
  <c r="W2" i="22" s="1"/>
  <c r="J2" i="22"/>
  <c r="V2" i="22" s="1"/>
  <c r="I2" i="22"/>
  <c r="U2" i="22" s="1"/>
  <c r="H2" i="22"/>
  <c r="T2" i="22" s="1"/>
  <c r="B2" i="22"/>
  <c r="L145" i="21"/>
  <c r="X145" i="21" s="1"/>
  <c r="K145" i="21"/>
  <c r="W145" i="21" s="1"/>
  <c r="J145" i="21"/>
  <c r="V145" i="21" s="1"/>
  <c r="I145" i="21"/>
  <c r="U145" i="21" s="1"/>
  <c r="H145" i="21"/>
  <c r="T145" i="21" s="1"/>
  <c r="E145" i="21"/>
  <c r="Q145" i="21" s="1"/>
  <c r="D145" i="21"/>
  <c r="P145" i="21" s="1"/>
  <c r="A145" i="21"/>
  <c r="B145" i="21" s="1"/>
  <c r="L144" i="21"/>
  <c r="X144" i="21" s="1"/>
  <c r="K144" i="21"/>
  <c r="W144" i="21" s="1"/>
  <c r="J144" i="21"/>
  <c r="V144" i="21" s="1"/>
  <c r="I144" i="21"/>
  <c r="U144" i="21" s="1"/>
  <c r="H144" i="21"/>
  <c r="T144" i="21" s="1"/>
  <c r="E144" i="21"/>
  <c r="Q144" i="21" s="1"/>
  <c r="D144" i="21"/>
  <c r="P144" i="21" s="1"/>
  <c r="A144" i="21"/>
  <c r="B144" i="21" s="1"/>
  <c r="L143" i="21"/>
  <c r="X143" i="21" s="1"/>
  <c r="K143" i="21"/>
  <c r="W143" i="21" s="1"/>
  <c r="J143" i="21"/>
  <c r="V143" i="21" s="1"/>
  <c r="I143" i="21"/>
  <c r="U143" i="21" s="1"/>
  <c r="H143" i="21"/>
  <c r="T143" i="21" s="1"/>
  <c r="E143" i="21"/>
  <c r="Q143" i="21" s="1"/>
  <c r="D143" i="21"/>
  <c r="P143" i="21" s="1"/>
  <c r="A143" i="21"/>
  <c r="B143" i="21" s="1"/>
  <c r="L142" i="21"/>
  <c r="X142" i="21" s="1"/>
  <c r="K142" i="21"/>
  <c r="W142" i="21" s="1"/>
  <c r="J142" i="21"/>
  <c r="V142" i="21" s="1"/>
  <c r="I142" i="21"/>
  <c r="U142" i="21" s="1"/>
  <c r="H142" i="21"/>
  <c r="T142" i="21" s="1"/>
  <c r="E142" i="21"/>
  <c r="Q142" i="21" s="1"/>
  <c r="D142" i="21"/>
  <c r="P142" i="21" s="1"/>
  <c r="A142" i="21"/>
  <c r="B142" i="21" s="1"/>
  <c r="L141" i="21"/>
  <c r="X141" i="21" s="1"/>
  <c r="K141" i="21"/>
  <c r="W141" i="21" s="1"/>
  <c r="J141" i="21"/>
  <c r="V141" i="21" s="1"/>
  <c r="I141" i="21"/>
  <c r="U141" i="21" s="1"/>
  <c r="H141" i="21"/>
  <c r="T141" i="21" s="1"/>
  <c r="E141" i="21"/>
  <c r="Q141" i="21" s="1"/>
  <c r="D141" i="21"/>
  <c r="P141" i="21" s="1"/>
  <c r="A141" i="21"/>
  <c r="B141" i="21" s="1"/>
  <c r="L140" i="21"/>
  <c r="X140" i="21" s="1"/>
  <c r="K140" i="21"/>
  <c r="W140" i="21" s="1"/>
  <c r="J140" i="21"/>
  <c r="V140" i="21" s="1"/>
  <c r="I140" i="21"/>
  <c r="U140" i="21" s="1"/>
  <c r="H140" i="21"/>
  <c r="T140" i="21" s="1"/>
  <c r="E140" i="21"/>
  <c r="Q140" i="21" s="1"/>
  <c r="D140" i="21"/>
  <c r="P140" i="21" s="1"/>
  <c r="A140" i="21"/>
  <c r="B140" i="21" s="1"/>
  <c r="M67" i="21"/>
  <c r="Y67" i="21" s="1"/>
  <c r="L67" i="21"/>
  <c r="X67" i="21" s="1"/>
  <c r="K67" i="21"/>
  <c r="W67" i="21" s="1"/>
  <c r="J67" i="21"/>
  <c r="V67" i="21" s="1"/>
  <c r="I67" i="21"/>
  <c r="U67" i="21" s="1"/>
  <c r="H67" i="21"/>
  <c r="T67" i="21" s="1"/>
  <c r="E67" i="21"/>
  <c r="Q67" i="21" s="1"/>
  <c r="D67" i="21"/>
  <c r="P67" i="21" s="1"/>
  <c r="A67" i="21"/>
  <c r="B67" i="21" s="1"/>
  <c r="M66" i="21"/>
  <c r="Y66" i="21" s="1"/>
  <c r="L66" i="21"/>
  <c r="X66" i="21" s="1"/>
  <c r="K66" i="21"/>
  <c r="W66" i="21" s="1"/>
  <c r="J66" i="21"/>
  <c r="V66" i="21" s="1"/>
  <c r="I66" i="21"/>
  <c r="U66" i="21" s="1"/>
  <c r="H66" i="21"/>
  <c r="T66" i="21" s="1"/>
  <c r="E66" i="21"/>
  <c r="Q66" i="21" s="1"/>
  <c r="D66" i="21"/>
  <c r="P66" i="21" s="1"/>
  <c r="A66" i="21"/>
  <c r="B66" i="21" s="1"/>
  <c r="M65" i="21"/>
  <c r="Y65" i="21" s="1"/>
  <c r="L65" i="21"/>
  <c r="X65" i="21" s="1"/>
  <c r="K65" i="21"/>
  <c r="W65" i="21" s="1"/>
  <c r="J65" i="21"/>
  <c r="V65" i="21" s="1"/>
  <c r="I65" i="21"/>
  <c r="U65" i="21" s="1"/>
  <c r="H65" i="21"/>
  <c r="T65" i="21" s="1"/>
  <c r="E65" i="21"/>
  <c r="Q65" i="21" s="1"/>
  <c r="D65" i="21"/>
  <c r="P65" i="21" s="1"/>
  <c r="Z65" i="21" s="1"/>
  <c r="A65" i="21"/>
  <c r="B65" i="21" s="1"/>
  <c r="M64" i="21"/>
  <c r="Y64" i="21" s="1"/>
  <c r="L64" i="21"/>
  <c r="X64" i="21" s="1"/>
  <c r="K64" i="21"/>
  <c r="W64" i="21" s="1"/>
  <c r="J64" i="21"/>
  <c r="V64" i="21" s="1"/>
  <c r="I64" i="21"/>
  <c r="U64" i="21" s="1"/>
  <c r="H64" i="21"/>
  <c r="T64" i="21" s="1"/>
  <c r="E64" i="21"/>
  <c r="Q64" i="21" s="1"/>
  <c r="D64" i="21"/>
  <c r="P64" i="21" s="1"/>
  <c r="A64" i="21"/>
  <c r="B64" i="21" s="1"/>
  <c r="M63" i="21"/>
  <c r="Y63" i="21" s="1"/>
  <c r="L63" i="21"/>
  <c r="X63" i="21" s="1"/>
  <c r="K63" i="21"/>
  <c r="W63" i="21" s="1"/>
  <c r="J63" i="21"/>
  <c r="V63" i="21" s="1"/>
  <c r="I63" i="21"/>
  <c r="U63" i="21" s="1"/>
  <c r="H63" i="21"/>
  <c r="T63" i="21" s="1"/>
  <c r="E63" i="21"/>
  <c r="Q63" i="21" s="1"/>
  <c r="D63" i="21"/>
  <c r="P63" i="21" s="1"/>
  <c r="A63" i="21"/>
  <c r="B63" i="21" s="1"/>
  <c r="M62" i="21"/>
  <c r="Y62" i="21" s="1"/>
  <c r="L62" i="21"/>
  <c r="X62" i="21" s="1"/>
  <c r="K62" i="21"/>
  <c r="W62" i="21" s="1"/>
  <c r="J62" i="21"/>
  <c r="V62" i="21" s="1"/>
  <c r="I62" i="21"/>
  <c r="U62" i="21" s="1"/>
  <c r="H62" i="21"/>
  <c r="T62" i="21" s="1"/>
  <c r="E62" i="21"/>
  <c r="Q62" i="21" s="1"/>
  <c r="D62" i="21"/>
  <c r="P62" i="21" s="1"/>
  <c r="A62" i="21"/>
  <c r="B62" i="21" s="1"/>
  <c r="M61" i="21"/>
  <c r="Y61" i="21" s="1"/>
  <c r="L61" i="21"/>
  <c r="X61" i="21" s="1"/>
  <c r="K61" i="21"/>
  <c r="W61" i="21" s="1"/>
  <c r="J61" i="21"/>
  <c r="V61" i="21" s="1"/>
  <c r="I61" i="21"/>
  <c r="U61" i="21" s="1"/>
  <c r="H61" i="21"/>
  <c r="T61" i="21" s="1"/>
  <c r="E61" i="21"/>
  <c r="Q61" i="21" s="1"/>
  <c r="D61" i="21"/>
  <c r="P61" i="21" s="1"/>
  <c r="A61" i="21"/>
  <c r="B61" i="21" s="1"/>
  <c r="M60" i="21"/>
  <c r="Y60" i="21" s="1"/>
  <c r="L60" i="21"/>
  <c r="X60" i="21" s="1"/>
  <c r="K60" i="21"/>
  <c r="W60" i="21" s="1"/>
  <c r="J60" i="21"/>
  <c r="V60" i="21" s="1"/>
  <c r="I60" i="21"/>
  <c r="U60" i="21" s="1"/>
  <c r="H60" i="21"/>
  <c r="T60" i="21" s="1"/>
  <c r="E60" i="21"/>
  <c r="Q60" i="21" s="1"/>
  <c r="D60" i="21"/>
  <c r="P60" i="21" s="1"/>
  <c r="A60" i="21"/>
  <c r="B60" i="21" s="1"/>
  <c r="M59" i="21"/>
  <c r="Y59" i="21" s="1"/>
  <c r="L59" i="21"/>
  <c r="X59" i="21" s="1"/>
  <c r="K59" i="21"/>
  <c r="W59" i="21" s="1"/>
  <c r="J59" i="21"/>
  <c r="V59" i="21" s="1"/>
  <c r="I59" i="21"/>
  <c r="U59" i="21" s="1"/>
  <c r="H59" i="21"/>
  <c r="T59" i="21" s="1"/>
  <c r="E59" i="21"/>
  <c r="Q59" i="21" s="1"/>
  <c r="D59" i="21"/>
  <c r="P59" i="21" s="1"/>
  <c r="A59" i="21"/>
  <c r="B59" i="21" s="1"/>
  <c r="M58" i="21"/>
  <c r="Y58" i="21" s="1"/>
  <c r="L58" i="21"/>
  <c r="X58" i="21" s="1"/>
  <c r="K58" i="21"/>
  <c r="W58" i="21" s="1"/>
  <c r="J58" i="21"/>
  <c r="V58" i="21" s="1"/>
  <c r="I58" i="21"/>
  <c r="U58" i="21" s="1"/>
  <c r="H58" i="21"/>
  <c r="T58" i="21" s="1"/>
  <c r="E58" i="21"/>
  <c r="Q58" i="21" s="1"/>
  <c r="D58" i="21"/>
  <c r="P58" i="21" s="1"/>
  <c r="A58" i="21"/>
  <c r="B58" i="21" s="1"/>
  <c r="M57" i="21"/>
  <c r="Y57" i="21" s="1"/>
  <c r="L57" i="21"/>
  <c r="X57" i="21" s="1"/>
  <c r="K57" i="21"/>
  <c r="W57" i="21" s="1"/>
  <c r="J57" i="21"/>
  <c r="V57" i="21" s="1"/>
  <c r="I57" i="21"/>
  <c r="U57" i="21" s="1"/>
  <c r="H57" i="21"/>
  <c r="T57" i="21" s="1"/>
  <c r="E57" i="21"/>
  <c r="Q57" i="21" s="1"/>
  <c r="D57" i="21"/>
  <c r="P57" i="21" s="1"/>
  <c r="Z57" i="21" s="1"/>
  <c r="A57" i="21"/>
  <c r="B57" i="21" s="1"/>
  <c r="M56" i="21"/>
  <c r="Y56" i="21" s="1"/>
  <c r="L56" i="21"/>
  <c r="X56" i="21" s="1"/>
  <c r="K56" i="21"/>
  <c r="W56" i="21" s="1"/>
  <c r="J56" i="21"/>
  <c r="V56" i="21" s="1"/>
  <c r="I56" i="21"/>
  <c r="U56" i="21" s="1"/>
  <c r="H56" i="21"/>
  <c r="T56" i="21" s="1"/>
  <c r="E56" i="21"/>
  <c r="Q56" i="21" s="1"/>
  <c r="D56" i="21"/>
  <c r="P56" i="21" s="1"/>
  <c r="A56" i="21"/>
  <c r="B56" i="21" s="1"/>
  <c r="M55" i="21"/>
  <c r="Y55" i="21" s="1"/>
  <c r="L55" i="21"/>
  <c r="X55" i="21" s="1"/>
  <c r="K55" i="21"/>
  <c r="W55" i="21" s="1"/>
  <c r="J55" i="21"/>
  <c r="V55" i="21" s="1"/>
  <c r="I55" i="21"/>
  <c r="U55" i="21" s="1"/>
  <c r="H55" i="21"/>
  <c r="T55" i="21" s="1"/>
  <c r="E55" i="21"/>
  <c r="Q55" i="21" s="1"/>
  <c r="D55" i="21"/>
  <c r="P55" i="21" s="1"/>
  <c r="A55" i="21"/>
  <c r="B55" i="21" s="1"/>
  <c r="M54" i="21"/>
  <c r="Y54" i="21" s="1"/>
  <c r="L54" i="21"/>
  <c r="X54" i="21" s="1"/>
  <c r="K54" i="21"/>
  <c r="W54" i="21" s="1"/>
  <c r="J54" i="21"/>
  <c r="V54" i="21" s="1"/>
  <c r="I54" i="21"/>
  <c r="U54" i="21" s="1"/>
  <c r="H54" i="21"/>
  <c r="T54" i="21" s="1"/>
  <c r="E54" i="21"/>
  <c r="Q54" i="21" s="1"/>
  <c r="D54" i="21"/>
  <c r="P54" i="21" s="1"/>
  <c r="A54" i="21"/>
  <c r="B54" i="21" s="1"/>
  <c r="M53" i="21"/>
  <c r="Y53" i="21" s="1"/>
  <c r="L53" i="21"/>
  <c r="X53" i="21" s="1"/>
  <c r="K53" i="21"/>
  <c r="W53" i="21" s="1"/>
  <c r="J53" i="21"/>
  <c r="V53" i="21" s="1"/>
  <c r="I53" i="21"/>
  <c r="U53" i="21" s="1"/>
  <c r="H53" i="21"/>
  <c r="T53" i="21" s="1"/>
  <c r="E53" i="21"/>
  <c r="Q53" i="21" s="1"/>
  <c r="D53" i="21"/>
  <c r="P53" i="21" s="1"/>
  <c r="Z53" i="21" s="1"/>
  <c r="A53" i="21"/>
  <c r="B53" i="21" s="1"/>
  <c r="M52" i="21"/>
  <c r="Y52" i="21" s="1"/>
  <c r="L52" i="21"/>
  <c r="X52" i="21" s="1"/>
  <c r="K52" i="21"/>
  <c r="W52" i="21" s="1"/>
  <c r="J52" i="21"/>
  <c r="V52" i="21" s="1"/>
  <c r="I52" i="21"/>
  <c r="U52" i="21" s="1"/>
  <c r="H52" i="21"/>
  <c r="T52" i="21" s="1"/>
  <c r="E52" i="21"/>
  <c r="Q52" i="21" s="1"/>
  <c r="D52" i="21"/>
  <c r="P52" i="21" s="1"/>
  <c r="A52" i="21"/>
  <c r="B52" i="21" s="1"/>
  <c r="M51" i="21"/>
  <c r="Y51" i="21" s="1"/>
  <c r="L51" i="21"/>
  <c r="X51" i="21" s="1"/>
  <c r="K51" i="21"/>
  <c r="W51" i="21" s="1"/>
  <c r="J51" i="21"/>
  <c r="V51" i="21" s="1"/>
  <c r="I51" i="21"/>
  <c r="U51" i="21" s="1"/>
  <c r="H51" i="21"/>
  <c r="T51" i="21" s="1"/>
  <c r="E51" i="21"/>
  <c r="Q51" i="21" s="1"/>
  <c r="D51" i="21"/>
  <c r="P51" i="21" s="1"/>
  <c r="A51" i="21"/>
  <c r="B51" i="21" s="1"/>
  <c r="M50" i="21"/>
  <c r="Y50" i="21" s="1"/>
  <c r="L50" i="21"/>
  <c r="X50" i="21" s="1"/>
  <c r="K50" i="21"/>
  <c r="W50" i="21" s="1"/>
  <c r="J50" i="21"/>
  <c r="V50" i="21" s="1"/>
  <c r="I50" i="21"/>
  <c r="U50" i="21" s="1"/>
  <c r="H50" i="21"/>
  <c r="T50" i="21" s="1"/>
  <c r="E50" i="21"/>
  <c r="Q50" i="21" s="1"/>
  <c r="D50" i="21"/>
  <c r="P50" i="21" s="1"/>
  <c r="A50" i="21"/>
  <c r="B50" i="21" s="1"/>
  <c r="M49" i="21"/>
  <c r="Y49" i="21" s="1"/>
  <c r="L49" i="21"/>
  <c r="X49" i="21" s="1"/>
  <c r="K49" i="21"/>
  <c r="W49" i="21" s="1"/>
  <c r="J49" i="21"/>
  <c r="V49" i="21" s="1"/>
  <c r="I49" i="21"/>
  <c r="U49" i="21" s="1"/>
  <c r="H49" i="21"/>
  <c r="T49" i="21" s="1"/>
  <c r="E49" i="21"/>
  <c r="Q49" i="21" s="1"/>
  <c r="D49" i="21"/>
  <c r="P49" i="21" s="1"/>
  <c r="Z49" i="21" s="1"/>
  <c r="A49" i="21"/>
  <c r="B49" i="21" s="1"/>
  <c r="M48" i="21"/>
  <c r="Y48" i="21" s="1"/>
  <c r="L48" i="21"/>
  <c r="X48" i="21" s="1"/>
  <c r="K48" i="21"/>
  <c r="W48" i="21" s="1"/>
  <c r="J48" i="21"/>
  <c r="V48" i="21" s="1"/>
  <c r="I48" i="21"/>
  <c r="U48" i="21" s="1"/>
  <c r="H48" i="21"/>
  <c r="T48" i="21" s="1"/>
  <c r="E48" i="21"/>
  <c r="Q48" i="21" s="1"/>
  <c r="D48" i="21"/>
  <c r="P48" i="21" s="1"/>
  <c r="A48" i="21"/>
  <c r="B48" i="21" s="1"/>
  <c r="M47" i="21"/>
  <c r="Y47" i="21" s="1"/>
  <c r="L47" i="21"/>
  <c r="X47" i="21" s="1"/>
  <c r="K47" i="21"/>
  <c r="W47" i="21" s="1"/>
  <c r="J47" i="21"/>
  <c r="V47" i="21" s="1"/>
  <c r="I47" i="21"/>
  <c r="U47" i="21" s="1"/>
  <c r="H47" i="21"/>
  <c r="T47" i="21" s="1"/>
  <c r="E47" i="21"/>
  <c r="Q47" i="21" s="1"/>
  <c r="D47" i="21"/>
  <c r="P47" i="21" s="1"/>
  <c r="A47" i="21"/>
  <c r="B47" i="21" s="1"/>
  <c r="M46" i="21"/>
  <c r="Y46" i="21" s="1"/>
  <c r="L46" i="21"/>
  <c r="X46" i="21" s="1"/>
  <c r="K46" i="21"/>
  <c r="W46" i="21" s="1"/>
  <c r="J46" i="21"/>
  <c r="V46" i="21" s="1"/>
  <c r="I46" i="21"/>
  <c r="U46" i="21" s="1"/>
  <c r="H46" i="21"/>
  <c r="T46" i="21" s="1"/>
  <c r="E46" i="21"/>
  <c r="Q46" i="21" s="1"/>
  <c r="D46" i="21"/>
  <c r="P46" i="21" s="1"/>
  <c r="A46" i="21"/>
  <c r="B46" i="21" s="1"/>
  <c r="M45" i="21"/>
  <c r="Y45" i="21" s="1"/>
  <c r="L45" i="21"/>
  <c r="X45" i="21" s="1"/>
  <c r="K45" i="21"/>
  <c r="W45" i="21" s="1"/>
  <c r="J45" i="21"/>
  <c r="V45" i="21" s="1"/>
  <c r="I45" i="21"/>
  <c r="U45" i="21" s="1"/>
  <c r="H45" i="21"/>
  <c r="T45" i="21" s="1"/>
  <c r="E45" i="21"/>
  <c r="Q45" i="21" s="1"/>
  <c r="D45" i="21"/>
  <c r="P45" i="21" s="1"/>
  <c r="Z45" i="21" s="1"/>
  <c r="A45" i="21"/>
  <c r="B45" i="21" s="1"/>
  <c r="M44" i="21"/>
  <c r="Y44" i="21" s="1"/>
  <c r="L44" i="21"/>
  <c r="X44" i="21" s="1"/>
  <c r="K44" i="21"/>
  <c r="W44" i="21" s="1"/>
  <c r="J44" i="21"/>
  <c r="V44" i="21" s="1"/>
  <c r="I44" i="21"/>
  <c r="U44" i="21" s="1"/>
  <c r="H44" i="21"/>
  <c r="T44" i="21" s="1"/>
  <c r="E44" i="21"/>
  <c r="Q44" i="21" s="1"/>
  <c r="D44" i="21"/>
  <c r="P44" i="21" s="1"/>
  <c r="A44" i="21"/>
  <c r="B44" i="21" s="1"/>
  <c r="M43" i="21"/>
  <c r="Y43" i="21" s="1"/>
  <c r="L43" i="21"/>
  <c r="X43" i="21" s="1"/>
  <c r="K43" i="21"/>
  <c r="W43" i="21" s="1"/>
  <c r="J43" i="21"/>
  <c r="V43" i="21" s="1"/>
  <c r="I43" i="21"/>
  <c r="U43" i="21" s="1"/>
  <c r="H43" i="21"/>
  <c r="T43" i="21" s="1"/>
  <c r="E43" i="21"/>
  <c r="Q43" i="21" s="1"/>
  <c r="D43" i="21"/>
  <c r="P43" i="21" s="1"/>
  <c r="A43" i="21"/>
  <c r="B43" i="21" s="1"/>
  <c r="M42" i="21"/>
  <c r="Y42" i="21" s="1"/>
  <c r="L42" i="21"/>
  <c r="X42" i="21" s="1"/>
  <c r="K42" i="21"/>
  <c r="W42" i="21" s="1"/>
  <c r="J42" i="21"/>
  <c r="V42" i="21" s="1"/>
  <c r="I42" i="21"/>
  <c r="U42" i="21" s="1"/>
  <c r="H42" i="21"/>
  <c r="T42" i="21" s="1"/>
  <c r="E42" i="21"/>
  <c r="Q42" i="21" s="1"/>
  <c r="D42" i="21"/>
  <c r="P42" i="21" s="1"/>
  <c r="A42" i="21"/>
  <c r="B42" i="21" s="1"/>
  <c r="M41" i="21"/>
  <c r="Y41" i="21" s="1"/>
  <c r="L41" i="21"/>
  <c r="X41" i="21" s="1"/>
  <c r="K41" i="21"/>
  <c r="W41" i="21" s="1"/>
  <c r="J41" i="21"/>
  <c r="V41" i="21" s="1"/>
  <c r="I41" i="21"/>
  <c r="U41" i="21" s="1"/>
  <c r="H41" i="21"/>
  <c r="T41" i="21" s="1"/>
  <c r="E41" i="21"/>
  <c r="Q41" i="21" s="1"/>
  <c r="D41" i="21"/>
  <c r="P41" i="21" s="1"/>
  <c r="Z41" i="21" s="1"/>
  <c r="A41" i="21"/>
  <c r="B41" i="21" s="1"/>
  <c r="M40" i="21"/>
  <c r="Y40" i="21" s="1"/>
  <c r="L40" i="21"/>
  <c r="X40" i="21" s="1"/>
  <c r="K40" i="21"/>
  <c r="W40" i="21" s="1"/>
  <c r="J40" i="21"/>
  <c r="V40" i="21" s="1"/>
  <c r="I40" i="21"/>
  <c r="U40" i="21" s="1"/>
  <c r="H40" i="21"/>
  <c r="T40" i="21" s="1"/>
  <c r="E40" i="21"/>
  <c r="Q40" i="21" s="1"/>
  <c r="D40" i="21"/>
  <c r="P40" i="21" s="1"/>
  <c r="A40" i="21"/>
  <c r="B40" i="21" s="1"/>
  <c r="M39" i="21"/>
  <c r="Y39" i="21" s="1"/>
  <c r="L39" i="21"/>
  <c r="X39" i="21" s="1"/>
  <c r="K39" i="21"/>
  <c r="W39" i="21" s="1"/>
  <c r="J39" i="21"/>
  <c r="V39" i="21" s="1"/>
  <c r="I39" i="21"/>
  <c r="U39" i="21" s="1"/>
  <c r="H39" i="21"/>
  <c r="T39" i="21" s="1"/>
  <c r="E39" i="21"/>
  <c r="Q39" i="21" s="1"/>
  <c r="D39" i="21"/>
  <c r="P39" i="21" s="1"/>
  <c r="A39" i="21"/>
  <c r="B39" i="21" s="1"/>
  <c r="M38" i="21"/>
  <c r="Y38" i="21" s="1"/>
  <c r="L38" i="21"/>
  <c r="X38" i="21" s="1"/>
  <c r="K38" i="21"/>
  <c r="W38" i="21" s="1"/>
  <c r="J38" i="21"/>
  <c r="V38" i="21" s="1"/>
  <c r="I38" i="21"/>
  <c r="U38" i="21" s="1"/>
  <c r="H38" i="21"/>
  <c r="T38" i="21" s="1"/>
  <c r="E38" i="21"/>
  <c r="Q38" i="21" s="1"/>
  <c r="D38" i="21"/>
  <c r="P38" i="21" s="1"/>
  <c r="B38" i="21"/>
  <c r="A38" i="21"/>
  <c r="M37" i="21"/>
  <c r="Y37" i="21" s="1"/>
  <c r="L37" i="21"/>
  <c r="X37" i="21" s="1"/>
  <c r="K37" i="21"/>
  <c r="W37" i="21" s="1"/>
  <c r="J37" i="21"/>
  <c r="V37" i="21" s="1"/>
  <c r="I37" i="21"/>
  <c r="U37" i="21" s="1"/>
  <c r="H37" i="21"/>
  <c r="T37" i="21" s="1"/>
  <c r="E37" i="21"/>
  <c r="Q37" i="21" s="1"/>
  <c r="D37" i="21"/>
  <c r="P37" i="21" s="1"/>
  <c r="A37" i="21"/>
  <c r="B37" i="21" s="1"/>
  <c r="M36" i="21"/>
  <c r="Y36" i="21" s="1"/>
  <c r="L36" i="21"/>
  <c r="X36" i="21" s="1"/>
  <c r="K36" i="21"/>
  <c r="W36" i="21" s="1"/>
  <c r="J36" i="21"/>
  <c r="V36" i="21" s="1"/>
  <c r="I36" i="21"/>
  <c r="U36" i="21" s="1"/>
  <c r="H36" i="21"/>
  <c r="T36" i="21" s="1"/>
  <c r="E36" i="21"/>
  <c r="Q36" i="21" s="1"/>
  <c r="D36" i="21"/>
  <c r="P36" i="21" s="1"/>
  <c r="A36" i="21"/>
  <c r="B36" i="21" s="1"/>
  <c r="M35" i="21"/>
  <c r="Y35" i="21" s="1"/>
  <c r="L35" i="21"/>
  <c r="X35" i="21" s="1"/>
  <c r="K35" i="21"/>
  <c r="W35" i="21" s="1"/>
  <c r="J35" i="21"/>
  <c r="V35" i="21" s="1"/>
  <c r="I35" i="21"/>
  <c r="U35" i="21" s="1"/>
  <c r="H35" i="21"/>
  <c r="T35" i="21" s="1"/>
  <c r="E35" i="21"/>
  <c r="Q35" i="21" s="1"/>
  <c r="D35" i="21"/>
  <c r="P35" i="21" s="1"/>
  <c r="A35" i="21"/>
  <c r="B35" i="21" s="1"/>
  <c r="M34" i="21"/>
  <c r="Y34" i="21" s="1"/>
  <c r="L34" i="21"/>
  <c r="X34" i="21" s="1"/>
  <c r="K34" i="21"/>
  <c r="W34" i="21" s="1"/>
  <c r="J34" i="21"/>
  <c r="V34" i="21" s="1"/>
  <c r="I34" i="21"/>
  <c r="U34" i="21" s="1"/>
  <c r="H34" i="21"/>
  <c r="T34" i="21" s="1"/>
  <c r="E34" i="21"/>
  <c r="Q34" i="21" s="1"/>
  <c r="D34" i="21"/>
  <c r="P34" i="21" s="1"/>
  <c r="Z34" i="21" s="1"/>
  <c r="A34" i="21"/>
  <c r="B34" i="21" s="1"/>
  <c r="M33" i="21"/>
  <c r="Y33" i="21" s="1"/>
  <c r="L33" i="21"/>
  <c r="X33" i="21" s="1"/>
  <c r="K33" i="21"/>
  <c r="W33" i="21" s="1"/>
  <c r="J33" i="21"/>
  <c r="V33" i="21" s="1"/>
  <c r="I33" i="21"/>
  <c r="U33" i="21" s="1"/>
  <c r="H33" i="21"/>
  <c r="T33" i="21" s="1"/>
  <c r="E33" i="21"/>
  <c r="Q33" i="21" s="1"/>
  <c r="D33" i="21"/>
  <c r="P33" i="21" s="1"/>
  <c r="A33" i="21"/>
  <c r="B33" i="21" s="1"/>
  <c r="M32" i="21"/>
  <c r="Y32" i="21" s="1"/>
  <c r="L32" i="21"/>
  <c r="X32" i="21" s="1"/>
  <c r="K32" i="21"/>
  <c r="W32" i="21" s="1"/>
  <c r="J32" i="21"/>
  <c r="V32" i="21" s="1"/>
  <c r="I32" i="21"/>
  <c r="U32" i="21" s="1"/>
  <c r="H32" i="21"/>
  <c r="T32" i="21" s="1"/>
  <c r="E32" i="21"/>
  <c r="Q32" i="21" s="1"/>
  <c r="D32" i="21"/>
  <c r="P32" i="21" s="1"/>
  <c r="A32" i="21"/>
  <c r="B32" i="21" s="1"/>
  <c r="M31" i="21"/>
  <c r="Y31" i="21" s="1"/>
  <c r="L31" i="21"/>
  <c r="X31" i="21" s="1"/>
  <c r="K31" i="21"/>
  <c r="W31" i="21" s="1"/>
  <c r="J31" i="21"/>
  <c r="V31" i="21" s="1"/>
  <c r="I31" i="21"/>
  <c r="U31" i="21" s="1"/>
  <c r="H31" i="21"/>
  <c r="T31" i="21" s="1"/>
  <c r="E31" i="21"/>
  <c r="Q31" i="21" s="1"/>
  <c r="D31" i="21"/>
  <c r="P31" i="21" s="1"/>
  <c r="A31" i="21"/>
  <c r="B31" i="21" s="1"/>
  <c r="M30" i="21"/>
  <c r="Y30" i="21" s="1"/>
  <c r="L30" i="21"/>
  <c r="X30" i="21" s="1"/>
  <c r="K30" i="21"/>
  <c r="W30" i="21" s="1"/>
  <c r="J30" i="21"/>
  <c r="V30" i="21" s="1"/>
  <c r="I30" i="21"/>
  <c r="U30" i="21" s="1"/>
  <c r="H30" i="21"/>
  <c r="T30" i="21" s="1"/>
  <c r="E30" i="21"/>
  <c r="Q30" i="21" s="1"/>
  <c r="D30" i="21"/>
  <c r="P30" i="21" s="1"/>
  <c r="Z30" i="21" s="1"/>
  <c r="A30" i="21"/>
  <c r="B30" i="21" s="1"/>
  <c r="M29" i="21"/>
  <c r="Y29" i="21" s="1"/>
  <c r="L29" i="21"/>
  <c r="X29" i="21" s="1"/>
  <c r="K29" i="21"/>
  <c r="W29" i="21" s="1"/>
  <c r="J29" i="21"/>
  <c r="V29" i="21" s="1"/>
  <c r="I29" i="21"/>
  <c r="U29" i="21" s="1"/>
  <c r="H29" i="21"/>
  <c r="T29" i="21" s="1"/>
  <c r="E29" i="21"/>
  <c r="Q29" i="21" s="1"/>
  <c r="D29" i="21"/>
  <c r="P29" i="21" s="1"/>
  <c r="A29" i="21"/>
  <c r="B29" i="21" s="1"/>
  <c r="M28" i="21"/>
  <c r="Y28" i="21" s="1"/>
  <c r="L28" i="21"/>
  <c r="X28" i="21" s="1"/>
  <c r="K28" i="21"/>
  <c r="W28" i="21" s="1"/>
  <c r="J28" i="21"/>
  <c r="V28" i="21" s="1"/>
  <c r="I28" i="21"/>
  <c r="U28" i="21" s="1"/>
  <c r="H28" i="21"/>
  <c r="T28" i="21" s="1"/>
  <c r="E28" i="21"/>
  <c r="Q28" i="21" s="1"/>
  <c r="D28" i="21"/>
  <c r="P28" i="21" s="1"/>
  <c r="A28" i="21"/>
  <c r="B28" i="21" s="1"/>
  <c r="M27" i="21"/>
  <c r="Y27" i="21" s="1"/>
  <c r="L27" i="21"/>
  <c r="X27" i="21" s="1"/>
  <c r="K27" i="21"/>
  <c r="W27" i="21" s="1"/>
  <c r="J27" i="21"/>
  <c r="V27" i="21" s="1"/>
  <c r="I27" i="21"/>
  <c r="U27" i="21" s="1"/>
  <c r="H27" i="21"/>
  <c r="T27" i="21" s="1"/>
  <c r="E27" i="21"/>
  <c r="Q27" i="21" s="1"/>
  <c r="D27" i="21"/>
  <c r="P27" i="21" s="1"/>
  <c r="A27" i="21"/>
  <c r="B27" i="21" s="1"/>
  <c r="M26" i="21"/>
  <c r="Y26" i="21" s="1"/>
  <c r="L26" i="21"/>
  <c r="X26" i="21" s="1"/>
  <c r="K26" i="21"/>
  <c r="W26" i="21" s="1"/>
  <c r="J26" i="21"/>
  <c r="V26" i="21" s="1"/>
  <c r="I26" i="21"/>
  <c r="U26" i="21" s="1"/>
  <c r="H26" i="21"/>
  <c r="T26" i="21" s="1"/>
  <c r="E26" i="21"/>
  <c r="Q26" i="21" s="1"/>
  <c r="D26" i="21"/>
  <c r="P26" i="21" s="1"/>
  <c r="Z26" i="21" s="1"/>
  <c r="A26" i="21"/>
  <c r="B26" i="21" s="1"/>
  <c r="M25" i="21"/>
  <c r="Y25" i="21" s="1"/>
  <c r="L25" i="21"/>
  <c r="X25" i="21" s="1"/>
  <c r="K25" i="21"/>
  <c r="W25" i="21" s="1"/>
  <c r="J25" i="21"/>
  <c r="V25" i="21" s="1"/>
  <c r="I25" i="21"/>
  <c r="U25" i="21" s="1"/>
  <c r="H25" i="21"/>
  <c r="T25" i="21" s="1"/>
  <c r="E25" i="21"/>
  <c r="Q25" i="21" s="1"/>
  <c r="D25" i="21"/>
  <c r="P25" i="21" s="1"/>
  <c r="A25" i="21"/>
  <c r="B25" i="21" s="1"/>
  <c r="M24" i="21"/>
  <c r="Y24" i="21" s="1"/>
  <c r="L24" i="21"/>
  <c r="X24" i="21" s="1"/>
  <c r="K24" i="21"/>
  <c r="W24" i="21" s="1"/>
  <c r="J24" i="21"/>
  <c r="V24" i="21" s="1"/>
  <c r="I24" i="21"/>
  <c r="U24" i="21" s="1"/>
  <c r="H24" i="21"/>
  <c r="T24" i="21" s="1"/>
  <c r="E24" i="21"/>
  <c r="Q24" i="21" s="1"/>
  <c r="D24" i="21"/>
  <c r="P24" i="21" s="1"/>
  <c r="A24" i="21"/>
  <c r="B24" i="21" s="1"/>
  <c r="M23" i="21"/>
  <c r="Y23" i="21" s="1"/>
  <c r="L23" i="21"/>
  <c r="X23" i="21" s="1"/>
  <c r="K23" i="21"/>
  <c r="W23" i="21" s="1"/>
  <c r="J23" i="21"/>
  <c r="V23" i="21" s="1"/>
  <c r="I23" i="21"/>
  <c r="U23" i="21" s="1"/>
  <c r="H23" i="21"/>
  <c r="T23" i="21" s="1"/>
  <c r="E23" i="21"/>
  <c r="Q23" i="21" s="1"/>
  <c r="D23" i="21"/>
  <c r="P23" i="21" s="1"/>
  <c r="A23" i="21"/>
  <c r="B23" i="21" s="1"/>
  <c r="M22" i="21"/>
  <c r="Y22" i="21" s="1"/>
  <c r="L22" i="21"/>
  <c r="X22" i="21" s="1"/>
  <c r="K22" i="21"/>
  <c r="W22" i="21" s="1"/>
  <c r="J22" i="21"/>
  <c r="V22" i="21" s="1"/>
  <c r="I22" i="21"/>
  <c r="U22" i="21" s="1"/>
  <c r="H22" i="21"/>
  <c r="T22" i="21" s="1"/>
  <c r="E22" i="21"/>
  <c r="Q22" i="21" s="1"/>
  <c r="D22" i="21"/>
  <c r="P22" i="21" s="1"/>
  <c r="Z22" i="21" s="1"/>
  <c r="A22" i="21"/>
  <c r="B22" i="21" s="1"/>
  <c r="M21" i="21"/>
  <c r="Y21" i="21" s="1"/>
  <c r="L21" i="21"/>
  <c r="X21" i="21" s="1"/>
  <c r="K21" i="21"/>
  <c r="W21" i="21" s="1"/>
  <c r="J21" i="21"/>
  <c r="V21" i="21" s="1"/>
  <c r="I21" i="21"/>
  <c r="U21" i="21" s="1"/>
  <c r="H21" i="21"/>
  <c r="T21" i="21" s="1"/>
  <c r="E21" i="21"/>
  <c r="Q21" i="21" s="1"/>
  <c r="D21" i="21"/>
  <c r="P21" i="21" s="1"/>
  <c r="A21" i="21"/>
  <c r="B21" i="21" s="1"/>
  <c r="M20" i="21"/>
  <c r="Y20" i="21" s="1"/>
  <c r="L20" i="21"/>
  <c r="X20" i="21" s="1"/>
  <c r="K20" i="21"/>
  <c r="W20" i="21" s="1"/>
  <c r="J20" i="21"/>
  <c r="V20" i="21" s="1"/>
  <c r="I20" i="21"/>
  <c r="U20" i="21" s="1"/>
  <c r="H20" i="21"/>
  <c r="T20" i="21" s="1"/>
  <c r="E20" i="21"/>
  <c r="Q20" i="21" s="1"/>
  <c r="D20" i="21"/>
  <c r="P20" i="21" s="1"/>
  <c r="A20" i="21"/>
  <c r="B20" i="21" s="1"/>
  <c r="M19" i="21"/>
  <c r="Y19" i="21" s="1"/>
  <c r="L19" i="21"/>
  <c r="X19" i="21" s="1"/>
  <c r="K19" i="21"/>
  <c r="W19" i="21" s="1"/>
  <c r="J19" i="21"/>
  <c r="V19" i="21" s="1"/>
  <c r="I19" i="21"/>
  <c r="U19" i="21" s="1"/>
  <c r="H19" i="21"/>
  <c r="T19" i="21" s="1"/>
  <c r="E19" i="21"/>
  <c r="Q19" i="21" s="1"/>
  <c r="D19" i="21"/>
  <c r="P19" i="21" s="1"/>
  <c r="A19" i="21"/>
  <c r="B19" i="21" s="1"/>
  <c r="M18" i="21"/>
  <c r="Y18" i="21" s="1"/>
  <c r="L18" i="21"/>
  <c r="X18" i="21" s="1"/>
  <c r="K18" i="21"/>
  <c r="W18" i="21" s="1"/>
  <c r="J18" i="21"/>
  <c r="V18" i="21" s="1"/>
  <c r="I18" i="21"/>
  <c r="U18" i="21" s="1"/>
  <c r="H18" i="21"/>
  <c r="T18" i="21" s="1"/>
  <c r="E18" i="21"/>
  <c r="Q18" i="21" s="1"/>
  <c r="D18" i="21"/>
  <c r="P18" i="21" s="1"/>
  <c r="Z18" i="21" s="1"/>
  <c r="A18" i="21"/>
  <c r="B18" i="21" s="1"/>
  <c r="M17" i="21"/>
  <c r="Y17" i="21" s="1"/>
  <c r="L17" i="21"/>
  <c r="X17" i="21" s="1"/>
  <c r="K17" i="21"/>
  <c r="W17" i="21" s="1"/>
  <c r="J17" i="21"/>
  <c r="V17" i="21" s="1"/>
  <c r="I17" i="21"/>
  <c r="U17" i="21" s="1"/>
  <c r="H17" i="21"/>
  <c r="T17" i="21" s="1"/>
  <c r="E17" i="21"/>
  <c r="Q17" i="21" s="1"/>
  <c r="D17" i="21"/>
  <c r="P17" i="21" s="1"/>
  <c r="A17" i="21"/>
  <c r="B17" i="21" s="1"/>
  <c r="M16" i="21"/>
  <c r="Y16" i="21" s="1"/>
  <c r="L16" i="21"/>
  <c r="X16" i="21" s="1"/>
  <c r="K16" i="21"/>
  <c r="W16" i="21" s="1"/>
  <c r="J16" i="21"/>
  <c r="V16" i="21" s="1"/>
  <c r="I16" i="21"/>
  <c r="U16" i="21" s="1"/>
  <c r="H16" i="21"/>
  <c r="T16" i="21" s="1"/>
  <c r="E16" i="21"/>
  <c r="Q16" i="21" s="1"/>
  <c r="D16" i="21"/>
  <c r="P16" i="21" s="1"/>
  <c r="A16" i="21"/>
  <c r="B16" i="21" s="1"/>
  <c r="M15" i="21"/>
  <c r="Y15" i="21" s="1"/>
  <c r="L15" i="21"/>
  <c r="X15" i="21" s="1"/>
  <c r="K15" i="21"/>
  <c r="W15" i="21" s="1"/>
  <c r="J15" i="21"/>
  <c r="V15" i="21" s="1"/>
  <c r="I15" i="21"/>
  <c r="U15" i="21" s="1"/>
  <c r="H15" i="21"/>
  <c r="T15" i="21" s="1"/>
  <c r="E15" i="21"/>
  <c r="Q15" i="21" s="1"/>
  <c r="D15" i="21"/>
  <c r="P15" i="21" s="1"/>
  <c r="A15" i="21"/>
  <c r="B15" i="21" s="1"/>
  <c r="M14" i="21"/>
  <c r="Y14" i="21" s="1"/>
  <c r="L14" i="21"/>
  <c r="X14" i="21" s="1"/>
  <c r="K14" i="21"/>
  <c r="W14" i="21" s="1"/>
  <c r="J14" i="21"/>
  <c r="V14" i="21" s="1"/>
  <c r="I14" i="21"/>
  <c r="U14" i="21" s="1"/>
  <c r="H14" i="21"/>
  <c r="T14" i="21" s="1"/>
  <c r="E14" i="21"/>
  <c r="Q14" i="21" s="1"/>
  <c r="D14" i="21"/>
  <c r="P14" i="21" s="1"/>
  <c r="Z14" i="21" s="1"/>
  <c r="A14" i="21"/>
  <c r="B14" i="21" s="1"/>
  <c r="M13" i="21"/>
  <c r="Y13" i="21" s="1"/>
  <c r="L13" i="21"/>
  <c r="X13" i="21" s="1"/>
  <c r="K13" i="21"/>
  <c r="W13" i="21" s="1"/>
  <c r="J13" i="21"/>
  <c r="V13" i="21" s="1"/>
  <c r="I13" i="21"/>
  <c r="U13" i="21" s="1"/>
  <c r="H13" i="21"/>
  <c r="T13" i="21" s="1"/>
  <c r="E13" i="21"/>
  <c r="Q13" i="21" s="1"/>
  <c r="D13" i="21"/>
  <c r="P13" i="21" s="1"/>
  <c r="A13" i="21"/>
  <c r="B13" i="21" s="1"/>
  <c r="M12" i="21"/>
  <c r="Y12" i="21" s="1"/>
  <c r="L12" i="21"/>
  <c r="X12" i="21" s="1"/>
  <c r="K12" i="21"/>
  <c r="W12" i="21" s="1"/>
  <c r="J12" i="21"/>
  <c r="V12" i="21" s="1"/>
  <c r="I12" i="21"/>
  <c r="U12" i="21" s="1"/>
  <c r="H12" i="21"/>
  <c r="T12" i="21" s="1"/>
  <c r="E12" i="21"/>
  <c r="Q12" i="21" s="1"/>
  <c r="D12" i="21"/>
  <c r="P12" i="21" s="1"/>
  <c r="A12" i="21"/>
  <c r="B12" i="21" s="1"/>
  <c r="M11" i="21"/>
  <c r="Y11" i="21" s="1"/>
  <c r="L11" i="21"/>
  <c r="X11" i="21" s="1"/>
  <c r="K11" i="21"/>
  <c r="W11" i="21" s="1"/>
  <c r="J11" i="21"/>
  <c r="V11" i="21" s="1"/>
  <c r="I11" i="21"/>
  <c r="U11" i="21" s="1"/>
  <c r="H11" i="21"/>
  <c r="T11" i="21" s="1"/>
  <c r="E11" i="21"/>
  <c r="Q11" i="21" s="1"/>
  <c r="D11" i="21"/>
  <c r="P11" i="21" s="1"/>
  <c r="A11" i="21"/>
  <c r="B11" i="21" s="1"/>
  <c r="M10" i="21"/>
  <c r="Y10" i="21" s="1"/>
  <c r="L10" i="21"/>
  <c r="X10" i="21" s="1"/>
  <c r="K10" i="21"/>
  <c r="W10" i="21" s="1"/>
  <c r="J10" i="21"/>
  <c r="V10" i="21" s="1"/>
  <c r="I10" i="21"/>
  <c r="U10" i="21" s="1"/>
  <c r="H10" i="21"/>
  <c r="T10" i="21" s="1"/>
  <c r="E10" i="21"/>
  <c r="Q10" i="21" s="1"/>
  <c r="D10" i="21"/>
  <c r="P10" i="21" s="1"/>
  <c r="Z10" i="21" s="1"/>
  <c r="A10" i="21"/>
  <c r="B10" i="21" s="1"/>
  <c r="M9" i="21"/>
  <c r="Y9" i="21" s="1"/>
  <c r="L9" i="21"/>
  <c r="X9" i="21" s="1"/>
  <c r="K9" i="21"/>
  <c r="W9" i="21" s="1"/>
  <c r="J9" i="21"/>
  <c r="V9" i="21" s="1"/>
  <c r="I9" i="21"/>
  <c r="U9" i="21" s="1"/>
  <c r="H9" i="21"/>
  <c r="T9" i="21" s="1"/>
  <c r="E9" i="21"/>
  <c r="Q9" i="21" s="1"/>
  <c r="D9" i="21"/>
  <c r="P9" i="21" s="1"/>
  <c r="A9" i="21"/>
  <c r="B9" i="21" s="1"/>
  <c r="M8" i="21"/>
  <c r="Y8" i="21" s="1"/>
  <c r="L8" i="21"/>
  <c r="X8" i="21" s="1"/>
  <c r="K8" i="21"/>
  <c r="W8" i="21" s="1"/>
  <c r="J8" i="21"/>
  <c r="V8" i="21" s="1"/>
  <c r="I8" i="21"/>
  <c r="U8" i="21" s="1"/>
  <c r="H8" i="21"/>
  <c r="T8" i="21" s="1"/>
  <c r="E8" i="21"/>
  <c r="Q8" i="21" s="1"/>
  <c r="D8" i="21"/>
  <c r="P8" i="21" s="1"/>
  <c r="A8" i="21"/>
  <c r="B8" i="21" s="1"/>
  <c r="M7" i="21"/>
  <c r="Y7" i="21" s="1"/>
  <c r="L7" i="21"/>
  <c r="X7" i="21" s="1"/>
  <c r="K7" i="21"/>
  <c r="W7" i="21" s="1"/>
  <c r="J7" i="21"/>
  <c r="V7" i="21" s="1"/>
  <c r="I7" i="21"/>
  <c r="U7" i="21" s="1"/>
  <c r="H7" i="21"/>
  <c r="T7" i="21" s="1"/>
  <c r="E7" i="21"/>
  <c r="Q7" i="21" s="1"/>
  <c r="D7" i="21"/>
  <c r="P7" i="21" s="1"/>
  <c r="A7" i="21"/>
  <c r="B7" i="21" s="1"/>
  <c r="M6" i="21"/>
  <c r="Y6" i="21" s="1"/>
  <c r="L6" i="21"/>
  <c r="X6" i="21" s="1"/>
  <c r="K6" i="21"/>
  <c r="W6" i="21" s="1"/>
  <c r="J6" i="21"/>
  <c r="V6" i="21" s="1"/>
  <c r="I6" i="21"/>
  <c r="U6" i="21" s="1"/>
  <c r="H6" i="21"/>
  <c r="T6" i="21" s="1"/>
  <c r="E6" i="21"/>
  <c r="Q6" i="21" s="1"/>
  <c r="D6" i="21"/>
  <c r="P6" i="21" s="1"/>
  <c r="Z6" i="21" s="1"/>
  <c r="A6" i="21"/>
  <c r="B6" i="21" s="1"/>
  <c r="M5" i="21"/>
  <c r="Y5" i="21" s="1"/>
  <c r="L5" i="21"/>
  <c r="X5" i="21" s="1"/>
  <c r="K5" i="21"/>
  <c r="W5" i="21" s="1"/>
  <c r="J5" i="21"/>
  <c r="V5" i="21" s="1"/>
  <c r="I5" i="21"/>
  <c r="U5" i="21" s="1"/>
  <c r="H5" i="21"/>
  <c r="T5" i="21" s="1"/>
  <c r="E5" i="21"/>
  <c r="Q5" i="21" s="1"/>
  <c r="D5" i="21"/>
  <c r="P5" i="21" s="1"/>
  <c r="A5" i="21"/>
  <c r="B5" i="21" s="1"/>
  <c r="M4" i="21"/>
  <c r="Y4" i="21" s="1"/>
  <c r="L4" i="21"/>
  <c r="X4" i="21" s="1"/>
  <c r="K4" i="21"/>
  <c r="W4" i="21" s="1"/>
  <c r="J4" i="21"/>
  <c r="V4" i="21" s="1"/>
  <c r="I4" i="21"/>
  <c r="U4" i="21" s="1"/>
  <c r="H4" i="21"/>
  <c r="T4" i="21" s="1"/>
  <c r="E4" i="21"/>
  <c r="Q4" i="21" s="1"/>
  <c r="D4" i="21"/>
  <c r="P4" i="21" s="1"/>
  <c r="A4" i="21"/>
  <c r="B4" i="21" s="1"/>
  <c r="M3" i="21"/>
  <c r="Y3" i="21" s="1"/>
  <c r="L3" i="21"/>
  <c r="X3" i="21" s="1"/>
  <c r="K3" i="21"/>
  <c r="W3" i="21" s="1"/>
  <c r="J3" i="21"/>
  <c r="V3" i="21" s="1"/>
  <c r="I3" i="21"/>
  <c r="U3" i="21" s="1"/>
  <c r="H3" i="21"/>
  <c r="T3" i="21" s="1"/>
  <c r="E3" i="21"/>
  <c r="Q3" i="21" s="1"/>
  <c r="D3" i="21"/>
  <c r="P3" i="21" s="1"/>
  <c r="A3" i="21"/>
  <c r="B3" i="21" s="1"/>
  <c r="O2" i="21"/>
  <c r="M2" i="21"/>
  <c r="Y2" i="21" s="1"/>
  <c r="L2" i="21"/>
  <c r="X2" i="21" s="1"/>
  <c r="K2" i="21"/>
  <c r="W2" i="21" s="1"/>
  <c r="J2" i="21"/>
  <c r="V2" i="21" s="1"/>
  <c r="I2" i="21"/>
  <c r="U2" i="21" s="1"/>
  <c r="H2" i="21"/>
  <c r="T2" i="21" s="1"/>
  <c r="E2" i="21"/>
  <c r="Q2" i="21" s="1"/>
  <c r="D2" i="21"/>
  <c r="P2" i="21" s="1"/>
  <c r="A2" i="21"/>
  <c r="B2" i="21" s="1"/>
  <c r="L139" i="21"/>
  <c r="X139" i="21" s="1"/>
  <c r="L138" i="21"/>
  <c r="X138" i="21" s="1"/>
  <c r="L137" i="21"/>
  <c r="X137" i="21" s="1"/>
  <c r="L136" i="21"/>
  <c r="X136" i="21" s="1"/>
  <c r="L135" i="21"/>
  <c r="X135" i="21" s="1"/>
  <c r="L134" i="21"/>
  <c r="X134" i="21" s="1"/>
  <c r="L133" i="21"/>
  <c r="X133" i="21" s="1"/>
  <c r="L132" i="21"/>
  <c r="X132" i="21" s="1"/>
  <c r="L131" i="21"/>
  <c r="X131" i="21" s="1"/>
  <c r="L130" i="21"/>
  <c r="X130" i="21" s="1"/>
  <c r="L129" i="21"/>
  <c r="X129" i="21" s="1"/>
  <c r="L128" i="21"/>
  <c r="X128" i="21" s="1"/>
  <c r="L127" i="21"/>
  <c r="X127" i="21" s="1"/>
  <c r="L126" i="21"/>
  <c r="X126" i="21" s="1"/>
  <c r="L125" i="21"/>
  <c r="X125" i="21" s="1"/>
  <c r="L124" i="21"/>
  <c r="X124" i="21" s="1"/>
  <c r="L123" i="21"/>
  <c r="X123" i="21" s="1"/>
  <c r="L122" i="21"/>
  <c r="X122" i="21" s="1"/>
  <c r="L121" i="21"/>
  <c r="X121" i="21" s="1"/>
  <c r="L120" i="21"/>
  <c r="X120" i="21" s="1"/>
  <c r="L119" i="21"/>
  <c r="X119" i="21" s="1"/>
  <c r="L118" i="21"/>
  <c r="X118" i="21" s="1"/>
  <c r="L117" i="21"/>
  <c r="X117" i="21" s="1"/>
  <c r="L116" i="21"/>
  <c r="X116" i="21" s="1"/>
  <c r="L115" i="21"/>
  <c r="X115" i="21" s="1"/>
  <c r="L114" i="21"/>
  <c r="X114" i="21" s="1"/>
  <c r="L113" i="21"/>
  <c r="X113" i="21" s="1"/>
  <c r="L112" i="21"/>
  <c r="X112" i="21" s="1"/>
  <c r="L111" i="21"/>
  <c r="X111" i="21" s="1"/>
  <c r="L110" i="21"/>
  <c r="X110" i="21" s="1"/>
  <c r="L109" i="21"/>
  <c r="X109" i="21" s="1"/>
  <c r="L108" i="21"/>
  <c r="X108" i="21" s="1"/>
  <c r="L107" i="21"/>
  <c r="X107" i="21" s="1"/>
  <c r="L106" i="21"/>
  <c r="X106" i="21" s="1"/>
  <c r="L105" i="21"/>
  <c r="X105" i="21" s="1"/>
  <c r="L104" i="21"/>
  <c r="X104" i="21" s="1"/>
  <c r="L103" i="21"/>
  <c r="X103" i="21" s="1"/>
  <c r="L102" i="21"/>
  <c r="X102" i="21" s="1"/>
  <c r="L101" i="21"/>
  <c r="X101" i="21" s="1"/>
  <c r="L100" i="21"/>
  <c r="X100" i="21" s="1"/>
  <c r="L99" i="21"/>
  <c r="X99" i="21" s="1"/>
  <c r="L98" i="21"/>
  <c r="X98" i="21" s="1"/>
  <c r="L97" i="21"/>
  <c r="X97" i="21" s="1"/>
  <c r="L96" i="21"/>
  <c r="X96" i="21" s="1"/>
  <c r="L95" i="21"/>
  <c r="X95" i="21" s="1"/>
  <c r="L94" i="21"/>
  <c r="X94" i="21" s="1"/>
  <c r="L93" i="21"/>
  <c r="X93" i="21" s="1"/>
  <c r="L92" i="21"/>
  <c r="X92" i="21" s="1"/>
  <c r="L91" i="21"/>
  <c r="X91" i="21" s="1"/>
  <c r="L90" i="21"/>
  <c r="X90" i="21" s="1"/>
  <c r="L89" i="21"/>
  <c r="X89" i="21" s="1"/>
  <c r="L88" i="21"/>
  <c r="X88" i="21" s="1"/>
  <c r="L87" i="21"/>
  <c r="X87" i="21" s="1"/>
  <c r="L86" i="21"/>
  <c r="X86" i="21" s="1"/>
  <c r="L85" i="21"/>
  <c r="X85" i="21" s="1"/>
  <c r="L84" i="21"/>
  <c r="X84" i="21" s="1"/>
  <c r="L83" i="21"/>
  <c r="X83" i="21" s="1"/>
  <c r="L82" i="21"/>
  <c r="X82" i="21" s="1"/>
  <c r="L81" i="21"/>
  <c r="X81" i="21" s="1"/>
  <c r="L80" i="21"/>
  <c r="X80" i="21" s="1"/>
  <c r="M79" i="21"/>
  <c r="Y79" i="21" s="1"/>
  <c r="L79" i="21"/>
  <c r="X79" i="21" s="1"/>
  <c r="M78" i="21"/>
  <c r="Y78" i="21" s="1"/>
  <c r="L78" i="21"/>
  <c r="X78" i="21" s="1"/>
  <c r="M77" i="21"/>
  <c r="Y77" i="21" s="1"/>
  <c r="L77" i="21"/>
  <c r="X77" i="21" s="1"/>
  <c r="M76" i="21"/>
  <c r="Y76" i="21" s="1"/>
  <c r="L76" i="21"/>
  <c r="X76" i="21" s="1"/>
  <c r="M75" i="21"/>
  <c r="Y75" i="21" s="1"/>
  <c r="L75" i="21"/>
  <c r="X75" i="21" s="1"/>
  <c r="M74" i="21"/>
  <c r="Y74" i="21" s="1"/>
  <c r="L74" i="21"/>
  <c r="X74" i="21" s="1"/>
  <c r="M73" i="21"/>
  <c r="Y73" i="21" s="1"/>
  <c r="L73" i="21"/>
  <c r="X73" i="21" s="1"/>
  <c r="M72" i="21"/>
  <c r="Y72" i="21" s="1"/>
  <c r="L72" i="21"/>
  <c r="X72" i="21" s="1"/>
  <c r="M71" i="21"/>
  <c r="Y71" i="21" s="1"/>
  <c r="L71" i="21"/>
  <c r="X71" i="21" s="1"/>
  <c r="M70" i="21"/>
  <c r="Y70" i="21" s="1"/>
  <c r="L70" i="21"/>
  <c r="X70" i="21" s="1"/>
  <c r="M69" i="21"/>
  <c r="Y69" i="21" s="1"/>
  <c r="L69" i="21"/>
  <c r="X69" i="21" s="1"/>
  <c r="M68" i="21"/>
  <c r="Y68" i="21" s="1"/>
  <c r="L68" i="21"/>
  <c r="X68" i="21" s="1"/>
  <c r="M1" i="21"/>
  <c r="Y1" i="21" s="1"/>
  <c r="L1" i="21"/>
  <c r="X1" i="21" s="1"/>
  <c r="H1" i="21"/>
  <c r="T1" i="21" s="1"/>
  <c r="AB22" i="21" l="1"/>
  <c r="AA22" i="21"/>
  <c r="AB30" i="21"/>
  <c r="AA30" i="21"/>
  <c r="AA57" i="21"/>
  <c r="AB57" i="21"/>
  <c r="Z5" i="21"/>
  <c r="Z9" i="21"/>
  <c r="Z13" i="21"/>
  <c r="Z17" i="21"/>
  <c r="Z21" i="21"/>
  <c r="Z25" i="21"/>
  <c r="Z29" i="21"/>
  <c r="Z33" i="21"/>
  <c r="Z37" i="21"/>
  <c r="Z40" i="21"/>
  <c r="Z44" i="21"/>
  <c r="Z48" i="21"/>
  <c r="Z52" i="21"/>
  <c r="Z56" i="21"/>
  <c r="Z60" i="21"/>
  <c r="Z63" i="21"/>
  <c r="Z64" i="21"/>
  <c r="L141" i="22"/>
  <c r="X141" i="22" s="1"/>
  <c r="X129" i="22"/>
  <c r="L145" i="22"/>
  <c r="X145" i="22" s="1"/>
  <c r="X133" i="22"/>
  <c r="AA18" i="21"/>
  <c r="AB18" i="21"/>
  <c r="AB26" i="21"/>
  <c r="AA26" i="21"/>
  <c r="AB34" i="21"/>
  <c r="AA34" i="21"/>
  <c r="AA49" i="21"/>
  <c r="AB49" i="21"/>
  <c r="AA65" i="21"/>
  <c r="AB65" i="21"/>
  <c r="Z3" i="21"/>
  <c r="Z7" i="21"/>
  <c r="Z11" i="21"/>
  <c r="Z15" i="21"/>
  <c r="Z19" i="21"/>
  <c r="Z23" i="21"/>
  <c r="Z27" i="21"/>
  <c r="Z31" i="21"/>
  <c r="Z35" i="21"/>
  <c r="Z38" i="21"/>
  <c r="Z42" i="21"/>
  <c r="Z46" i="21"/>
  <c r="Z50" i="21"/>
  <c r="Z54" i="21"/>
  <c r="Z58" i="21"/>
  <c r="Z61" i="21"/>
  <c r="Z62" i="21"/>
  <c r="Z66" i="21"/>
  <c r="AB6" i="21"/>
  <c r="AA6" i="21"/>
  <c r="AB10" i="21"/>
  <c r="AA10" i="21"/>
  <c r="AB14" i="21"/>
  <c r="AA14" i="21"/>
  <c r="AA41" i="21"/>
  <c r="AB41" i="21"/>
  <c r="AA45" i="21"/>
  <c r="AB45" i="21"/>
  <c r="AA53" i="21"/>
  <c r="AB53" i="21"/>
  <c r="Z4" i="21"/>
  <c r="Z8" i="21"/>
  <c r="Z12" i="21"/>
  <c r="Z16" i="21"/>
  <c r="Z20" i="21"/>
  <c r="Z24" i="21"/>
  <c r="Z28" i="21"/>
  <c r="Z32" i="21"/>
  <c r="Z36" i="21"/>
  <c r="Z39" i="21"/>
  <c r="Z43" i="21"/>
  <c r="Z47" i="21"/>
  <c r="Z51" i="21"/>
  <c r="Z55" i="21"/>
  <c r="Z59" i="21"/>
  <c r="Z67" i="21"/>
  <c r="G154" i="22"/>
  <c r="S154" i="22" s="1"/>
  <c r="G156" i="22"/>
  <c r="S156" i="22" s="1"/>
  <c r="G152" i="22"/>
  <c r="S152" i="22" s="1"/>
  <c r="G148" i="22"/>
  <c r="S148" i="22" s="1"/>
  <c r="G150" i="22"/>
  <c r="S150" i="22" s="1"/>
  <c r="G146" i="22"/>
  <c r="S146" i="22" s="1"/>
  <c r="L153" i="22"/>
  <c r="X153" i="22" s="1"/>
  <c r="L143" i="22"/>
  <c r="X143" i="22" s="1"/>
  <c r="L157" i="22"/>
  <c r="X157" i="22" s="1"/>
  <c r="L147" i="22"/>
  <c r="X147" i="22" s="1"/>
  <c r="L149" i="22"/>
  <c r="X149" i="22" s="1"/>
  <c r="L151" i="22"/>
  <c r="X151" i="22" s="1"/>
  <c r="G155" i="22"/>
  <c r="S155" i="22" s="1"/>
  <c r="G151" i="22"/>
  <c r="S151" i="22" s="1"/>
  <c r="L140" i="22"/>
  <c r="X140" i="22" s="1"/>
  <c r="L142" i="22"/>
  <c r="X142" i="22" s="1"/>
  <c r="L144" i="22"/>
  <c r="X144" i="22" s="1"/>
  <c r="L146" i="22"/>
  <c r="X146" i="22" s="1"/>
  <c r="L148" i="22"/>
  <c r="X148" i="22" s="1"/>
  <c r="L150" i="22"/>
  <c r="X150" i="22" s="1"/>
  <c r="G157" i="22"/>
  <c r="S157" i="22" s="1"/>
  <c r="G153" i="22"/>
  <c r="S153" i="22" s="1"/>
  <c r="G149" i="22"/>
  <c r="S149" i="22" s="1"/>
  <c r="G147" i="22"/>
  <c r="S147" i="22" s="1"/>
  <c r="Z2" i="21"/>
  <c r="N67" i="28"/>
  <c r="L67" i="28"/>
  <c r="W67" i="28" s="1"/>
  <c r="K67" i="28"/>
  <c r="V67" i="28" s="1"/>
  <c r="J67" i="28"/>
  <c r="U67" i="28" s="1"/>
  <c r="I67" i="28"/>
  <c r="T67" i="28" s="1"/>
  <c r="H67" i="28"/>
  <c r="S67" i="28" s="1"/>
  <c r="G67" i="28"/>
  <c r="R67" i="28" s="1"/>
  <c r="F67" i="28"/>
  <c r="Q67" i="28" s="1"/>
  <c r="A67" i="28"/>
  <c r="B67" i="28" s="1"/>
  <c r="N66" i="28"/>
  <c r="L66" i="28"/>
  <c r="W66" i="28" s="1"/>
  <c r="K66" i="28"/>
  <c r="V66" i="28" s="1"/>
  <c r="J66" i="28"/>
  <c r="U66" i="28" s="1"/>
  <c r="I66" i="28"/>
  <c r="T66" i="28" s="1"/>
  <c r="H66" i="28"/>
  <c r="S66" i="28" s="1"/>
  <c r="G66" i="28"/>
  <c r="R66" i="28" s="1"/>
  <c r="F66" i="28"/>
  <c r="Q66" i="28" s="1"/>
  <c r="A66" i="28"/>
  <c r="B66" i="28" s="1"/>
  <c r="N65" i="28"/>
  <c r="L65" i="28"/>
  <c r="W65" i="28" s="1"/>
  <c r="K65" i="28"/>
  <c r="V65" i="28" s="1"/>
  <c r="J65" i="28"/>
  <c r="U65" i="28" s="1"/>
  <c r="I65" i="28"/>
  <c r="T65" i="28" s="1"/>
  <c r="H65" i="28"/>
  <c r="S65" i="28" s="1"/>
  <c r="G65" i="28"/>
  <c r="R65" i="28" s="1"/>
  <c r="F65" i="28"/>
  <c r="Q65" i="28" s="1"/>
  <c r="A65" i="28"/>
  <c r="B65" i="28" s="1"/>
  <c r="N64" i="28"/>
  <c r="L64" i="28"/>
  <c r="W64" i="28" s="1"/>
  <c r="K64" i="28"/>
  <c r="V64" i="28" s="1"/>
  <c r="J64" i="28"/>
  <c r="U64" i="28" s="1"/>
  <c r="I64" i="28"/>
  <c r="T64" i="28" s="1"/>
  <c r="H64" i="28"/>
  <c r="S64" i="28" s="1"/>
  <c r="G64" i="28"/>
  <c r="R64" i="28" s="1"/>
  <c r="F64" i="28"/>
  <c r="Q64" i="28" s="1"/>
  <c r="A64" i="28"/>
  <c r="B64" i="28" s="1"/>
  <c r="N63" i="28"/>
  <c r="L63" i="28"/>
  <c r="W63" i="28" s="1"/>
  <c r="K63" i="28"/>
  <c r="V63" i="28" s="1"/>
  <c r="J63" i="28"/>
  <c r="U63" i="28" s="1"/>
  <c r="I63" i="28"/>
  <c r="T63" i="28" s="1"/>
  <c r="H63" i="28"/>
  <c r="S63" i="28" s="1"/>
  <c r="G63" i="28"/>
  <c r="R63" i="28" s="1"/>
  <c r="F63" i="28"/>
  <c r="Q63" i="28" s="1"/>
  <c r="A63" i="28"/>
  <c r="B63" i="28" s="1"/>
  <c r="N62" i="28"/>
  <c r="L62" i="28"/>
  <c r="W62" i="28" s="1"/>
  <c r="K62" i="28"/>
  <c r="V62" i="28" s="1"/>
  <c r="J62" i="28"/>
  <c r="U62" i="28" s="1"/>
  <c r="I62" i="28"/>
  <c r="T62" i="28" s="1"/>
  <c r="H62" i="28"/>
  <c r="S62" i="28" s="1"/>
  <c r="G62" i="28"/>
  <c r="R62" i="28" s="1"/>
  <c r="F62" i="28"/>
  <c r="Q62" i="28" s="1"/>
  <c r="A62" i="28"/>
  <c r="B62" i="28" s="1"/>
  <c r="N61" i="28"/>
  <c r="L61" i="28"/>
  <c r="W61" i="28" s="1"/>
  <c r="K61" i="28"/>
  <c r="V61" i="28" s="1"/>
  <c r="J61" i="28"/>
  <c r="U61" i="28" s="1"/>
  <c r="I61" i="28"/>
  <c r="T61" i="28" s="1"/>
  <c r="H61" i="28"/>
  <c r="S61" i="28" s="1"/>
  <c r="G61" i="28"/>
  <c r="R61" i="28" s="1"/>
  <c r="F61" i="28"/>
  <c r="Q61" i="28" s="1"/>
  <c r="A61" i="28"/>
  <c r="B61" i="28" s="1"/>
  <c r="W60" i="28"/>
  <c r="N60" i="28"/>
  <c r="L60" i="28"/>
  <c r="K60" i="28"/>
  <c r="V60" i="28" s="1"/>
  <c r="J60" i="28"/>
  <c r="U60" i="28" s="1"/>
  <c r="I60" i="28"/>
  <c r="T60" i="28" s="1"/>
  <c r="H60" i="28"/>
  <c r="S60" i="28" s="1"/>
  <c r="G60" i="28"/>
  <c r="R60" i="28" s="1"/>
  <c r="F60" i="28"/>
  <c r="Q60" i="28" s="1"/>
  <c r="A60" i="28"/>
  <c r="B60" i="28" s="1"/>
  <c r="N59" i="28"/>
  <c r="L59" i="28"/>
  <c r="W59" i="28" s="1"/>
  <c r="K59" i="28"/>
  <c r="V59" i="28" s="1"/>
  <c r="J59" i="28"/>
  <c r="U59" i="28" s="1"/>
  <c r="I59" i="28"/>
  <c r="T59" i="28" s="1"/>
  <c r="H59" i="28"/>
  <c r="S59" i="28" s="1"/>
  <c r="G59" i="28"/>
  <c r="R59" i="28" s="1"/>
  <c r="F59" i="28"/>
  <c r="Q59" i="28" s="1"/>
  <c r="A59" i="28"/>
  <c r="B59" i="28" s="1"/>
  <c r="N58" i="28"/>
  <c r="L58" i="28"/>
  <c r="W58" i="28" s="1"/>
  <c r="K58" i="28"/>
  <c r="V58" i="28" s="1"/>
  <c r="J58" i="28"/>
  <c r="U58" i="28" s="1"/>
  <c r="I58" i="28"/>
  <c r="T58" i="28" s="1"/>
  <c r="H58" i="28"/>
  <c r="S58" i="28" s="1"/>
  <c r="G58" i="28"/>
  <c r="R58" i="28" s="1"/>
  <c r="F58" i="28"/>
  <c r="Q58" i="28" s="1"/>
  <c r="A58" i="28"/>
  <c r="B58" i="28" s="1"/>
  <c r="S57" i="28"/>
  <c r="N57" i="28"/>
  <c r="L57" i="28"/>
  <c r="W57" i="28" s="1"/>
  <c r="K57" i="28"/>
  <c r="V57" i="28" s="1"/>
  <c r="J57" i="28"/>
  <c r="U57" i="28" s="1"/>
  <c r="I57" i="28"/>
  <c r="T57" i="28" s="1"/>
  <c r="H57" i="28"/>
  <c r="G57" i="28"/>
  <c r="R57" i="28" s="1"/>
  <c r="F57" i="28"/>
  <c r="Q57" i="28" s="1"/>
  <c r="A57" i="28"/>
  <c r="B57" i="28" s="1"/>
  <c r="N56" i="28"/>
  <c r="L56" i="28"/>
  <c r="W56" i="28" s="1"/>
  <c r="K56" i="28"/>
  <c r="V56" i="28" s="1"/>
  <c r="J56" i="28"/>
  <c r="U56" i="28" s="1"/>
  <c r="I56" i="28"/>
  <c r="T56" i="28" s="1"/>
  <c r="H56" i="28"/>
  <c r="S56" i="28" s="1"/>
  <c r="G56" i="28"/>
  <c r="R56" i="28" s="1"/>
  <c r="F56" i="28"/>
  <c r="Q56" i="28" s="1"/>
  <c r="A56" i="28"/>
  <c r="B56" i="28" s="1"/>
  <c r="N55" i="28"/>
  <c r="L55" i="28"/>
  <c r="W55" i="28" s="1"/>
  <c r="K55" i="28"/>
  <c r="V55" i="28" s="1"/>
  <c r="J55" i="28"/>
  <c r="U55" i="28" s="1"/>
  <c r="I55" i="28"/>
  <c r="T55" i="28" s="1"/>
  <c r="H55" i="28"/>
  <c r="S55" i="28" s="1"/>
  <c r="G55" i="28"/>
  <c r="R55" i="28" s="1"/>
  <c r="F55" i="28"/>
  <c r="Q55" i="28" s="1"/>
  <c r="A55" i="28"/>
  <c r="B55" i="28" s="1"/>
  <c r="N54" i="28"/>
  <c r="L54" i="28"/>
  <c r="W54" i="28" s="1"/>
  <c r="K54" i="28"/>
  <c r="V54" i="28" s="1"/>
  <c r="J54" i="28"/>
  <c r="U54" i="28" s="1"/>
  <c r="I54" i="28"/>
  <c r="T54" i="28" s="1"/>
  <c r="H54" i="28"/>
  <c r="S54" i="28" s="1"/>
  <c r="G54" i="28"/>
  <c r="R54" i="28" s="1"/>
  <c r="F54" i="28"/>
  <c r="Q54" i="28" s="1"/>
  <c r="A54" i="28"/>
  <c r="B54" i="28" s="1"/>
  <c r="N53" i="28"/>
  <c r="L53" i="28"/>
  <c r="W53" i="28" s="1"/>
  <c r="K53" i="28"/>
  <c r="V53" i="28" s="1"/>
  <c r="J53" i="28"/>
  <c r="U53" i="28" s="1"/>
  <c r="I53" i="28"/>
  <c r="T53" i="28" s="1"/>
  <c r="H53" i="28"/>
  <c r="S53" i="28" s="1"/>
  <c r="G53" i="28"/>
  <c r="R53" i="28" s="1"/>
  <c r="F53" i="28"/>
  <c r="Q53" i="28" s="1"/>
  <c r="A53" i="28"/>
  <c r="B53" i="28" s="1"/>
  <c r="N52" i="28"/>
  <c r="L52" i="28"/>
  <c r="W52" i="28" s="1"/>
  <c r="K52" i="28"/>
  <c r="V52" i="28" s="1"/>
  <c r="J52" i="28"/>
  <c r="U52" i="28" s="1"/>
  <c r="I52" i="28"/>
  <c r="T52" i="28" s="1"/>
  <c r="H52" i="28"/>
  <c r="S52" i="28" s="1"/>
  <c r="G52" i="28"/>
  <c r="R52" i="28" s="1"/>
  <c r="F52" i="28"/>
  <c r="Q52" i="28" s="1"/>
  <c r="A52" i="28"/>
  <c r="B52" i="28" s="1"/>
  <c r="N51" i="28"/>
  <c r="L51" i="28"/>
  <c r="W51" i="28" s="1"/>
  <c r="K51" i="28"/>
  <c r="V51" i="28" s="1"/>
  <c r="J51" i="28"/>
  <c r="U51" i="28" s="1"/>
  <c r="I51" i="28"/>
  <c r="T51" i="28" s="1"/>
  <c r="H51" i="28"/>
  <c r="S51" i="28" s="1"/>
  <c r="G51" i="28"/>
  <c r="R51" i="28" s="1"/>
  <c r="F51" i="28"/>
  <c r="Q51" i="28" s="1"/>
  <c r="A51" i="28"/>
  <c r="B51" i="28" s="1"/>
  <c r="N50" i="28"/>
  <c r="L50" i="28"/>
  <c r="W50" i="28" s="1"/>
  <c r="K50" i="28"/>
  <c r="V50" i="28" s="1"/>
  <c r="J50" i="28"/>
  <c r="U50" i="28" s="1"/>
  <c r="I50" i="28"/>
  <c r="T50" i="28" s="1"/>
  <c r="H50" i="28"/>
  <c r="S50" i="28" s="1"/>
  <c r="G50" i="28"/>
  <c r="R50" i="28" s="1"/>
  <c r="F50" i="28"/>
  <c r="Q50" i="28" s="1"/>
  <c r="A50" i="28"/>
  <c r="B50" i="28" s="1"/>
  <c r="N49" i="28"/>
  <c r="L49" i="28"/>
  <c r="W49" i="28" s="1"/>
  <c r="K49" i="28"/>
  <c r="V49" i="28" s="1"/>
  <c r="J49" i="28"/>
  <c r="U49" i="28" s="1"/>
  <c r="I49" i="28"/>
  <c r="T49" i="28" s="1"/>
  <c r="H49" i="28"/>
  <c r="S49" i="28" s="1"/>
  <c r="G49" i="28"/>
  <c r="R49" i="28" s="1"/>
  <c r="F49" i="28"/>
  <c r="Q49" i="28" s="1"/>
  <c r="A49" i="28"/>
  <c r="B49" i="28" s="1"/>
  <c r="N48" i="28"/>
  <c r="L48" i="28"/>
  <c r="W48" i="28" s="1"/>
  <c r="K48" i="28"/>
  <c r="V48" i="28" s="1"/>
  <c r="J48" i="28"/>
  <c r="U48" i="28" s="1"/>
  <c r="I48" i="28"/>
  <c r="T48" i="28" s="1"/>
  <c r="H48" i="28"/>
  <c r="S48" i="28" s="1"/>
  <c r="G48" i="28"/>
  <c r="R48" i="28" s="1"/>
  <c r="F48" i="28"/>
  <c r="Q48" i="28" s="1"/>
  <c r="A48" i="28"/>
  <c r="B48" i="28" s="1"/>
  <c r="N47" i="28"/>
  <c r="L47" i="28"/>
  <c r="W47" i="28" s="1"/>
  <c r="K47" i="28"/>
  <c r="V47" i="28" s="1"/>
  <c r="J47" i="28"/>
  <c r="U47" i="28" s="1"/>
  <c r="I47" i="28"/>
  <c r="T47" i="28" s="1"/>
  <c r="H47" i="28"/>
  <c r="S47" i="28" s="1"/>
  <c r="G47" i="28"/>
  <c r="R47" i="28" s="1"/>
  <c r="F47" i="28"/>
  <c r="Q47" i="28" s="1"/>
  <c r="A47" i="28"/>
  <c r="B47" i="28" s="1"/>
  <c r="N46" i="28"/>
  <c r="L46" i="28"/>
  <c r="W46" i="28" s="1"/>
  <c r="K46" i="28"/>
  <c r="V46" i="28" s="1"/>
  <c r="J46" i="28"/>
  <c r="U46" i="28" s="1"/>
  <c r="I46" i="28"/>
  <c r="T46" i="28" s="1"/>
  <c r="H46" i="28"/>
  <c r="S46" i="28" s="1"/>
  <c r="G46" i="28"/>
  <c r="R46" i="28" s="1"/>
  <c r="F46" i="28"/>
  <c r="Q46" i="28" s="1"/>
  <c r="A46" i="28"/>
  <c r="B46" i="28" s="1"/>
  <c r="N45" i="28"/>
  <c r="L45" i="28"/>
  <c r="W45" i="28" s="1"/>
  <c r="K45" i="28"/>
  <c r="V45" i="28" s="1"/>
  <c r="J45" i="28"/>
  <c r="U45" i="28" s="1"/>
  <c r="I45" i="28"/>
  <c r="T45" i="28" s="1"/>
  <c r="H45" i="28"/>
  <c r="S45" i="28" s="1"/>
  <c r="G45" i="28"/>
  <c r="R45" i="28" s="1"/>
  <c r="F45" i="28"/>
  <c r="Q45" i="28" s="1"/>
  <c r="A45" i="28"/>
  <c r="B45" i="28" s="1"/>
  <c r="N44" i="28"/>
  <c r="L44" i="28"/>
  <c r="W44" i="28" s="1"/>
  <c r="K44" i="28"/>
  <c r="V44" i="28" s="1"/>
  <c r="J44" i="28"/>
  <c r="U44" i="28" s="1"/>
  <c r="I44" i="28"/>
  <c r="T44" i="28" s="1"/>
  <c r="H44" i="28"/>
  <c r="S44" i="28" s="1"/>
  <c r="G44" i="28"/>
  <c r="R44" i="28" s="1"/>
  <c r="F44" i="28"/>
  <c r="Q44" i="28" s="1"/>
  <c r="A44" i="28"/>
  <c r="B44" i="28" s="1"/>
  <c r="N43" i="28"/>
  <c r="L43" i="28"/>
  <c r="W43" i="28" s="1"/>
  <c r="K43" i="28"/>
  <c r="V43" i="28" s="1"/>
  <c r="J43" i="28"/>
  <c r="U43" i="28" s="1"/>
  <c r="I43" i="28"/>
  <c r="T43" i="28" s="1"/>
  <c r="H43" i="28"/>
  <c r="S43" i="28" s="1"/>
  <c r="G43" i="28"/>
  <c r="R43" i="28" s="1"/>
  <c r="F43" i="28"/>
  <c r="Q43" i="28" s="1"/>
  <c r="A43" i="28"/>
  <c r="B43" i="28" s="1"/>
  <c r="N42" i="28"/>
  <c r="L42" i="28"/>
  <c r="W42" i="28" s="1"/>
  <c r="K42" i="28"/>
  <c r="V42" i="28" s="1"/>
  <c r="J42" i="28"/>
  <c r="U42" i="28" s="1"/>
  <c r="I42" i="28"/>
  <c r="T42" i="28" s="1"/>
  <c r="H42" i="28"/>
  <c r="S42" i="28" s="1"/>
  <c r="G42" i="28"/>
  <c r="R42" i="28" s="1"/>
  <c r="F42" i="28"/>
  <c r="Q42" i="28" s="1"/>
  <c r="A42" i="28"/>
  <c r="B42" i="28" s="1"/>
  <c r="N41" i="28"/>
  <c r="L41" i="28"/>
  <c r="W41" i="28" s="1"/>
  <c r="K41" i="28"/>
  <c r="V41" i="28" s="1"/>
  <c r="J41" i="28"/>
  <c r="U41" i="28" s="1"/>
  <c r="I41" i="28"/>
  <c r="T41" i="28" s="1"/>
  <c r="H41" i="28"/>
  <c r="S41" i="28" s="1"/>
  <c r="G41" i="28"/>
  <c r="R41" i="28" s="1"/>
  <c r="F41" i="28"/>
  <c r="Q41" i="28" s="1"/>
  <c r="A41" i="28"/>
  <c r="B41" i="28" s="1"/>
  <c r="N40" i="28"/>
  <c r="L40" i="28"/>
  <c r="W40" i="28" s="1"/>
  <c r="K40" i="28"/>
  <c r="V40" i="28" s="1"/>
  <c r="J40" i="28"/>
  <c r="U40" i="28" s="1"/>
  <c r="I40" i="28"/>
  <c r="T40" i="28" s="1"/>
  <c r="H40" i="28"/>
  <c r="S40" i="28" s="1"/>
  <c r="G40" i="28"/>
  <c r="R40" i="28" s="1"/>
  <c r="F40" i="28"/>
  <c r="Q40" i="28" s="1"/>
  <c r="A40" i="28"/>
  <c r="B40" i="28" s="1"/>
  <c r="N39" i="28"/>
  <c r="L39" i="28"/>
  <c r="W39" i="28" s="1"/>
  <c r="K39" i="28"/>
  <c r="V39" i="28" s="1"/>
  <c r="J39" i="28"/>
  <c r="U39" i="28" s="1"/>
  <c r="I39" i="28"/>
  <c r="T39" i="28" s="1"/>
  <c r="H39" i="28"/>
  <c r="S39" i="28" s="1"/>
  <c r="G39" i="28"/>
  <c r="R39" i="28" s="1"/>
  <c r="F39" i="28"/>
  <c r="Q39" i="28" s="1"/>
  <c r="A39" i="28"/>
  <c r="B39" i="28" s="1"/>
  <c r="N38" i="28"/>
  <c r="L38" i="28"/>
  <c r="W38" i="28" s="1"/>
  <c r="K38" i="28"/>
  <c r="V38" i="28" s="1"/>
  <c r="J38" i="28"/>
  <c r="U38" i="28" s="1"/>
  <c r="I38" i="28"/>
  <c r="T38" i="28" s="1"/>
  <c r="H38" i="28"/>
  <c r="S38" i="28" s="1"/>
  <c r="G38" i="28"/>
  <c r="R38" i="28" s="1"/>
  <c r="F38" i="28"/>
  <c r="Q38" i="28" s="1"/>
  <c r="A38" i="28"/>
  <c r="B38" i="28" s="1"/>
  <c r="N37" i="28"/>
  <c r="L37" i="28"/>
  <c r="W37" i="28" s="1"/>
  <c r="K37" i="28"/>
  <c r="V37" i="28" s="1"/>
  <c r="J37" i="28"/>
  <c r="U37" i="28" s="1"/>
  <c r="I37" i="28"/>
  <c r="T37" i="28" s="1"/>
  <c r="H37" i="28"/>
  <c r="S37" i="28" s="1"/>
  <c r="G37" i="28"/>
  <c r="R37" i="28" s="1"/>
  <c r="F37" i="28"/>
  <c r="Q37" i="28" s="1"/>
  <c r="A37" i="28"/>
  <c r="B37" i="28" s="1"/>
  <c r="N36" i="28"/>
  <c r="L36" i="28"/>
  <c r="W36" i="28" s="1"/>
  <c r="K36" i="28"/>
  <c r="V36" i="28" s="1"/>
  <c r="J36" i="28"/>
  <c r="U36" i="28" s="1"/>
  <c r="I36" i="28"/>
  <c r="T36" i="28" s="1"/>
  <c r="H36" i="28"/>
  <c r="S36" i="28" s="1"/>
  <c r="G36" i="28"/>
  <c r="R36" i="28" s="1"/>
  <c r="F36" i="28"/>
  <c r="Q36" i="28" s="1"/>
  <c r="A36" i="28"/>
  <c r="B36" i="28" s="1"/>
  <c r="N35" i="28"/>
  <c r="L35" i="28"/>
  <c r="W35" i="28" s="1"/>
  <c r="K35" i="28"/>
  <c r="V35" i="28" s="1"/>
  <c r="J35" i="28"/>
  <c r="U35" i="28" s="1"/>
  <c r="I35" i="28"/>
  <c r="T35" i="28" s="1"/>
  <c r="H35" i="28"/>
  <c r="S35" i="28" s="1"/>
  <c r="G35" i="28"/>
  <c r="R35" i="28" s="1"/>
  <c r="F35" i="28"/>
  <c r="Q35" i="28" s="1"/>
  <c r="A35" i="28"/>
  <c r="B35" i="28" s="1"/>
  <c r="N34" i="28"/>
  <c r="L34" i="28"/>
  <c r="W34" i="28" s="1"/>
  <c r="K34" i="28"/>
  <c r="V34" i="28" s="1"/>
  <c r="J34" i="28"/>
  <c r="U34" i="28" s="1"/>
  <c r="I34" i="28"/>
  <c r="T34" i="28" s="1"/>
  <c r="H34" i="28"/>
  <c r="S34" i="28" s="1"/>
  <c r="G34" i="28"/>
  <c r="R34" i="28" s="1"/>
  <c r="F34" i="28"/>
  <c r="Q34" i="28" s="1"/>
  <c r="A34" i="28"/>
  <c r="B34" i="28" s="1"/>
  <c r="N33" i="28"/>
  <c r="L33" i="28"/>
  <c r="W33" i="28" s="1"/>
  <c r="K33" i="28"/>
  <c r="V33" i="28" s="1"/>
  <c r="J33" i="28"/>
  <c r="U33" i="28" s="1"/>
  <c r="I33" i="28"/>
  <c r="T33" i="28" s="1"/>
  <c r="H33" i="28"/>
  <c r="S33" i="28" s="1"/>
  <c r="G33" i="28"/>
  <c r="R33" i="28" s="1"/>
  <c r="F33" i="28"/>
  <c r="Q33" i="28" s="1"/>
  <c r="A33" i="28"/>
  <c r="B33" i="28" s="1"/>
  <c r="N32" i="28"/>
  <c r="L32" i="28"/>
  <c r="W32" i="28" s="1"/>
  <c r="K32" i="28"/>
  <c r="V32" i="28" s="1"/>
  <c r="J32" i="28"/>
  <c r="U32" i="28" s="1"/>
  <c r="I32" i="28"/>
  <c r="T32" i="28" s="1"/>
  <c r="H32" i="28"/>
  <c r="S32" i="28" s="1"/>
  <c r="G32" i="28"/>
  <c r="R32" i="28" s="1"/>
  <c r="F32" i="28"/>
  <c r="Q32" i="28" s="1"/>
  <c r="A32" i="28"/>
  <c r="B32" i="28" s="1"/>
  <c r="N31" i="28"/>
  <c r="L31" i="28"/>
  <c r="W31" i="28" s="1"/>
  <c r="K31" i="28"/>
  <c r="V31" i="28" s="1"/>
  <c r="J31" i="28"/>
  <c r="U31" i="28" s="1"/>
  <c r="I31" i="28"/>
  <c r="T31" i="28" s="1"/>
  <c r="H31" i="28"/>
  <c r="S31" i="28" s="1"/>
  <c r="G31" i="28"/>
  <c r="R31" i="28" s="1"/>
  <c r="F31" i="28"/>
  <c r="Q31" i="28" s="1"/>
  <c r="A31" i="28"/>
  <c r="B31" i="28" s="1"/>
  <c r="N30" i="28"/>
  <c r="L30" i="28"/>
  <c r="W30" i="28" s="1"/>
  <c r="K30" i="28"/>
  <c r="V30" i="28" s="1"/>
  <c r="J30" i="28"/>
  <c r="U30" i="28" s="1"/>
  <c r="I30" i="28"/>
  <c r="T30" i="28" s="1"/>
  <c r="H30" i="28"/>
  <c r="S30" i="28" s="1"/>
  <c r="G30" i="28"/>
  <c r="R30" i="28" s="1"/>
  <c r="F30" i="28"/>
  <c r="Q30" i="28" s="1"/>
  <c r="A30" i="28"/>
  <c r="B30" i="28" s="1"/>
  <c r="N29" i="28"/>
  <c r="L29" i="28"/>
  <c r="W29" i="28" s="1"/>
  <c r="K29" i="28"/>
  <c r="V29" i="28" s="1"/>
  <c r="J29" i="28"/>
  <c r="U29" i="28" s="1"/>
  <c r="I29" i="28"/>
  <c r="T29" i="28" s="1"/>
  <c r="H29" i="28"/>
  <c r="S29" i="28" s="1"/>
  <c r="G29" i="28"/>
  <c r="R29" i="28" s="1"/>
  <c r="F29" i="28"/>
  <c r="Q29" i="28" s="1"/>
  <c r="A29" i="28"/>
  <c r="B29" i="28" s="1"/>
  <c r="N28" i="28"/>
  <c r="L28" i="28"/>
  <c r="W28" i="28" s="1"/>
  <c r="K28" i="28"/>
  <c r="V28" i="28" s="1"/>
  <c r="J28" i="28"/>
  <c r="U28" i="28" s="1"/>
  <c r="I28" i="28"/>
  <c r="T28" i="28" s="1"/>
  <c r="H28" i="28"/>
  <c r="S28" i="28" s="1"/>
  <c r="G28" i="28"/>
  <c r="R28" i="28" s="1"/>
  <c r="F28" i="28"/>
  <c r="Q28" i="28" s="1"/>
  <c r="A28" i="28"/>
  <c r="B28" i="28" s="1"/>
  <c r="N27" i="28"/>
  <c r="L27" i="28"/>
  <c r="W27" i="28" s="1"/>
  <c r="K27" i="28"/>
  <c r="V27" i="28" s="1"/>
  <c r="J27" i="28"/>
  <c r="U27" i="28" s="1"/>
  <c r="I27" i="28"/>
  <c r="T27" i="28" s="1"/>
  <c r="H27" i="28"/>
  <c r="S27" i="28" s="1"/>
  <c r="G27" i="28"/>
  <c r="R27" i="28" s="1"/>
  <c r="F27" i="28"/>
  <c r="Q27" i="28" s="1"/>
  <c r="A27" i="28"/>
  <c r="B27" i="28" s="1"/>
  <c r="N26" i="28"/>
  <c r="L26" i="28"/>
  <c r="W26" i="28" s="1"/>
  <c r="K26" i="28"/>
  <c r="V26" i="28" s="1"/>
  <c r="J26" i="28"/>
  <c r="U26" i="28" s="1"/>
  <c r="I26" i="28"/>
  <c r="T26" i="28" s="1"/>
  <c r="H26" i="28"/>
  <c r="S26" i="28" s="1"/>
  <c r="G26" i="28"/>
  <c r="R26" i="28" s="1"/>
  <c r="F26" i="28"/>
  <c r="Q26" i="28" s="1"/>
  <c r="A26" i="28"/>
  <c r="B26" i="28" s="1"/>
  <c r="N25" i="28"/>
  <c r="L25" i="28"/>
  <c r="W25" i="28" s="1"/>
  <c r="K25" i="28"/>
  <c r="V25" i="28" s="1"/>
  <c r="J25" i="28"/>
  <c r="U25" i="28" s="1"/>
  <c r="I25" i="28"/>
  <c r="T25" i="28" s="1"/>
  <c r="H25" i="28"/>
  <c r="S25" i="28" s="1"/>
  <c r="G25" i="28"/>
  <c r="R25" i="28" s="1"/>
  <c r="F25" i="28"/>
  <c r="Q25" i="28" s="1"/>
  <c r="A25" i="28"/>
  <c r="B25" i="28" s="1"/>
  <c r="N24" i="28"/>
  <c r="L24" i="28"/>
  <c r="W24" i="28" s="1"/>
  <c r="K24" i="28"/>
  <c r="V24" i="28" s="1"/>
  <c r="J24" i="28"/>
  <c r="U24" i="28" s="1"/>
  <c r="I24" i="28"/>
  <c r="T24" i="28" s="1"/>
  <c r="H24" i="28"/>
  <c r="S24" i="28" s="1"/>
  <c r="G24" i="28"/>
  <c r="R24" i="28" s="1"/>
  <c r="F24" i="28"/>
  <c r="Q24" i="28" s="1"/>
  <c r="A24" i="28"/>
  <c r="B24" i="28" s="1"/>
  <c r="N23" i="28"/>
  <c r="L23" i="28"/>
  <c r="W23" i="28" s="1"/>
  <c r="K23" i="28"/>
  <c r="V23" i="28" s="1"/>
  <c r="J23" i="28"/>
  <c r="U23" i="28" s="1"/>
  <c r="I23" i="28"/>
  <c r="T23" i="28" s="1"/>
  <c r="H23" i="28"/>
  <c r="S23" i="28" s="1"/>
  <c r="G23" i="28"/>
  <c r="R23" i="28" s="1"/>
  <c r="F23" i="28"/>
  <c r="Q23" i="28" s="1"/>
  <c r="A23" i="28"/>
  <c r="B23" i="28" s="1"/>
  <c r="N22" i="28"/>
  <c r="L22" i="28"/>
  <c r="W22" i="28" s="1"/>
  <c r="K22" i="28"/>
  <c r="V22" i="28" s="1"/>
  <c r="J22" i="28"/>
  <c r="U22" i="28" s="1"/>
  <c r="I22" i="28"/>
  <c r="T22" i="28" s="1"/>
  <c r="H22" i="28"/>
  <c r="S22" i="28" s="1"/>
  <c r="G22" i="28"/>
  <c r="R22" i="28" s="1"/>
  <c r="F22" i="28"/>
  <c r="Q22" i="28" s="1"/>
  <c r="A22" i="28"/>
  <c r="B22" i="28" s="1"/>
  <c r="N21" i="28"/>
  <c r="L21" i="28"/>
  <c r="W21" i="28" s="1"/>
  <c r="K21" i="28"/>
  <c r="V21" i="28" s="1"/>
  <c r="J21" i="28"/>
  <c r="U21" i="28" s="1"/>
  <c r="I21" i="28"/>
  <c r="T21" i="28" s="1"/>
  <c r="H21" i="28"/>
  <c r="S21" i="28" s="1"/>
  <c r="G21" i="28"/>
  <c r="R21" i="28" s="1"/>
  <c r="F21" i="28"/>
  <c r="Q21" i="28" s="1"/>
  <c r="A21" i="28"/>
  <c r="B21" i="28" s="1"/>
  <c r="N20" i="28"/>
  <c r="L20" i="28"/>
  <c r="W20" i="28" s="1"/>
  <c r="K20" i="28"/>
  <c r="V20" i="28" s="1"/>
  <c r="J20" i="28"/>
  <c r="U20" i="28" s="1"/>
  <c r="I20" i="28"/>
  <c r="T20" i="28" s="1"/>
  <c r="H20" i="28"/>
  <c r="S20" i="28" s="1"/>
  <c r="G20" i="28"/>
  <c r="R20" i="28" s="1"/>
  <c r="F20" i="28"/>
  <c r="Q20" i="28" s="1"/>
  <c r="A20" i="28"/>
  <c r="B20" i="28" s="1"/>
  <c r="N19" i="28"/>
  <c r="L19" i="28"/>
  <c r="W19" i="28" s="1"/>
  <c r="K19" i="28"/>
  <c r="V19" i="28" s="1"/>
  <c r="J19" i="28"/>
  <c r="U19" i="28" s="1"/>
  <c r="I19" i="28"/>
  <c r="T19" i="28" s="1"/>
  <c r="H19" i="28"/>
  <c r="S19" i="28" s="1"/>
  <c r="G19" i="28"/>
  <c r="R19" i="28" s="1"/>
  <c r="F19" i="28"/>
  <c r="Q19" i="28" s="1"/>
  <c r="A19" i="28"/>
  <c r="B19" i="28" s="1"/>
  <c r="N18" i="28"/>
  <c r="L18" i="28"/>
  <c r="W18" i="28" s="1"/>
  <c r="K18" i="28"/>
  <c r="V18" i="28" s="1"/>
  <c r="J18" i="28"/>
  <c r="U18" i="28" s="1"/>
  <c r="I18" i="28"/>
  <c r="T18" i="28" s="1"/>
  <c r="H18" i="28"/>
  <c r="S18" i="28" s="1"/>
  <c r="G18" i="28"/>
  <c r="R18" i="28" s="1"/>
  <c r="F18" i="28"/>
  <c r="Q18" i="28" s="1"/>
  <c r="A18" i="28"/>
  <c r="B18" i="28" s="1"/>
  <c r="N17" i="28"/>
  <c r="L17" i="28"/>
  <c r="W17" i="28" s="1"/>
  <c r="K17" i="28"/>
  <c r="V17" i="28" s="1"/>
  <c r="J17" i="28"/>
  <c r="U17" i="28" s="1"/>
  <c r="I17" i="28"/>
  <c r="T17" i="28" s="1"/>
  <c r="H17" i="28"/>
  <c r="S17" i="28" s="1"/>
  <c r="G17" i="28"/>
  <c r="R17" i="28" s="1"/>
  <c r="F17" i="28"/>
  <c r="Q17" i="28" s="1"/>
  <c r="A17" i="28"/>
  <c r="B17" i="28" s="1"/>
  <c r="N16" i="28"/>
  <c r="L16" i="28"/>
  <c r="W16" i="28" s="1"/>
  <c r="K16" i="28"/>
  <c r="V16" i="28" s="1"/>
  <c r="J16" i="28"/>
  <c r="U16" i="28" s="1"/>
  <c r="I16" i="28"/>
  <c r="T16" i="28" s="1"/>
  <c r="H16" i="28"/>
  <c r="S16" i="28" s="1"/>
  <c r="G16" i="28"/>
  <c r="R16" i="28" s="1"/>
  <c r="F16" i="28"/>
  <c r="Q16" i="28" s="1"/>
  <c r="A16" i="28"/>
  <c r="B16" i="28" s="1"/>
  <c r="N15" i="28"/>
  <c r="L15" i="28"/>
  <c r="W15" i="28" s="1"/>
  <c r="K15" i="28"/>
  <c r="V15" i="28" s="1"/>
  <c r="J15" i="28"/>
  <c r="U15" i="28" s="1"/>
  <c r="I15" i="28"/>
  <c r="T15" i="28" s="1"/>
  <c r="H15" i="28"/>
  <c r="S15" i="28" s="1"/>
  <c r="G15" i="28"/>
  <c r="R15" i="28" s="1"/>
  <c r="F15" i="28"/>
  <c r="Q15" i="28" s="1"/>
  <c r="A15" i="28"/>
  <c r="B15" i="28" s="1"/>
  <c r="N14" i="28"/>
  <c r="L14" i="28"/>
  <c r="W14" i="28" s="1"/>
  <c r="K14" i="28"/>
  <c r="V14" i="28" s="1"/>
  <c r="J14" i="28"/>
  <c r="U14" i="28" s="1"/>
  <c r="I14" i="28"/>
  <c r="T14" i="28" s="1"/>
  <c r="H14" i="28"/>
  <c r="S14" i="28" s="1"/>
  <c r="G14" i="28"/>
  <c r="R14" i="28" s="1"/>
  <c r="F14" i="28"/>
  <c r="Q14" i="28" s="1"/>
  <c r="A14" i="28"/>
  <c r="B14" i="28" s="1"/>
  <c r="N13" i="28"/>
  <c r="L13" i="28"/>
  <c r="W13" i="28" s="1"/>
  <c r="K13" i="28"/>
  <c r="V13" i="28" s="1"/>
  <c r="J13" i="28"/>
  <c r="U13" i="28" s="1"/>
  <c r="I13" i="28"/>
  <c r="T13" i="28" s="1"/>
  <c r="H13" i="28"/>
  <c r="S13" i="28" s="1"/>
  <c r="G13" i="28"/>
  <c r="R13" i="28" s="1"/>
  <c r="F13" i="28"/>
  <c r="Q13" i="28" s="1"/>
  <c r="A13" i="28"/>
  <c r="B13" i="28" s="1"/>
  <c r="N12" i="28"/>
  <c r="L12" i="28"/>
  <c r="W12" i="28" s="1"/>
  <c r="K12" i="28"/>
  <c r="V12" i="28" s="1"/>
  <c r="J12" i="28"/>
  <c r="U12" i="28" s="1"/>
  <c r="I12" i="28"/>
  <c r="T12" i="28" s="1"/>
  <c r="H12" i="28"/>
  <c r="S12" i="28" s="1"/>
  <c r="G12" i="28"/>
  <c r="R12" i="28" s="1"/>
  <c r="F12" i="28"/>
  <c r="Q12" i="28" s="1"/>
  <c r="A12" i="28"/>
  <c r="B12" i="28" s="1"/>
  <c r="N11" i="28"/>
  <c r="L11" i="28"/>
  <c r="W11" i="28" s="1"/>
  <c r="K11" i="28"/>
  <c r="V11" i="28" s="1"/>
  <c r="J11" i="28"/>
  <c r="U11" i="28" s="1"/>
  <c r="I11" i="28"/>
  <c r="T11" i="28" s="1"/>
  <c r="H11" i="28"/>
  <c r="S11" i="28" s="1"/>
  <c r="G11" i="28"/>
  <c r="R11" i="28" s="1"/>
  <c r="F11" i="28"/>
  <c r="Q11" i="28" s="1"/>
  <c r="A11" i="28"/>
  <c r="B11" i="28" s="1"/>
  <c r="N10" i="28"/>
  <c r="L10" i="28"/>
  <c r="W10" i="28" s="1"/>
  <c r="K10" i="28"/>
  <c r="V10" i="28" s="1"/>
  <c r="J10" i="28"/>
  <c r="U10" i="28" s="1"/>
  <c r="I10" i="28"/>
  <c r="T10" i="28" s="1"/>
  <c r="H10" i="28"/>
  <c r="S10" i="28" s="1"/>
  <c r="G10" i="28"/>
  <c r="R10" i="28" s="1"/>
  <c r="F10" i="28"/>
  <c r="Q10" i="28" s="1"/>
  <c r="A10" i="28"/>
  <c r="B10" i="28" s="1"/>
  <c r="N9" i="28"/>
  <c r="L9" i="28"/>
  <c r="W9" i="28" s="1"/>
  <c r="K9" i="28"/>
  <c r="V9" i="28" s="1"/>
  <c r="J9" i="28"/>
  <c r="U9" i="28" s="1"/>
  <c r="I9" i="28"/>
  <c r="T9" i="28" s="1"/>
  <c r="H9" i="28"/>
  <c r="S9" i="28" s="1"/>
  <c r="G9" i="28"/>
  <c r="R9" i="28" s="1"/>
  <c r="F9" i="28"/>
  <c r="Q9" i="28" s="1"/>
  <c r="A9" i="28"/>
  <c r="B9" i="28" s="1"/>
  <c r="N8" i="28"/>
  <c r="L8" i="28"/>
  <c r="W8" i="28" s="1"/>
  <c r="K8" i="28"/>
  <c r="V8" i="28" s="1"/>
  <c r="J8" i="28"/>
  <c r="U8" i="28" s="1"/>
  <c r="I8" i="28"/>
  <c r="T8" i="28" s="1"/>
  <c r="H8" i="28"/>
  <c r="S8" i="28" s="1"/>
  <c r="G8" i="28"/>
  <c r="R8" i="28" s="1"/>
  <c r="F8" i="28"/>
  <c r="Q8" i="28" s="1"/>
  <c r="A8" i="28"/>
  <c r="B8" i="28" s="1"/>
  <c r="N7" i="28"/>
  <c r="L7" i="28"/>
  <c r="W7" i="28" s="1"/>
  <c r="K7" i="28"/>
  <c r="V7" i="28" s="1"/>
  <c r="J7" i="28"/>
  <c r="U7" i="28" s="1"/>
  <c r="I7" i="28"/>
  <c r="T7" i="28" s="1"/>
  <c r="H7" i="28"/>
  <c r="S7" i="28" s="1"/>
  <c r="G7" i="28"/>
  <c r="R7" i="28" s="1"/>
  <c r="F7" i="28"/>
  <c r="Q7" i="28" s="1"/>
  <c r="A7" i="28"/>
  <c r="B7" i="28" s="1"/>
  <c r="N6" i="28"/>
  <c r="L6" i="28"/>
  <c r="W6" i="28" s="1"/>
  <c r="K6" i="28"/>
  <c r="V6" i="28" s="1"/>
  <c r="J6" i="28"/>
  <c r="U6" i="28" s="1"/>
  <c r="I6" i="28"/>
  <c r="T6" i="28" s="1"/>
  <c r="H6" i="28"/>
  <c r="S6" i="28" s="1"/>
  <c r="G6" i="28"/>
  <c r="R6" i="28" s="1"/>
  <c r="F6" i="28"/>
  <c r="Q6" i="28" s="1"/>
  <c r="A6" i="28"/>
  <c r="B6" i="28" s="1"/>
  <c r="N5" i="28"/>
  <c r="L5" i="28"/>
  <c r="W5" i="28" s="1"/>
  <c r="K5" i="28"/>
  <c r="V5" i="28" s="1"/>
  <c r="J5" i="28"/>
  <c r="U5" i="28" s="1"/>
  <c r="I5" i="28"/>
  <c r="T5" i="28" s="1"/>
  <c r="H5" i="28"/>
  <c r="S5" i="28" s="1"/>
  <c r="G5" i="28"/>
  <c r="R5" i="28" s="1"/>
  <c r="F5" i="28"/>
  <c r="Q5" i="28" s="1"/>
  <c r="A5" i="28"/>
  <c r="B5" i="28" s="1"/>
  <c r="N4" i="28"/>
  <c r="L4" i="28"/>
  <c r="W4" i="28" s="1"/>
  <c r="K4" i="28"/>
  <c r="V4" i="28" s="1"/>
  <c r="J4" i="28"/>
  <c r="U4" i="28" s="1"/>
  <c r="I4" i="28"/>
  <c r="T4" i="28" s="1"/>
  <c r="H4" i="28"/>
  <c r="S4" i="28" s="1"/>
  <c r="G4" i="28"/>
  <c r="R4" i="28" s="1"/>
  <c r="F4" i="28"/>
  <c r="Q4" i="28" s="1"/>
  <c r="A4" i="28"/>
  <c r="B4" i="28" s="1"/>
  <c r="N3" i="28"/>
  <c r="L3" i="28"/>
  <c r="W3" i="28" s="1"/>
  <c r="K3" i="28"/>
  <c r="V3" i="28" s="1"/>
  <c r="J3" i="28"/>
  <c r="U3" i="28" s="1"/>
  <c r="I3" i="28"/>
  <c r="T3" i="28" s="1"/>
  <c r="H3" i="28"/>
  <c r="S3" i="28" s="1"/>
  <c r="G3" i="28"/>
  <c r="R3" i="28" s="1"/>
  <c r="F3" i="28"/>
  <c r="Q3" i="28" s="1"/>
  <c r="A3" i="28"/>
  <c r="B3" i="28" s="1"/>
  <c r="N2" i="28"/>
  <c r="L2" i="28"/>
  <c r="W2" i="28" s="1"/>
  <c r="K2" i="28"/>
  <c r="V2" i="28" s="1"/>
  <c r="J2" i="28"/>
  <c r="U2" i="28" s="1"/>
  <c r="I2" i="28"/>
  <c r="T2" i="28" s="1"/>
  <c r="H2" i="28"/>
  <c r="S2" i="28" s="1"/>
  <c r="G2" i="28"/>
  <c r="R2" i="28" s="1"/>
  <c r="F2" i="28"/>
  <c r="Q2" i="28" s="1"/>
  <c r="A2" i="28"/>
  <c r="B2" i="28" s="1"/>
  <c r="H139" i="28"/>
  <c r="H151" i="28" s="1"/>
  <c r="H163" i="28" s="1"/>
  <c r="H175" i="28" s="1"/>
  <c r="H187" i="28" s="1"/>
  <c r="H199" i="28" s="1"/>
  <c r="H211" i="28" s="1"/>
  <c r="H138" i="28"/>
  <c r="H150" i="28" s="1"/>
  <c r="H162" i="28" s="1"/>
  <c r="H174" i="28" s="1"/>
  <c r="H186" i="28" s="1"/>
  <c r="H198" i="28" s="1"/>
  <c r="H210" i="28" s="1"/>
  <c r="H137" i="28"/>
  <c r="H149" i="28" s="1"/>
  <c r="H161" i="28" s="1"/>
  <c r="H173" i="28" s="1"/>
  <c r="H185" i="28" s="1"/>
  <c r="H197" i="28" s="1"/>
  <c r="H209" i="28" s="1"/>
  <c r="H136" i="28"/>
  <c r="H148" i="28" s="1"/>
  <c r="H160" i="28" s="1"/>
  <c r="H172" i="28" s="1"/>
  <c r="H184" i="28" s="1"/>
  <c r="H196" i="28" s="1"/>
  <c r="H208" i="28" s="1"/>
  <c r="H135" i="28"/>
  <c r="H147" i="28" s="1"/>
  <c r="H159" i="28" s="1"/>
  <c r="H171" i="28" s="1"/>
  <c r="H183" i="28" s="1"/>
  <c r="H195" i="28" s="1"/>
  <c r="H207" i="28" s="1"/>
  <c r="H134" i="28"/>
  <c r="H146" i="28" s="1"/>
  <c r="H158" i="28" s="1"/>
  <c r="H170" i="28" s="1"/>
  <c r="H182" i="28" s="1"/>
  <c r="H194" i="28" s="1"/>
  <c r="H206" i="28" s="1"/>
  <c r="H133" i="28"/>
  <c r="H145" i="28" s="1"/>
  <c r="H157" i="28" s="1"/>
  <c r="H169" i="28" s="1"/>
  <c r="H181" i="28" s="1"/>
  <c r="H193" i="28" s="1"/>
  <c r="H205" i="28" s="1"/>
  <c r="H132" i="28"/>
  <c r="H144" i="28" s="1"/>
  <c r="H156" i="28" s="1"/>
  <c r="H168" i="28" s="1"/>
  <c r="H180" i="28" s="1"/>
  <c r="H192" i="28" s="1"/>
  <c r="H204" i="28" s="1"/>
  <c r="H131" i="28"/>
  <c r="H143" i="28" s="1"/>
  <c r="H155" i="28" s="1"/>
  <c r="H167" i="28" s="1"/>
  <c r="H179" i="28" s="1"/>
  <c r="H191" i="28" s="1"/>
  <c r="H203" i="28" s="1"/>
  <c r="H130" i="28"/>
  <c r="H142" i="28" s="1"/>
  <c r="H154" i="28" s="1"/>
  <c r="H166" i="28" s="1"/>
  <c r="H178" i="28" s="1"/>
  <c r="H190" i="28" s="1"/>
  <c r="H202" i="28" s="1"/>
  <c r="H129" i="28"/>
  <c r="H141" i="28" s="1"/>
  <c r="H153" i="28" s="1"/>
  <c r="H165" i="28" s="1"/>
  <c r="H177" i="28" s="1"/>
  <c r="H189" i="28" s="1"/>
  <c r="H201" i="28" s="1"/>
  <c r="H128" i="28"/>
  <c r="H140" i="28" s="1"/>
  <c r="H152" i="28" s="1"/>
  <c r="H164" i="28" s="1"/>
  <c r="H176" i="28" s="1"/>
  <c r="H188" i="28" s="1"/>
  <c r="H200" i="28" s="1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1" i="28"/>
  <c r="K133" i="22"/>
  <c r="W133" i="22" s="1"/>
  <c r="J133" i="22"/>
  <c r="V133" i="22" s="1"/>
  <c r="I133" i="22"/>
  <c r="U133" i="22" s="1"/>
  <c r="H133" i="22"/>
  <c r="T133" i="22" s="1"/>
  <c r="B133" i="22"/>
  <c r="K132" i="22"/>
  <c r="W132" i="22" s="1"/>
  <c r="J132" i="22"/>
  <c r="V132" i="22" s="1"/>
  <c r="I132" i="22"/>
  <c r="U132" i="22" s="1"/>
  <c r="H132" i="22"/>
  <c r="T132" i="22" s="1"/>
  <c r="B132" i="22"/>
  <c r="K131" i="22"/>
  <c r="W131" i="22" s="1"/>
  <c r="J131" i="22"/>
  <c r="V131" i="22" s="1"/>
  <c r="I131" i="22"/>
  <c r="U131" i="22" s="1"/>
  <c r="H131" i="22"/>
  <c r="T131" i="22" s="1"/>
  <c r="B131" i="22"/>
  <c r="K130" i="22"/>
  <c r="W130" i="22" s="1"/>
  <c r="J130" i="22"/>
  <c r="V130" i="22" s="1"/>
  <c r="I130" i="22"/>
  <c r="U130" i="22" s="1"/>
  <c r="H130" i="22"/>
  <c r="T130" i="22" s="1"/>
  <c r="B130" i="22"/>
  <c r="K129" i="22"/>
  <c r="W129" i="22" s="1"/>
  <c r="J129" i="22"/>
  <c r="V129" i="22" s="1"/>
  <c r="I129" i="22"/>
  <c r="U129" i="22" s="1"/>
  <c r="H129" i="22"/>
  <c r="T129" i="22" s="1"/>
  <c r="B129" i="22"/>
  <c r="K128" i="22"/>
  <c r="W128" i="22" s="1"/>
  <c r="J128" i="22"/>
  <c r="V128" i="22" s="1"/>
  <c r="I128" i="22"/>
  <c r="U128" i="22" s="1"/>
  <c r="H128" i="22"/>
  <c r="T128" i="22" s="1"/>
  <c r="B128" i="22"/>
  <c r="K127" i="22"/>
  <c r="W127" i="22" s="1"/>
  <c r="J127" i="22"/>
  <c r="V127" i="22" s="1"/>
  <c r="I127" i="22"/>
  <c r="U127" i="22" s="1"/>
  <c r="H127" i="22"/>
  <c r="T127" i="22" s="1"/>
  <c r="B127" i="22"/>
  <c r="K126" i="22"/>
  <c r="W126" i="22" s="1"/>
  <c r="J126" i="22"/>
  <c r="V126" i="22" s="1"/>
  <c r="I126" i="22"/>
  <c r="U126" i="22" s="1"/>
  <c r="H126" i="22"/>
  <c r="T126" i="22" s="1"/>
  <c r="B126" i="22"/>
  <c r="K125" i="22"/>
  <c r="W125" i="22" s="1"/>
  <c r="J125" i="22"/>
  <c r="V125" i="22" s="1"/>
  <c r="I125" i="22"/>
  <c r="U125" i="22" s="1"/>
  <c r="H125" i="22"/>
  <c r="T125" i="22" s="1"/>
  <c r="B125" i="22"/>
  <c r="K124" i="22"/>
  <c r="W124" i="22" s="1"/>
  <c r="J124" i="22"/>
  <c r="V124" i="22" s="1"/>
  <c r="I124" i="22"/>
  <c r="U124" i="22" s="1"/>
  <c r="H124" i="22"/>
  <c r="T124" i="22" s="1"/>
  <c r="B124" i="22"/>
  <c r="K123" i="22"/>
  <c r="W123" i="22" s="1"/>
  <c r="J123" i="22"/>
  <c r="V123" i="22" s="1"/>
  <c r="I123" i="22"/>
  <c r="U123" i="22" s="1"/>
  <c r="H123" i="22"/>
  <c r="T123" i="22" s="1"/>
  <c r="B123" i="22"/>
  <c r="K122" i="22"/>
  <c r="W122" i="22" s="1"/>
  <c r="J122" i="22"/>
  <c r="V122" i="22" s="1"/>
  <c r="I122" i="22"/>
  <c r="U122" i="22" s="1"/>
  <c r="H122" i="22"/>
  <c r="T122" i="22" s="1"/>
  <c r="B122" i="22"/>
  <c r="K121" i="22"/>
  <c r="W121" i="22" s="1"/>
  <c r="J121" i="22"/>
  <c r="V121" i="22" s="1"/>
  <c r="I121" i="22"/>
  <c r="U121" i="22" s="1"/>
  <c r="H121" i="22"/>
  <c r="T121" i="22" s="1"/>
  <c r="B121" i="22"/>
  <c r="K120" i="22"/>
  <c r="W120" i="22" s="1"/>
  <c r="J120" i="22"/>
  <c r="V120" i="22" s="1"/>
  <c r="I120" i="22"/>
  <c r="U120" i="22" s="1"/>
  <c r="H120" i="22"/>
  <c r="T120" i="22" s="1"/>
  <c r="B120" i="22"/>
  <c r="K119" i="22"/>
  <c r="W119" i="22" s="1"/>
  <c r="J119" i="22"/>
  <c r="V119" i="22" s="1"/>
  <c r="I119" i="22"/>
  <c r="U119" i="22" s="1"/>
  <c r="H119" i="22"/>
  <c r="T119" i="22" s="1"/>
  <c r="B119" i="22"/>
  <c r="K118" i="22"/>
  <c r="W118" i="22" s="1"/>
  <c r="J118" i="22"/>
  <c r="V118" i="22" s="1"/>
  <c r="I118" i="22"/>
  <c r="U118" i="22" s="1"/>
  <c r="H118" i="22"/>
  <c r="T118" i="22" s="1"/>
  <c r="B118" i="22"/>
  <c r="K117" i="22"/>
  <c r="W117" i="22" s="1"/>
  <c r="J117" i="22"/>
  <c r="V117" i="22" s="1"/>
  <c r="I117" i="22"/>
  <c r="U117" i="22" s="1"/>
  <c r="H117" i="22"/>
  <c r="T117" i="22" s="1"/>
  <c r="B117" i="22"/>
  <c r="K116" i="22"/>
  <c r="W116" i="22" s="1"/>
  <c r="J116" i="22"/>
  <c r="V116" i="22" s="1"/>
  <c r="I116" i="22"/>
  <c r="U116" i="22" s="1"/>
  <c r="H116" i="22"/>
  <c r="T116" i="22" s="1"/>
  <c r="B116" i="22"/>
  <c r="K115" i="22"/>
  <c r="W115" i="22" s="1"/>
  <c r="J115" i="22"/>
  <c r="V115" i="22" s="1"/>
  <c r="I115" i="22"/>
  <c r="U115" i="22" s="1"/>
  <c r="H115" i="22"/>
  <c r="T115" i="22" s="1"/>
  <c r="B115" i="22"/>
  <c r="K114" i="22"/>
  <c r="W114" i="22" s="1"/>
  <c r="J114" i="22"/>
  <c r="V114" i="22" s="1"/>
  <c r="I114" i="22"/>
  <c r="U114" i="22" s="1"/>
  <c r="H114" i="22"/>
  <c r="T114" i="22" s="1"/>
  <c r="B114" i="22"/>
  <c r="K113" i="22"/>
  <c r="W113" i="22" s="1"/>
  <c r="J113" i="22"/>
  <c r="V113" i="22" s="1"/>
  <c r="I113" i="22"/>
  <c r="U113" i="22" s="1"/>
  <c r="H113" i="22"/>
  <c r="T113" i="22" s="1"/>
  <c r="B113" i="22"/>
  <c r="K112" i="22"/>
  <c r="W112" i="22" s="1"/>
  <c r="J112" i="22"/>
  <c r="V112" i="22" s="1"/>
  <c r="I112" i="22"/>
  <c r="U112" i="22" s="1"/>
  <c r="H112" i="22"/>
  <c r="T112" i="22" s="1"/>
  <c r="B112" i="22"/>
  <c r="K111" i="22"/>
  <c r="W111" i="22" s="1"/>
  <c r="J111" i="22"/>
  <c r="V111" i="22" s="1"/>
  <c r="I111" i="22"/>
  <c r="U111" i="22" s="1"/>
  <c r="H111" i="22"/>
  <c r="T111" i="22" s="1"/>
  <c r="B111" i="22"/>
  <c r="K110" i="22"/>
  <c r="W110" i="22" s="1"/>
  <c r="J110" i="22"/>
  <c r="V110" i="22" s="1"/>
  <c r="I110" i="22"/>
  <c r="U110" i="22" s="1"/>
  <c r="H110" i="22"/>
  <c r="T110" i="22" s="1"/>
  <c r="B110" i="22"/>
  <c r="K109" i="22"/>
  <c r="W109" i="22" s="1"/>
  <c r="J109" i="22"/>
  <c r="V109" i="22" s="1"/>
  <c r="I109" i="22"/>
  <c r="U109" i="22" s="1"/>
  <c r="H109" i="22"/>
  <c r="T109" i="22" s="1"/>
  <c r="B109" i="22"/>
  <c r="K108" i="22"/>
  <c r="W108" i="22" s="1"/>
  <c r="J108" i="22"/>
  <c r="V108" i="22" s="1"/>
  <c r="I108" i="22"/>
  <c r="U108" i="22" s="1"/>
  <c r="H108" i="22"/>
  <c r="T108" i="22" s="1"/>
  <c r="B108" i="22"/>
  <c r="K107" i="22"/>
  <c r="W107" i="22" s="1"/>
  <c r="J107" i="22"/>
  <c r="V107" i="22" s="1"/>
  <c r="I107" i="22"/>
  <c r="U107" i="22" s="1"/>
  <c r="H107" i="22"/>
  <c r="T107" i="22" s="1"/>
  <c r="B107" i="22"/>
  <c r="K106" i="22"/>
  <c r="W106" i="22" s="1"/>
  <c r="J106" i="22"/>
  <c r="V106" i="22" s="1"/>
  <c r="I106" i="22"/>
  <c r="U106" i="22" s="1"/>
  <c r="H106" i="22"/>
  <c r="T106" i="22" s="1"/>
  <c r="B106" i="22"/>
  <c r="K105" i="22"/>
  <c r="W105" i="22" s="1"/>
  <c r="J105" i="22"/>
  <c r="V105" i="22" s="1"/>
  <c r="I105" i="22"/>
  <c r="U105" i="22" s="1"/>
  <c r="H105" i="22"/>
  <c r="T105" i="22" s="1"/>
  <c r="B105" i="22"/>
  <c r="K104" i="22"/>
  <c r="W104" i="22" s="1"/>
  <c r="J104" i="22"/>
  <c r="V104" i="22" s="1"/>
  <c r="I104" i="22"/>
  <c r="U104" i="22" s="1"/>
  <c r="H104" i="22"/>
  <c r="T104" i="22" s="1"/>
  <c r="B104" i="22"/>
  <c r="K103" i="22"/>
  <c r="W103" i="22" s="1"/>
  <c r="J103" i="22"/>
  <c r="V103" i="22" s="1"/>
  <c r="I103" i="22"/>
  <c r="U103" i="22" s="1"/>
  <c r="H103" i="22"/>
  <c r="T103" i="22" s="1"/>
  <c r="B103" i="22"/>
  <c r="K102" i="22"/>
  <c r="W102" i="22" s="1"/>
  <c r="J102" i="22"/>
  <c r="V102" i="22" s="1"/>
  <c r="I102" i="22"/>
  <c r="U102" i="22" s="1"/>
  <c r="H102" i="22"/>
  <c r="T102" i="22" s="1"/>
  <c r="B102" i="22"/>
  <c r="K101" i="22"/>
  <c r="W101" i="22" s="1"/>
  <c r="J101" i="22"/>
  <c r="V101" i="22" s="1"/>
  <c r="I101" i="22"/>
  <c r="U101" i="22" s="1"/>
  <c r="H101" i="22"/>
  <c r="T101" i="22" s="1"/>
  <c r="B101" i="22"/>
  <c r="K100" i="22"/>
  <c r="W100" i="22" s="1"/>
  <c r="J100" i="22"/>
  <c r="V100" i="22" s="1"/>
  <c r="I100" i="22"/>
  <c r="U100" i="22" s="1"/>
  <c r="H100" i="22"/>
  <c r="T100" i="22" s="1"/>
  <c r="B100" i="22"/>
  <c r="K99" i="22"/>
  <c r="W99" i="22" s="1"/>
  <c r="J99" i="22"/>
  <c r="V99" i="22" s="1"/>
  <c r="I99" i="22"/>
  <c r="U99" i="22" s="1"/>
  <c r="H99" i="22"/>
  <c r="T99" i="22" s="1"/>
  <c r="B99" i="22"/>
  <c r="K98" i="22"/>
  <c r="W98" i="22" s="1"/>
  <c r="J98" i="22"/>
  <c r="V98" i="22" s="1"/>
  <c r="I98" i="22"/>
  <c r="U98" i="22" s="1"/>
  <c r="H98" i="22"/>
  <c r="T98" i="22" s="1"/>
  <c r="B98" i="22"/>
  <c r="K97" i="22"/>
  <c r="W97" i="22" s="1"/>
  <c r="J97" i="22"/>
  <c r="V97" i="22" s="1"/>
  <c r="I97" i="22"/>
  <c r="U97" i="22" s="1"/>
  <c r="H97" i="22"/>
  <c r="T97" i="22" s="1"/>
  <c r="B97" i="22"/>
  <c r="K96" i="22"/>
  <c r="W96" i="22" s="1"/>
  <c r="J96" i="22"/>
  <c r="V96" i="22" s="1"/>
  <c r="I96" i="22"/>
  <c r="U96" i="22" s="1"/>
  <c r="H96" i="22"/>
  <c r="T96" i="22" s="1"/>
  <c r="B96" i="22"/>
  <c r="K95" i="22"/>
  <c r="W95" i="22" s="1"/>
  <c r="J95" i="22"/>
  <c r="V95" i="22" s="1"/>
  <c r="I95" i="22"/>
  <c r="U95" i="22" s="1"/>
  <c r="H95" i="22"/>
  <c r="T95" i="22" s="1"/>
  <c r="B95" i="22"/>
  <c r="K94" i="22"/>
  <c r="W94" i="22" s="1"/>
  <c r="J94" i="22"/>
  <c r="V94" i="22" s="1"/>
  <c r="I94" i="22"/>
  <c r="U94" i="22" s="1"/>
  <c r="H94" i="22"/>
  <c r="T94" i="22" s="1"/>
  <c r="B94" i="22"/>
  <c r="K93" i="22"/>
  <c r="W93" i="22" s="1"/>
  <c r="J93" i="22"/>
  <c r="V93" i="22" s="1"/>
  <c r="I93" i="22"/>
  <c r="U93" i="22" s="1"/>
  <c r="H93" i="22"/>
  <c r="T93" i="22" s="1"/>
  <c r="B93" i="22"/>
  <c r="K92" i="22"/>
  <c r="W92" i="22" s="1"/>
  <c r="J92" i="22"/>
  <c r="V92" i="22" s="1"/>
  <c r="I92" i="22"/>
  <c r="U92" i="22" s="1"/>
  <c r="H92" i="22"/>
  <c r="T92" i="22" s="1"/>
  <c r="B92" i="22"/>
  <c r="K91" i="22"/>
  <c r="W91" i="22" s="1"/>
  <c r="J91" i="22"/>
  <c r="V91" i="22" s="1"/>
  <c r="I91" i="22"/>
  <c r="U91" i="22" s="1"/>
  <c r="H91" i="22"/>
  <c r="T91" i="22" s="1"/>
  <c r="B91" i="22"/>
  <c r="K90" i="22"/>
  <c r="W90" i="22" s="1"/>
  <c r="J90" i="22"/>
  <c r="V90" i="22" s="1"/>
  <c r="I90" i="22"/>
  <c r="U90" i="22" s="1"/>
  <c r="H90" i="22"/>
  <c r="T90" i="22" s="1"/>
  <c r="B90" i="22"/>
  <c r="K89" i="22"/>
  <c r="W89" i="22" s="1"/>
  <c r="J89" i="22"/>
  <c r="V89" i="22" s="1"/>
  <c r="I89" i="22"/>
  <c r="U89" i="22" s="1"/>
  <c r="H89" i="22"/>
  <c r="T89" i="22" s="1"/>
  <c r="B89" i="22"/>
  <c r="K88" i="22"/>
  <c r="W88" i="22" s="1"/>
  <c r="J88" i="22"/>
  <c r="V88" i="22" s="1"/>
  <c r="I88" i="22"/>
  <c r="U88" i="22" s="1"/>
  <c r="H88" i="22"/>
  <c r="T88" i="22" s="1"/>
  <c r="B88" i="22"/>
  <c r="K87" i="22"/>
  <c r="W87" i="22" s="1"/>
  <c r="J87" i="22"/>
  <c r="V87" i="22" s="1"/>
  <c r="I87" i="22"/>
  <c r="U87" i="22" s="1"/>
  <c r="H87" i="22"/>
  <c r="T87" i="22" s="1"/>
  <c r="B87" i="22"/>
  <c r="K86" i="22"/>
  <c r="W86" i="22" s="1"/>
  <c r="J86" i="22"/>
  <c r="V86" i="22" s="1"/>
  <c r="I86" i="22"/>
  <c r="U86" i="22" s="1"/>
  <c r="H86" i="22"/>
  <c r="T86" i="22" s="1"/>
  <c r="B86" i="22"/>
  <c r="K85" i="22"/>
  <c r="W85" i="22" s="1"/>
  <c r="J85" i="22"/>
  <c r="V85" i="22" s="1"/>
  <c r="I85" i="22"/>
  <c r="U85" i="22" s="1"/>
  <c r="H85" i="22"/>
  <c r="T85" i="22" s="1"/>
  <c r="B85" i="22"/>
  <c r="K84" i="22"/>
  <c r="W84" i="22" s="1"/>
  <c r="J84" i="22"/>
  <c r="V84" i="22" s="1"/>
  <c r="I84" i="22"/>
  <c r="U84" i="22" s="1"/>
  <c r="H84" i="22"/>
  <c r="T84" i="22" s="1"/>
  <c r="B84" i="22"/>
  <c r="K83" i="22"/>
  <c r="W83" i="22" s="1"/>
  <c r="J83" i="22"/>
  <c r="V83" i="22" s="1"/>
  <c r="I83" i="22"/>
  <c r="U83" i="22" s="1"/>
  <c r="H83" i="22"/>
  <c r="T83" i="22" s="1"/>
  <c r="B83" i="22"/>
  <c r="K82" i="22"/>
  <c r="W82" i="22" s="1"/>
  <c r="J82" i="22"/>
  <c r="V82" i="22" s="1"/>
  <c r="I82" i="22"/>
  <c r="U82" i="22" s="1"/>
  <c r="H82" i="22"/>
  <c r="T82" i="22" s="1"/>
  <c r="B82" i="22"/>
  <c r="K81" i="22"/>
  <c r="W81" i="22" s="1"/>
  <c r="J81" i="22"/>
  <c r="V81" i="22" s="1"/>
  <c r="I81" i="22"/>
  <c r="U81" i="22" s="1"/>
  <c r="H81" i="22"/>
  <c r="T81" i="22" s="1"/>
  <c r="B81" i="22"/>
  <c r="K80" i="22"/>
  <c r="W80" i="22" s="1"/>
  <c r="J80" i="22"/>
  <c r="V80" i="22" s="1"/>
  <c r="I80" i="22"/>
  <c r="U80" i="22" s="1"/>
  <c r="H80" i="22"/>
  <c r="T80" i="22" s="1"/>
  <c r="B80" i="22"/>
  <c r="K79" i="22"/>
  <c r="W79" i="22" s="1"/>
  <c r="J79" i="22"/>
  <c r="V79" i="22" s="1"/>
  <c r="I79" i="22"/>
  <c r="U79" i="22" s="1"/>
  <c r="H79" i="22"/>
  <c r="T79" i="22" s="1"/>
  <c r="B79" i="22"/>
  <c r="K78" i="22"/>
  <c r="W78" i="22" s="1"/>
  <c r="J78" i="22"/>
  <c r="V78" i="22" s="1"/>
  <c r="I78" i="22"/>
  <c r="U78" i="22" s="1"/>
  <c r="H78" i="22"/>
  <c r="T78" i="22" s="1"/>
  <c r="B78" i="22"/>
  <c r="K77" i="22"/>
  <c r="W77" i="22" s="1"/>
  <c r="J77" i="22"/>
  <c r="V77" i="22" s="1"/>
  <c r="I77" i="22"/>
  <c r="U77" i="22" s="1"/>
  <c r="H77" i="22"/>
  <c r="T77" i="22" s="1"/>
  <c r="B77" i="22"/>
  <c r="K76" i="22"/>
  <c r="W76" i="22" s="1"/>
  <c r="J76" i="22"/>
  <c r="V76" i="22" s="1"/>
  <c r="I76" i="22"/>
  <c r="U76" i="22" s="1"/>
  <c r="H76" i="22"/>
  <c r="T76" i="22" s="1"/>
  <c r="B76" i="22"/>
  <c r="K75" i="22"/>
  <c r="W75" i="22" s="1"/>
  <c r="J75" i="22"/>
  <c r="V75" i="22" s="1"/>
  <c r="I75" i="22"/>
  <c r="U75" i="22" s="1"/>
  <c r="H75" i="22"/>
  <c r="T75" i="22" s="1"/>
  <c r="B75" i="22"/>
  <c r="K74" i="22"/>
  <c r="W74" i="22" s="1"/>
  <c r="J74" i="22"/>
  <c r="V74" i="22" s="1"/>
  <c r="I74" i="22"/>
  <c r="U74" i="22" s="1"/>
  <c r="H74" i="22"/>
  <c r="T74" i="22" s="1"/>
  <c r="B74" i="22"/>
  <c r="K73" i="22"/>
  <c r="W73" i="22" s="1"/>
  <c r="J73" i="22"/>
  <c r="V73" i="22" s="1"/>
  <c r="I73" i="22"/>
  <c r="U73" i="22" s="1"/>
  <c r="H73" i="22"/>
  <c r="T73" i="22" s="1"/>
  <c r="B73" i="22"/>
  <c r="K72" i="22"/>
  <c r="W72" i="22" s="1"/>
  <c r="J72" i="22"/>
  <c r="V72" i="22" s="1"/>
  <c r="I72" i="22"/>
  <c r="U72" i="22" s="1"/>
  <c r="H72" i="22"/>
  <c r="T72" i="22" s="1"/>
  <c r="B72" i="22"/>
  <c r="K71" i="22"/>
  <c r="W71" i="22" s="1"/>
  <c r="J71" i="22"/>
  <c r="V71" i="22" s="1"/>
  <c r="I71" i="22"/>
  <c r="U71" i="22" s="1"/>
  <c r="H71" i="22"/>
  <c r="T71" i="22" s="1"/>
  <c r="B71" i="22"/>
  <c r="K70" i="22"/>
  <c r="W70" i="22" s="1"/>
  <c r="J70" i="22"/>
  <c r="V70" i="22" s="1"/>
  <c r="I70" i="22"/>
  <c r="U70" i="22" s="1"/>
  <c r="H70" i="22"/>
  <c r="T70" i="22" s="1"/>
  <c r="B70" i="22"/>
  <c r="K69" i="22"/>
  <c r="W69" i="22" s="1"/>
  <c r="J69" i="22"/>
  <c r="V69" i="22" s="1"/>
  <c r="I69" i="22"/>
  <c r="U69" i="22" s="1"/>
  <c r="H69" i="22"/>
  <c r="T69" i="22" s="1"/>
  <c r="B69" i="22"/>
  <c r="K68" i="22"/>
  <c r="W68" i="22" s="1"/>
  <c r="J68" i="22"/>
  <c r="V68" i="22" s="1"/>
  <c r="I68" i="22"/>
  <c r="U68" i="22" s="1"/>
  <c r="H68" i="22"/>
  <c r="T68" i="22" s="1"/>
  <c r="B68" i="22"/>
  <c r="K67" i="27"/>
  <c r="U67" i="27" s="1"/>
  <c r="J67" i="27"/>
  <c r="T67" i="27" s="1"/>
  <c r="I67" i="27"/>
  <c r="S67" i="27" s="1"/>
  <c r="H67" i="27"/>
  <c r="R67" i="27" s="1"/>
  <c r="G67" i="27"/>
  <c r="Q67" i="27" s="1"/>
  <c r="F67" i="27"/>
  <c r="P67" i="27" s="1"/>
  <c r="A67" i="27"/>
  <c r="B67" i="27" s="1"/>
  <c r="K66" i="27"/>
  <c r="U66" i="27" s="1"/>
  <c r="J66" i="27"/>
  <c r="T66" i="27" s="1"/>
  <c r="I66" i="27"/>
  <c r="S66" i="27" s="1"/>
  <c r="H66" i="27"/>
  <c r="R66" i="27" s="1"/>
  <c r="G66" i="27"/>
  <c r="Q66" i="27" s="1"/>
  <c r="F66" i="27"/>
  <c r="P66" i="27" s="1"/>
  <c r="A66" i="27"/>
  <c r="B66" i="27" s="1"/>
  <c r="K65" i="27"/>
  <c r="U65" i="27" s="1"/>
  <c r="J65" i="27"/>
  <c r="T65" i="27" s="1"/>
  <c r="I65" i="27"/>
  <c r="S65" i="27" s="1"/>
  <c r="H65" i="27"/>
  <c r="R65" i="27" s="1"/>
  <c r="G65" i="27"/>
  <c r="Q65" i="27" s="1"/>
  <c r="F65" i="27"/>
  <c r="P65" i="27" s="1"/>
  <c r="A65" i="27"/>
  <c r="B65" i="27" s="1"/>
  <c r="K64" i="27"/>
  <c r="U64" i="27" s="1"/>
  <c r="J64" i="27"/>
  <c r="T64" i="27" s="1"/>
  <c r="I64" i="27"/>
  <c r="S64" i="27" s="1"/>
  <c r="H64" i="27"/>
  <c r="R64" i="27" s="1"/>
  <c r="G64" i="27"/>
  <c r="Q64" i="27" s="1"/>
  <c r="F64" i="27"/>
  <c r="P64" i="27" s="1"/>
  <c r="A64" i="27"/>
  <c r="B64" i="27" s="1"/>
  <c r="K63" i="27"/>
  <c r="U63" i="27" s="1"/>
  <c r="J63" i="27"/>
  <c r="T63" i="27" s="1"/>
  <c r="I63" i="27"/>
  <c r="S63" i="27" s="1"/>
  <c r="H63" i="27"/>
  <c r="R63" i="27" s="1"/>
  <c r="G63" i="27"/>
  <c r="Q63" i="27" s="1"/>
  <c r="F63" i="27"/>
  <c r="P63" i="27" s="1"/>
  <c r="A63" i="27"/>
  <c r="B63" i="27" s="1"/>
  <c r="K62" i="27"/>
  <c r="U62" i="27" s="1"/>
  <c r="J62" i="27"/>
  <c r="T62" i="27" s="1"/>
  <c r="I62" i="27"/>
  <c r="S62" i="27" s="1"/>
  <c r="H62" i="27"/>
  <c r="R62" i="27" s="1"/>
  <c r="G62" i="27"/>
  <c r="Q62" i="27" s="1"/>
  <c r="F62" i="27"/>
  <c r="P62" i="27" s="1"/>
  <c r="A62" i="27"/>
  <c r="B62" i="27" s="1"/>
  <c r="K61" i="27"/>
  <c r="U61" i="27" s="1"/>
  <c r="J61" i="27"/>
  <c r="T61" i="27" s="1"/>
  <c r="I61" i="27"/>
  <c r="S61" i="27" s="1"/>
  <c r="H61" i="27"/>
  <c r="R61" i="27" s="1"/>
  <c r="G61" i="27"/>
  <c r="Q61" i="27" s="1"/>
  <c r="F61" i="27"/>
  <c r="P61" i="27" s="1"/>
  <c r="A61" i="27"/>
  <c r="B61" i="27" s="1"/>
  <c r="K60" i="27"/>
  <c r="U60" i="27" s="1"/>
  <c r="J60" i="27"/>
  <c r="T60" i="27" s="1"/>
  <c r="I60" i="27"/>
  <c r="S60" i="27" s="1"/>
  <c r="H60" i="27"/>
  <c r="R60" i="27" s="1"/>
  <c r="G60" i="27"/>
  <c r="Q60" i="27" s="1"/>
  <c r="F60" i="27"/>
  <c r="P60" i="27" s="1"/>
  <c r="A60" i="27"/>
  <c r="B60" i="27" s="1"/>
  <c r="K59" i="27"/>
  <c r="U59" i="27" s="1"/>
  <c r="J59" i="27"/>
  <c r="T59" i="27" s="1"/>
  <c r="I59" i="27"/>
  <c r="S59" i="27" s="1"/>
  <c r="H59" i="27"/>
  <c r="R59" i="27" s="1"/>
  <c r="G59" i="27"/>
  <c r="Q59" i="27" s="1"/>
  <c r="F59" i="27"/>
  <c r="P59" i="27" s="1"/>
  <c r="A59" i="27"/>
  <c r="B59" i="27" s="1"/>
  <c r="K58" i="27"/>
  <c r="U58" i="27" s="1"/>
  <c r="J58" i="27"/>
  <c r="T58" i="27" s="1"/>
  <c r="I58" i="27"/>
  <c r="S58" i="27" s="1"/>
  <c r="H58" i="27"/>
  <c r="R58" i="27" s="1"/>
  <c r="G58" i="27"/>
  <c r="Q58" i="27" s="1"/>
  <c r="F58" i="27"/>
  <c r="P58" i="27" s="1"/>
  <c r="A58" i="27"/>
  <c r="B58" i="27" s="1"/>
  <c r="K57" i="27"/>
  <c r="U57" i="27" s="1"/>
  <c r="J57" i="27"/>
  <c r="T57" i="27" s="1"/>
  <c r="I57" i="27"/>
  <c r="S57" i="27" s="1"/>
  <c r="H57" i="27"/>
  <c r="R57" i="27" s="1"/>
  <c r="G57" i="27"/>
  <c r="Q57" i="27" s="1"/>
  <c r="F57" i="27"/>
  <c r="P57" i="27" s="1"/>
  <c r="A57" i="27"/>
  <c r="B57" i="27" s="1"/>
  <c r="K56" i="27"/>
  <c r="U56" i="27" s="1"/>
  <c r="J56" i="27"/>
  <c r="T56" i="27" s="1"/>
  <c r="I56" i="27"/>
  <c r="S56" i="27" s="1"/>
  <c r="H56" i="27"/>
  <c r="R56" i="27" s="1"/>
  <c r="G56" i="27"/>
  <c r="Q56" i="27" s="1"/>
  <c r="F56" i="27"/>
  <c r="P56" i="27" s="1"/>
  <c r="A56" i="27"/>
  <c r="B56" i="27" s="1"/>
  <c r="K55" i="27"/>
  <c r="U55" i="27" s="1"/>
  <c r="J55" i="27"/>
  <c r="T55" i="27" s="1"/>
  <c r="I55" i="27"/>
  <c r="S55" i="27" s="1"/>
  <c r="H55" i="27"/>
  <c r="R55" i="27" s="1"/>
  <c r="G55" i="27"/>
  <c r="Q55" i="27" s="1"/>
  <c r="F55" i="27"/>
  <c r="P55" i="27" s="1"/>
  <c r="A55" i="27"/>
  <c r="B55" i="27" s="1"/>
  <c r="K54" i="27"/>
  <c r="U54" i="27" s="1"/>
  <c r="J54" i="27"/>
  <c r="T54" i="27" s="1"/>
  <c r="I54" i="27"/>
  <c r="S54" i="27" s="1"/>
  <c r="H54" i="27"/>
  <c r="R54" i="27" s="1"/>
  <c r="G54" i="27"/>
  <c r="Q54" i="27" s="1"/>
  <c r="F54" i="27"/>
  <c r="P54" i="27" s="1"/>
  <c r="A54" i="27"/>
  <c r="B54" i="27" s="1"/>
  <c r="K53" i="27"/>
  <c r="U53" i="27" s="1"/>
  <c r="J53" i="27"/>
  <c r="T53" i="27" s="1"/>
  <c r="I53" i="27"/>
  <c r="S53" i="27" s="1"/>
  <c r="H53" i="27"/>
  <c r="R53" i="27" s="1"/>
  <c r="G53" i="27"/>
  <c r="Q53" i="27" s="1"/>
  <c r="F53" i="27"/>
  <c r="P53" i="27" s="1"/>
  <c r="A53" i="27"/>
  <c r="B53" i="27" s="1"/>
  <c r="K52" i="27"/>
  <c r="U52" i="27" s="1"/>
  <c r="J52" i="27"/>
  <c r="T52" i="27" s="1"/>
  <c r="I52" i="27"/>
  <c r="S52" i="27" s="1"/>
  <c r="H52" i="27"/>
  <c r="R52" i="27" s="1"/>
  <c r="G52" i="27"/>
  <c r="Q52" i="27" s="1"/>
  <c r="F52" i="27"/>
  <c r="P52" i="27" s="1"/>
  <c r="A52" i="27"/>
  <c r="B52" i="27" s="1"/>
  <c r="K51" i="27"/>
  <c r="U51" i="27" s="1"/>
  <c r="J51" i="27"/>
  <c r="T51" i="27" s="1"/>
  <c r="I51" i="27"/>
  <c r="S51" i="27" s="1"/>
  <c r="H51" i="27"/>
  <c r="R51" i="27" s="1"/>
  <c r="G51" i="27"/>
  <c r="Q51" i="27" s="1"/>
  <c r="F51" i="27"/>
  <c r="P51" i="27" s="1"/>
  <c r="A51" i="27"/>
  <c r="B51" i="27" s="1"/>
  <c r="K50" i="27"/>
  <c r="U50" i="27" s="1"/>
  <c r="J50" i="27"/>
  <c r="T50" i="27" s="1"/>
  <c r="I50" i="27"/>
  <c r="S50" i="27" s="1"/>
  <c r="H50" i="27"/>
  <c r="R50" i="27" s="1"/>
  <c r="G50" i="27"/>
  <c r="Q50" i="27" s="1"/>
  <c r="F50" i="27"/>
  <c r="P50" i="27" s="1"/>
  <c r="A50" i="27"/>
  <c r="B50" i="27" s="1"/>
  <c r="K49" i="27"/>
  <c r="U49" i="27" s="1"/>
  <c r="J49" i="27"/>
  <c r="T49" i="27" s="1"/>
  <c r="I49" i="27"/>
  <c r="S49" i="27" s="1"/>
  <c r="H49" i="27"/>
  <c r="R49" i="27" s="1"/>
  <c r="G49" i="27"/>
  <c r="Q49" i="27" s="1"/>
  <c r="F49" i="27"/>
  <c r="P49" i="27" s="1"/>
  <c r="A49" i="27"/>
  <c r="B49" i="27" s="1"/>
  <c r="K48" i="27"/>
  <c r="U48" i="27" s="1"/>
  <c r="J48" i="27"/>
  <c r="T48" i="27" s="1"/>
  <c r="I48" i="27"/>
  <c r="S48" i="27" s="1"/>
  <c r="H48" i="27"/>
  <c r="R48" i="27" s="1"/>
  <c r="G48" i="27"/>
  <c r="Q48" i="27" s="1"/>
  <c r="F48" i="27"/>
  <c r="P48" i="27" s="1"/>
  <c r="A48" i="27"/>
  <c r="B48" i="27" s="1"/>
  <c r="K47" i="27"/>
  <c r="U47" i="27" s="1"/>
  <c r="J47" i="27"/>
  <c r="T47" i="27" s="1"/>
  <c r="I47" i="27"/>
  <c r="S47" i="27" s="1"/>
  <c r="H47" i="27"/>
  <c r="R47" i="27" s="1"/>
  <c r="G47" i="27"/>
  <c r="Q47" i="27" s="1"/>
  <c r="F47" i="27"/>
  <c r="P47" i="27" s="1"/>
  <c r="A47" i="27"/>
  <c r="B47" i="27" s="1"/>
  <c r="K46" i="27"/>
  <c r="U46" i="27" s="1"/>
  <c r="J46" i="27"/>
  <c r="T46" i="27" s="1"/>
  <c r="I46" i="27"/>
  <c r="S46" i="27" s="1"/>
  <c r="H46" i="27"/>
  <c r="R46" i="27" s="1"/>
  <c r="G46" i="27"/>
  <c r="Q46" i="27" s="1"/>
  <c r="F46" i="27"/>
  <c r="P46" i="27" s="1"/>
  <c r="A46" i="27"/>
  <c r="B46" i="27" s="1"/>
  <c r="K45" i="27"/>
  <c r="U45" i="27" s="1"/>
  <c r="J45" i="27"/>
  <c r="T45" i="27" s="1"/>
  <c r="I45" i="27"/>
  <c r="S45" i="27" s="1"/>
  <c r="H45" i="27"/>
  <c r="R45" i="27" s="1"/>
  <c r="G45" i="27"/>
  <c r="Q45" i="27" s="1"/>
  <c r="F45" i="27"/>
  <c r="P45" i="27" s="1"/>
  <c r="A45" i="27"/>
  <c r="B45" i="27" s="1"/>
  <c r="K44" i="27"/>
  <c r="U44" i="27" s="1"/>
  <c r="J44" i="27"/>
  <c r="T44" i="27" s="1"/>
  <c r="I44" i="27"/>
  <c r="S44" i="27" s="1"/>
  <c r="H44" i="27"/>
  <c r="R44" i="27" s="1"/>
  <c r="G44" i="27"/>
  <c r="Q44" i="27" s="1"/>
  <c r="F44" i="27"/>
  <c r="P44" i="27" s="1"/>
  <c r="A44" i="27"/>
  <c r="B44" i="27" s="1"/>
  <c r="K43" i="27"/>
  <c r="U43" i="27" s="1"/>
  <c r="J43" i="27"/>
  <c r="T43" i="27" s="1"/>
  <c r="I43" i="27"/>
  <c r="S43" i="27" s="1"/>
  <c r="H43" i="27"/>
  <c r="R43" i="27" s="1"/>
  <c r="G43" i="27"/>
  <c r="Q43" i="27" s="1"/>
  <c r="F43" i="27"/>
  <c r="P43" i="27" s="1"/>
  <c r="A43" i="27"/>
  <c r="B43" i="27" s="1"/>
  <c r="K42" i="27"/>
  <c r="U42" i="27" s="1"/>
  <c r="J42" i="27"/>
  <c r="T42" i="27" s="1"/>
  <c r="I42" i="27"/>
  <c r="S42" i="27" s="1"/>
  <c r="H42" i="27"/>
  <c r="R42" i="27" s="1"/>
  <c r="G42" i="27"/>
  <c r="Q42" i="27" s="1"/>
  <c r="F42" i="27"/>
  <c r="P42" i="27" s="1"/>
  <c r="A42" i="27"/>
  <c r="B42" i="27" s="1"/>
  <c r="K41" i="27"/>
  <c r="U41" i="27" s="1"/>
  <c r="J41" i="27"/>
  <c r="T41" i="27" s="1"/>
  <c r="I41" i="27"/>
  <c r="S41" i="27" s="1"/>
  <c r="H41" i="27"/>
  <c r="R41" i="27" s="1"/>
  <c r="G41" i="27"/>
  <c r="Q41" i="27" s="1"/>
  <c r="F41" i="27"/>
  <c r="P41" i="27" s="1"/>
  <c r="A41" i="27"/>
  <c r="B41" i="27" s="1"/>
  <c r="K40" i="27"/>
  <c r="U40" i="27" s="1"/>
  <c r="J40" i="27"/>
  <c r="T40" i="27" s="1"/>
  <c r="I40" i="27"/>
  <c r="S40" i="27" s="1"/>
  <c r="H40" i="27"/>
  <c r="R40" i="27" s="1"/>
  <c r="G40" i="27"/>
  <c r="Q40" i="27" s="1"/>
  <c r="F40" i="27"/>
  <c r="P40" i="27" s="1"/>
  <c r="A40" i="27"/>
  <c r="B40" i="27" s="1"/>
  <c r="K39" i="27"/>
  <c r="U39" i="27" s="1"/>
  <c r="J39" i="27"/>
  <c r="T39" i="27" s="1"/>
  <c r="I39" i="27"/>
  <c r="S39" i="27" s="1"/>
  <c r="H39" i="27"/>
  <c r="R39" i="27" s="1"/>
  <c r="G39" i="27"/>
  <c r="Q39" i="27" s="1"/>
  <c r="F39" i="27"/>
  <c r="P39" i="27" s="1"/>
  <c r="A39" i="27"/>
  <c r="B39" i="27" s="1"/>
  <c r="K38" i="27"/>
  <c r="U38" i="27" s="1"/>
  <c r="J38" i="27"/>
  <c r="T38" i="27" s="1"/>
  <c r="I38" i="27"/>
  <c r="S38" i="27" s="1"/>
  <c r="H38" i="27"/>
  <c r="R38" i="27" s="1"/>
  <c r="G38" i="27"/>
  <c r="Q38" i="27" s="1"/>
  <c r="F38" i="27"/>
  <c r="P38" i="27" s="1"/>
  <c r="A38" i="27"/>
  <c r="B38" i="27" s="1"/>
  <c r="K37" i="27"/>
  <c r="U37" i="27" s="1"/>
  <c r="J37" i="27"/>
  <c r="T37" i="27" s="1"/>
  <c r="I37" i="27"/>
  <c r="S37" i="27" s="1"/>
  <c r="H37" i="27"/>
  <c r="R37" i="27" s="1"/>
  <c r="G37" i="27"/>
  <c r="Q37" i="27" s="1"/>
  <c r="F37" i="27"/>
  <c r="P37" i="27" s="1"/>
  <c r="A37" i="27"/>
  <c r="B37" i="27" s="1"/>
  <c r="K36" i="27"/>
  <c r="U36" i="27" s="1"/>
  <c r="J36" i="27"/>
  <c r="T36" i="27" s="1"/>
  <c r="I36" i="27"/>
  <c r="S36" i="27" s="1"/>
  <c r="H36" i="27"/>
  <c r="R36" i="27" s="1"/>
  <c r="G36" i="27"/>
  <c r="Q36" i="27" s="1"/>
  <c r="F36" i="27"/>
  <c r="P36" i="27" s="1"/>
  <c r="A36" i="27"/>
  <c r="B36" i="27" s="1"/>
  <c r="K35" i="27"/>
  <c r="U35" i="27" s="1"/>
  <c r="J35" i="27"/>
  <c r="T35" i="27" s="1"/>
  <c r="I35" i="27"/>
  <c r="S35" i="27" s="1"/>
  <c r="H35" i="27"/>
  <c r="R35" i="27" s="1"/>
  <c r="G35" i="27"/>
  <c r="Q35" i="27" s="1"/>
  <c r="F35" i="27"/>
  <c r="P35" i="27" s="1"/>
  <c r="A35" i="27"/>
  <c r="B35" i="27" s="1"/>
  <c r="K34" i="27"/>
  <c r="U34" i="27" s="1"/>
  <c r="J34" i="27"/>
  <c r="T34" i="27" s="1"/>
  <c r="I34" i="27"/>
  <c r="S34" i="27" s="1"/>
  <c r="H34" i="27"/>
  <c r="R34" i="27" s="1"/>
  <c r="G34" i="27"/>
  <c r="Q34" i="27" s="1"/>
  <c r="F34" i="27"/>
  <c r="P34" i="27" s="1"/>
  <c r="A34" i="27"/>
  <c r="B34" i="27" s="1"/>
  <c r="K33" i="27"/>
  <c r="U33" i="27" s="1"/>
  <c r="J33" i="27"/>
  <c r="T33" i="27" s="1"/>
  <c r="I33" i="27"/>
  <c r="S33" i="27" s="1"/>
  <c r="H33" i="27"/>
  <c r="R33" i="27" s="1"/>
  <c r="G33" i="27"/>
  <c r="Q33" i="27" s="1"/>
  <c r="F33" i="27"/>
  <c r="P33" i="27" s="1"/>
  <c r="A33" i="27"/>
  <c r="B33" i="27" s="1"/>
  <c r="K32" i="27"/>
  <c r="U32" i="27" s="1"/>
  <c r="J32" i="27"/>
  <c r="T32" i="27" s="1"/>
  <c r="I32" i="27"/>
  <c r="S32" i="27" s="1"/>
  <c r="H32" i="27"/>
  <c r="R32" i="27" s="1"/>
  <c r="G32" i="27"/>
  <c r="Q32" i="27" s="1"/>
  <c r="F32" i="27"/>
  <c r="P32" i="27" s="1"/>
  <c r="A32" i="27"/>
  <c r="B32" i="27" s="1"/>
  <c r="K31" i="27"/>
  <c r="U31" i="27" s="1"/>
  <c r="J31" i="27"/>
  <c r="T31" i="27" s="1"/>
  <c r="I31" i="27"/>
  <c r="S31" i="27" s="1"/>
  <c r="H31" i="27"/>
  <c r="R31" i="27" s="1"/>
  <c r="G31" i="27"/>
  <c r="Q31" i="27" s="1"/>
  <c r="F31" i="27"/>
  <c r="P31" i="27" s="1"/>
  <c r="A31" i="27"/>
  <c r="B31" i="27" s="1"/>
  <c r="K30" i="27"/>
  <c r="U30" i="27" s="1"/>
  <c r="J30" i="27"/>
  <c r="T30" i="27" s="1"/>
  <c r="I30" i="27"/>
  <c r="S30" i="27" s="1"/>
  <c r="H30" i="27"/>
  <c r="R30" i="27" s="1"/>
  <c r="G30" i="27"/>
  <c r="Q30" i="27" s="1"/>
  <c r="F30" i="27"/>
  <c r="P30" i="27" s="1"/>
  <c r="A30" i="27"/>
  <c r="B30" i="27" s="1"/>
  <c r="K29" i="27"/>
  <c r="U29" i="27" s="1"/>
  <c r="J29" i="27"/>
  <c r="T29" i="27" s="1"/>
  <c r="I29" i="27"/>
  <c r="S29" i="27" s="1"/>
  <c r="H29" i="27"/>
  <c r="R29" i="27" s="1"/>
  <c r="G29" i="27"/>
  <c r="Q29" i="27" s="1"/>
  <c r="F29" i="27"/>
  <c r="P29" i="27" s="1"/>
  <c r="A29" i="27"/>
  <c r="B29" i="27" s="1"/>
  <c r="K28" i="27"/>
  <c r="U28" i="27" s="1"/>
  <c r="J28" i="27"/>
  <c r="T28" i="27" s="1"/>
  <c r="I28" i="27"/>
  <c r="S28" i="27" s="1"/>
  <c r="H28" i="27"/>
  <c r="R28" i="27" s="1"/>
  <c r="G28" i="27"/>
  <c r="Q28" i="27" s="1"/>
  <c r="F28" i="27"/>
  <c r="P28" i="27" s="1"/>
  <c r="A28" i="27"/>
  <c r="B28" i="27" s="1"/>
  <c r="K27" i="27"/>
  <c r="U27" i="27" s="1"/>
  <c r="J27" i="27"/>
  <c r="T27" i="27" s="1"/>
  <c r="I27" i="27"/>
  <c r="S27" i="27" s="1"/>
  <c r="H27" i="27"/>
  <c r="R27" i="27" s="1"/>
  <c r="G27" i="27"/>
  <c r="Q27" i="27" s="1"/>
  <c r="F27" i="27"/>
  <c r="P27" i="27" s="1"/>
  <c r="A27" i="27"/>
  <c r="B27" i="27" s="1"/>
  <c r="K26" i="27"/>
  <c r="U26" i="27" s="1"/>
  <c r="J26" i="27"/>
  <c r="T26" i="27" s="1"/>
  <c r="I26" i="27"/>
  <c r="S26" i="27" s="1"/>
  <c r="H26" i="27"/>
  <c r="R26" i="27" s="1"/>
  <c r="G26" i="27"/>
  <c r="Q26" i="27" s="1"/>
  <c r="F26" i="27"/>
  <c r="P26" i="27" s="1"/>
  <c r="A26" i="27"/>
  <c r="B26" i="27" s="1"/>
  <c r="K25" i="27"/>
  <c r="U25" i="27" s="1"/>
  <c r="J25" i="27"/>
  <c r="T25" i="27" s="1"/>
  <c r="I25" i="27"/>
  <c r="S25" i="27" s="1"/>
  <c r="H25" i="27"/>
  <c r="R25" i="27" s="1"/>
  <c r="G25" i="27"/>
  <c r="Q25" i="27" s="1"/>
  <c r="F25" i="27"/>
  <c r="P25" i="27" s="1"/>
  <c r="A25" i="27"/>
  <c r="B25" i="27" s="1"/>
  <c r="K24" i="27"/>
  <c r="U24" i="27" s="1"/>
  <c r="J24" i="27"/>
  <c r="T24" i="27" s="1"/>
  <c r="I24" i="27"/>
  <c r="S24" i="27" s="1"/>
  <c r="H24" i="27"/>
  <c r="R24" i="27" s="1"/>
  <c r="G24" i="27"/>
  <c r="Q24" i="27" s="1"/>
  <c r="F24" i="27"/>
  <c r="P24" i="27" s="1"/>
  <c r="A24" i="27"/>
  <c r="B24" i="27" s="1"/>
  <c r="K23" i="27"/>
  <c r="U23" i="27" s="1"/>
  <c r="J23" i="27"/>
  <c r="T23" i="27" s="1"/>
  <c r="I23" i="27"/>
  <c r="S23" i="27" s="1"/>
  <c r="H23" i="27"/>
  <c r="R23" i="27" s="1"/>
  <c r="G23" i="27"/>
  <c r="Q23" i="27" s="1"/>
  <c r="F23" i="27"/>
  <c r="P23" i="27" s="1"/>
  <c r="A23" i="27"/>
  <c r="B23" i="27" s="1"/>
  <c r="K22" i="27"/>
  <c r="U22" i="27" s="1"/>
  <c r="J22" i="27"/>
  <c r="T22" i="27" s="1"/>
  <c r="I22" i="27"/>
  <c r="S22" i="27" s="1"/>
  <c r="H22" i="27"/>
  <c r="R22" i="27" s="1"/>
  <c r="G22" i="27"/>
  <c r="Q22" i="27" s="1"/>
  <c r="F22" i="27"/>
  <c r="P22" i="27" s="1"/>
  <c r="A22" i="27"/>
  <c r="B22" i="27" s="1"/>
  <c r="K21" i="27"/>
  <c r="U21" i="27" s="1"/>
  <c r="J21" i="27"/>
  <c r="T21" i="27" s="1"/>
  <c r="I21" i="27"/>
  <c r="S21" i="27" s="1"/>
  <c r="H21" i="27"/>
  <c r="R21" i="27" s="1"/>
  <c r="G21" i="27"/>
  <c r="Q21" i="27" s="1"/>
  <c r="F21" i="27"/>
  <c r="P21" i="27" s="1"/>
  <c r="A21" i="27"/>
  <c r="B21" i="27" s="1"/>
  <c r="K20" i="27"/>
  <c r="U20" i="27" s="1"/>
  <c r="J20" i="27"/>
  <c r="T20" i="27" s="1"/>
  <c r="I20" i="27"/>
  <c r="S20" i="27" s="1"/>
  <c r="H20" i="27"/>
  <c r="R20" i="27" s="1"/>
  <c r="G20" i="27"/>
  <c r="Q20" i="27" s="1"/>
  <c r="F20" i="27"/>
  <c r="P20" i="27" s="1"/>
  <c r="A20" i="27"/>
  <c r="B20" i="27" s="1"/>
  <c r="K19" i="27"/>
  <c r="U19" i="27" s="1"/>
  <c r="J19" i="27"/>
  <c r="T19" i="27" s="1"/>
  <c r="I19" i="27"/>
  <c r="S19" i="27" s="1"/>
  <c r="H19" i="27"/>
  <c r="R19" i="27" s="1"/>
  <c r="G19" i="27"/>
  <c r="Q19" i="27" s="1"/>
  <c r="F19" i="27"/>
  <c r="P19" i="27" s="1"/>
  <c r="A19" i="27"/>
  <c r="B19" i="27" s="1"/>
  <c r="K18" i="27"/>
  <c r="U18" i="27" s="1"/>
  <c r="J18" i="27"/>
  <c r="T18" i="27" s="1"/>
  <c r="I18" i="27"/>
  <c r="S18" i="27" s="1"/>
  <c r="H18" i="27"/>
  <c r="R18" i="27" s="1"/>
  <c r="G18" i="27"/>
  <c r="Q18" i="27" s="1"/>
  <c r="F18" i="27"/>
  <c r="P18" i="27" s="1"/>
  <c r="A18" i="27"/>
  <c r="B18" i="27" s="1"/>
  <c r="K17" i="27"/>
  <c r="U17" i="27" s="1"/>
  <c r="J17" i="27"/>
  <c r="T17" i="27" s="1"/>
  <c r="I17" i="27"/>
  <c r="S17" i="27" s="1"/>
  <c r="H17" i="27"/>
  <c r="R17" i="27" s="1"/>
  <c r="G17" i="27"/>
  <c r="Q17" i="27" s="1"/>
  <c r="F17" i="27"/>
  <c r="P17" i="27" s="1"/>
  <c r="A17" i="27"/>
  <c r="B17" i="27" s="1"/>
  <c r="K16" i="27"/>
  <c r="U16" i="27" s="1"/>
  <c r="J16" i="27"/>
  <c r="T16" i="27" s="1"/>
  <c r="I16" i="27"/>
  <c r="S16" i="27" s="1"/>
  <c r="H16" i="27"/>
  <c r="R16" i="27" s="1"/>
  <c r="G16" i="27"/>
  <c r="Q16" i="27" s="1"/>
  <c r="F16" i="27"/>
  <c r="P16" i="27" s="1"/>
  <c r="A16" i="27"/>
  <c r="B16" i="27" s="1"/>
  <c r="K15" i="27"/>
  <c r="U15" i="27" s="1"/>
  <c r="J15" i="27"/>
  <c r="T15" i="27" s="1"/>
  <c r="I15" i="27"/>
  <c r="S15" i="27" s="1"/>
  <c r="H15" i="27"/>
  <c r="R15" i="27" s="1"/>
  <c r="G15" i="27"/>
  <c r="Q15" i="27" s="1"/>
  <c r="F15" i="27"/>
  <c r="P15" i="27" s="1"/>
  <c r="A15" i="27"/>
  <c r="B15" i="27" s="1"/>
  <c r="K14" i="27"/>
  <c r="U14" i="27" s="1"/>
  <c r="J14" i="27"/>
  <c r="T14" i="27" s="1"/>
  <c r="I14" i="27"/>
  <c r="S14" i="27" s="1"/>
  <c r="H14" i="27"/>
  <c r="R14" i="27" s="1"/>
  <c r="G14" i="27"/>
  <c r="Q14" i="27" s="1"/>
  <c r="F14" i="27"/>
  <c r="P14" i="27" s="1"/>
  <c r="A14" i="27"/>
  <c r="B14" i="27" s="1"/>
  <c r="K13" i="27"/>
  <c r="U13" i="27" s="1"/>
  <c r="J13" i="27"/>
  <c r="T13" i="27" s="1"/>
  <c r="I13" i="27"/>
  <c r="S13" i="27" s="1"/>
  <c r="H13" i="27"/>
  <c r="R13" i="27" s="1"/>
  <c r="G13" i="27"/>
  <c r="Q13" i="27" s="1"/>
  <c r="F13" i="27"/>
  <c r="P13" i="27" s="1"/>
  <c r="A13" i="27"/>
  <c r="B13" i="27" s="1"/>
  <c r="K12" i="27"/>
  <c r="U12" i="27" s="1"/>
  <c r="J12" i="27"/>
  <c r="T12" i="27" s="1"/>
  <c r="I12" i="27"/>
  <c r="S12" i="27" s="1"/>
  <c r="H12" i="27"/>
  <c r="R12" i="27" s="1"/>
  <c r="G12" i="27"/>
  <c r="Q12" i="27" s="1"/>
  <c r="F12" i="27"/>
  <c r="P12" i="27" s="1"/>
  <c r="A12" i="27"/>
  <c r="B12" i="27" s="1"/>
  <c r="K11" i="27"/>
  <c r="U11" i="27" s="1"/>
  <c r="J11" i="27"/>
  <c r="T11" i="27" s="1"/>
  <c r="I11" i="27"/>
  <c r="S11" i="27" s="1"/>
  <c r="H11" i="27"/>
  <c r="R11" i="27" s="1"/>
  <c r="G11" i="27"/>
  <c r="Q11" i="27" s="1"/>
  <c r="F11" i="27"/>
  <c r="P11" i="27" s="1"/>
  <c r="A11" i="27"/>
  <c r="B11" i="27" s="1"/>
  <c r="K10" i="27"/>
  <c r="U10" i="27" s="1"/>
  <c r="J10" i="27"/>
  <c r="T10" i="27" s="1"/>
  <c r="I10" i="27"/>
  <c r="S10" i="27" s="1"/>
  <c r="H10" i="27"/>
  <c r="R10" i="27" s="1"/>
  <c r="G10" i="27"/>
  <c r="Q10" i="27" s="1"/>
  <c r="F10" i="27"/>
  <c r="P10" i="27" s="1"/>
  <c r="A10" i="27"/>
  <c r="B10" i="27" s="1"/>
  <c r="K9" i="27"/>
  <c r="U9" i="27" s="1"/>
  <c r="J9" i="27"/>
  <c r="T9" i="27" s="1"/>
  <c r="I9" i="27"/>
  <c r="S9" i="27" s="1"/>
  <c r="H9" i="27"/>
  <c r="R9" i="27" s="1"/>
  <c r="G9" i="27"/>
  <c r="Q9" i="27" s="1"/>
  <c r="F9" i="27"/>
  <c r="P9" i="27" s="1"/>
  <c r="A9" i="27"/>
  <c r="B9" i="27" s="1"/>
  <c r="K8" i="27"/>
  <c r="U8" i="27" s="1"/>
  <c r="J8" i="27"/>
  <c r="T8" i="27" s="1"/>
  <c r="I8" i="27"/>
  <c r="S8" i="27" s="1"/>
  <c r="H8" i="27"/>
  <c r="R8" i="27" s="1"/>
  <c r="G8" i="27"/>
  <c r="Q8" i="27" s="1"/>
  <c r="F8" i="27"/>
  <c r="P8" i="27" s="1"/>
  <c r="A8" i="27"/>
  <c r="B8" i="27" s="1"/>
  <c r="K7" i="27"/>
  <c r="U7" i="27" s="1"/>
  <c r="J7" i="27"/>
  <c r="T7" i="27" s="1"/>
  <c r="I7" i="27"/>
  <c r="S7" i="27" s="1"/>
  <c r="H7" i="27"/>
  <c r="R7" i="27" s="1"/>
  <c r="G7" i="27"/>
  <c r="Q7" i="27" s="1"/>
  <c r="F7" i="27"/>
  <c r="P7" i="27" s="1"/>
  <c r="A7" i="27"/>
  <c r="B7" i="27" s="1"/>
  <c r="K6" i="27"/>
  <c r="U6" i="27" s="1"/>
  <c r="J6" i="27"/>
  <c r="T6" i="27" s="1"/>
  <c r="I6" i="27"/>
  <c r="S6" i="27" s="1"/>
  <c r="H6" i="27"/>
  <c r="R6" i="27" s="1"/>
  <c r="G6" i="27"/>
  <c r="Q6" i="27" s="1"/>
  <c r="F6" i="27"/>
  <c r="P6" i="27" s="1"/>
  <c r="A6" i="27"/>
  <c r="B6" i="27" s="1"/>
  <c r="K5" i="27"/>
  <c r="U5" i="27" s="1"/>
  <c r="J5" i="27"/>
  <c r="T5" i="27" s="1"/>
  <c r="I5" i="27"/>
  <c r="S5" i="27" s="1"/>
  <c r="H5" i="27"/>
  <c r="R5" i="27" s="1"/>
  <c r="G5" i="27"/>
  <c r="Q5" i="27" s="1"/>
  <c r="F5" i="27"/>
  <c r="P5" i="27" s="1"/>
  <c r="A5" i="27"/>
  <c r="B5" i="27" s="1"/>
  <c r="K4" i="27"/>
  <c r="U4" i="27" s="1"/>
  <c r="J4" i="27"/>
  <c r="T4" i="27" s="1"/>
  <c r="I4" i="27"/>
  <c r="S4" i="27" s="1"/>
  <c r="H4" i="27"/>
  <c r="R4" i="27" s="1"/>
  <c r="G4" i="27"/>
  <c r="Q4" i="27" s="1"/>
  <c r="F4" i="27"/>
  <c r="P4" i="27" s="1"/>
  <c r="A4" i="27"/>
  <c r="B4" i="27" s="1"/>
  <c r="K3" i="27"/>
  <c r="U3" i="27" s="1"/>
  <c r="J3" i="27"/>
  <c r="T3" i="27" s="1"/>
  <c r="I3" i="27"/>
  <c r="S3" i="27" s="1"/>
  <c r="H3" i="27"/>
  <c r="R3" i="27" s="1"/>
  <c r="G3" i="27"/>
  <c r="Q3" i="27" s="1"/>
  <c r="F3" i="27"/>
  <c r="P3" i="27" s="1"/>
  <c r="A3" i="27"/>
  <c r="B3" i="27" s="1"/>
  <c r="M2" i="27"/>
  <c r="K2" i="27"/>
  <c r="U2" i="27" s="1"/>
  <c r="J2" i="27"/>
  <c r="T2" i="27" s="1"/>
  <c r="I2" i="27"/>
  <c r="S2" i="27" s="1"/>
  <c r="H2" i="27"/>
  <c r="R2" i="27" s="1"/>
  <c r="G2" i="27"/>
  <c r="Q2" i="27" s="1"/>
  <c r="F2" i="27"/>
  <c r="P2" i="27" s="1"/>
  <c r="A2" i="27"/>
  <c r="B2" i="27" s="1"/>
  <c r="K145" i="27"/>
  <c r="U145" i="27" s="1"/>
  <c r="J145" i="27"/>
  <c r="T145" i="27" s="1"/>
  <c r="I145" i="27"/>
  <c r="S145" i="27" s="1"/>
  <c r="H145" i="27"/>
  <c r="R145" i="27" s="1"/>
  <c r="F145" i="27"/>
  <c r="P145" i="27" s="1"/>
  <c r="A145" i="27"/>
  <c r="B145" i="27" s="1"/>
  <c r="K144" i="27"/>
  <c r="U144" i="27" s="1"/>
  <c r="J144" i="27"/>
  <c r="T144" i="27" s="1"/>
  <c r="I144" i="27"/>
  <c r="S144" i="27" s="1"/>
  <c r="H144" i="27"/>
  <c r="R144" i="27" s="1"/>
  <c r="F144" i="27"/>
  <c r="P144" i="27" s="1"/>
  <c r="A144" i="27"/>
  <c r="B144" i="27" s="1"/>
  <c r="K143" i="27"/>
  <c r="U143" i="27" s="1"/>
  <c r="J143" i="27"/>
  <c r="T143" i="27" s="1"/>
  <c r="I143" i="27"/>
  <c r="S143" i="27" s="1"/>
  <c r="H143" i="27"/>
  <c r="R143" i="27" s="1"/>
  <c r="F143" i="27"/>
  <c r="A143" i="27"/>
  <c r="B143" i="27" s="1"/>
  <c r="K142" i="27"/>
  <c r="U142" i="27" s="1"/>
  <c r="J142" i="27"/>
  <c r="T142" i="27" s="1"/>
  <c r="I142" i="27"/>
  <c r="S142" i="27" s="1"/>
  <c r="H142" i="27"/>
  <c r="R142" i="27" s="1"/>
  <c r="F142" i="27"/>
  <c r="P142" i="27" s="1"/>
  <c r="A142" i="27"/>
  <c r="B142" i="27" s="1"/>
  <c r="K141" i="27"/>
  <c r="U141" i="27" s="1"/>
  <c r="J141" i="27"/>
  <c r="T141" i="27" s="1"/>
  <c r="I141" i="27"/>
  <c r="S141" i="27" s="1"/>
  <c r="H141" i="27"/>
  <c r="R141" i="27" s="1"/>
  <c r="F141" i="27"/>
  <c r="P141" i="27" s="1"/>
  <c r="A141" i="27"/>
  <c r="B141" i="27" s="1"/>
  <c r="K140" i="27"/>
  <c r="U140" i="27" s="1"/>
  <c r="J140" i="27"/>
  <c r="T140" i="27" s="1"/>
  <c r="I140" i="27"/>
  <c r="S140" i="27" s="1"/>
  <c r="H140" i="27"/>
  <c r="R140" i="27" s="1"/>
  <c r="F140" i="27"/>
  <c r="P140" i="27" s="1"/>
  <c r="A140" i="27"/>
  <c r="B140" i="27" s="1"/>
  <c r="K139" i="27"/>
  <c r="U139" i="27" s="1"/>
  <c r="J139" i="27"/>
  <c r="T139" i="27" s="1"/>
  <c r="I139" i="27"/>
  <c r="S139" i="27" s="1"/>
  <c r="H139" i="27"/>
  <c r="R139" i="27" s="1"/>
  <c r="F139" i="27"/>
  <c r="A139" i="27"/>
  <c r="B139" i="27" s="1"/>
  <c r="K138" i="27"/>
  <c r="U138" i="27" s="1"/>
  <c r="J138" i="27"/>
  <c r="T138" i="27" s="1"/>
  <c r="I138" i="27"/>
  <c r="S138" i="27" s="1"/>
  <c r="H138" i="27"/>
  <c r="R138" i="27" s="1"/>
  <c r="F138" i="27"/>
  <c r="P138" i="27" s="1"/>
  <c r="A138" i="27"/>
  <c r="B138" i="27" s="1"/>
  <c r="K137" i="27"/>
  <c r="U137" i="27" s="1"/>
  <c r="J137" i="27"/>
  <c r="T137" i="27" s="1"/>
  <c r="I137" i="27"/>
  <c r="S137" i="27" s="1"/>
  <c r="H137" i="27"/>
  <c r="R137" i="27" s="1"/>
  <c r="F137" i="27"/>
  <c r="P137" i="27" s="1"/>
  <c r="A137" i="27"/>
  <c r="B137" i="27" s="1"/>
  <c r="K136" i="27"/>
  <c r="U136" i="27" s="1"/>
  <c r="J136" i="27"/>
  <c r="T136" i="27" s="1"/>
  <c r="I136" i="27"/>
  <c r="S136" i="27" s="1"/>
  <c r="H136" i="27"/>
  <c r="R136" i="27" s="1"/>
  <c r="F136" i="27"/>
  <c r="P136" i="27" s="1"/>
  <c r="A136" i="27"/>
  <c r="B136" i="27" s="1"/>
  <c r="K135" i="27"/>
  <c r="U135" i="27" s="1"/>
  <c r="J135" i="27"/>
  <c r="T135" i="27" s="1"/>
  <c r="I135" i="27"/>
  <c r="S135" i="27" s="1"/>
  <c r="H135" i="27"/>
  <c r="R135" i="27" s="1"/>
  <c r="F135" i="27"/>
  <c r="P135" i="27" s="1"/>
  <c r="A135" i="27"/>
  <c r="B135" i="27" s="1"/>
  <c r="K134" i="27"/>
  <c r="J134" i="27"/>
  <c r="T134" i="27" s="1"/>
  <c r="I134" i="27"/>
  <c r="S134" i="27" s="1"/>
  <c r="H134" i="27"/>
  <c r="R134" i="27" s="1"/>
  <c r="F134" i="27"/>
  <c r="P134" i="27" s="1"/>
  <c r="A134" i="27"/>
  <c r="B134" i="27" s="1"/>
  <c r="K133" i="27"/>
  <c r="U133" i="27" s="1"/>
  <c r="J133" i="27"/>
  <c r="T133" i="27" s="1"/>
  <c r="I133" i="27"/>
  <c r="S133" i="27" s="1"/>
  <c r="H133" i="27"/>
  <c r="R133" i="27" s="1"/>
  <c r="F133" i="27"/>
  <c r="P133" i="27" s="1"/>
  <c r="A133" i="27"/>
  <c r="B133" i="27" s="1"/>
  <c r="K132" i="27"/>
  <c r="U132" i="27" s="1"/>
  <c r="J132" i="27"/>
  <c r="T132" i="27" s="1"/>
  <c r="I132" i="27"/>
  <c r="S132" i="27" s="1"/>
  <c r="H132" i="27"/>
  <c r="R132" i="27" s="1"/>
  <c r="F132" i="27"/>
  <c r="P132" i="27" s="1"/>
  <c r="A132" i="27"/>
  <c r="B132" i="27" s="1"/>
  <c r="K131" i="27"/>
  <c r="U131" i="27" s="1"/>
  <c r="J131" i="27"/>
  <c r="T131" i="27" s="1"/>
  <c r="I131" i="27"/>
  <c r="S131" i="27" s="1"/>
  <c r="H131" i="27"/>
  <c r="R131" i="27" s="1"/>
  <c r="F131" i="27"/>
  <c r="A131" i="27"/>
  <c r="B131" i="27" s="1"/>
  <c r="K130" i="27"/>
  <c r="U130" i="27" s="1"/>
  <c r="J130" i="27"/>
  <c r="T130" i="27" s="1"/>
  <c r="I130" i="27"/>
  <c r="S130" i="27" s="1"/>
  <c r="H130" i="27"/>
  <c r="R130" i="27" s="1"/>
  <c r="F130" i="27"/>
  <c r="P130" i="27" s="1"/>
  <c r="A130" i="27"/>
  <c r="B130" i="27" s="1"/>
  <c r="K129" i="27"/>
  <c r="U129" i="27" s="1"/>
  <c r="J129" i="27"/>
  <c r="T129" i="27" s="1"/>
  <c r="I129" i="27"/>
  <c r="S129" i="27" s="1"/>
  <c r="H129" i="27"/>
  <c r="R129" i="27" s="1"/>
  <c r="F129" i="27"/>
  <c r="P129" i="27" s="1"/>
  <c r="A129" i="27"/>
  <c r="B129" i="27" s="1"/>
  <c r="K128" i="27"/>
  <c r="U128" i="27" s="1"/>
  <c r="J128" i="27"/>
  <c r="T128" i="27" s="1"/>
  <c r="I128" i="27"/>
  <c r="S128" i="27" s="1"/>
  <c r="H128" i="27"/>
  <c r="R128" i="27" s="1"/>
  <c r="F128" i="27"/>
  <c r="P128" i="27" s="1"/>
  <c r="A128" i="27"/>
  <c r="B128" i="27" s="1"/>
  <c r="K127" i="27"/>
  <c r="U127" i="27" s="1"/>
  <c r="J127" i="27"/>
  <c r="T127" i="27" s="1"/>
  <c r="I127" i="27"/>
  <c r="S127" i="27" s="1"/>
  <c r="H127" i="27"/>
  <c r="R127" i="27" s="1"/>
  <c r="F127" i="27"/>
  <c r="P127" i="27" s="1"/>
  <c r="A127" i="27"/>
  <c r="B127" i="27" s="1"/>
  <c r="K126" i="27"/>
  <c r="U126" i="27" s="1"/>
  <c r="J126" i="27"/>
  <c r="T126" i="27" s="1"/>
  <c r="I126" i="27"/>
  <c r="S126" i="27" s="1"/>
  <c r="H126" i="27"/>
  <c r="R126" i="27" s="1"/>
  <c r="F126" i="27"/>
  <c r="P126" i="27" s="1"/>
  <c r="A126" i="27"/>
  <c r="B126" i="27" s="1"/>
  <c r="K125" i="27"/>
  <c r="U125" i="27" s="1"/>
  <c r="J125" i="27"/>
  <c r="T125" i="27" s="1"/>
  <c r="I125" i="27"/>
  <c r="S125" i="27" s="1"/>
  <c r="H125" i="27"/>
  <c r="R125" i="27" s="1"/>
  <c r="F125" i="27"/>
  <c r="P125" i="27" s="1"/>
  <c r="A125" i="27"/>
  <c r="B125" i="27" s="1"/>
  <c r="K124" i="27"/>
  <c r="U124" i="27" s="1"/>
  <c r="J124" i="27"/>
  <c r="T124" i="27" s="1"/>
  <c r="I124" i="27"/>
  <c r="S124" i="27" s="1"/>
  <c r="H124" i="27"/>
  <c r="R124" i="27" s="1"/>
  <c r="F124" i="27"/>
  <c r="P124" i="27" s="1"/>
  <c r="A124" i="27"/>
  <c r="B124" i="27" s="1"/>
  <c r="K123" i="27"/>
  <c r="U123" i="27" s="1"/>
  <c r="J123" i="27"/>
  <c r="T123" i="27" s="1"/>
  <c r="I123" i="27"/>
  <c r="S123" i="27" s="1"/>
  <c r="H123" i="27"/>
  <c r="R123" i="27" s="1"/>
  <c r="F123" i="27"/>
  <c r="A123" i="27"/>
  <c r="B123" i="27" s="1"/>
  <c r="K122" i="27"/>
  <c r="U122" i="27" s="1"/>
  <c r="J122" i="27"/>
  <c r="T122" i="27" s="1"/>
  <c r="I122" i="27"/>
  <c r="S122" i="27" s="1"/>
  <c r="H122" i="27"/>
  <c r="R122" i="27" s="1"/>
  <c r="F122" i="27"/>
  <c r="P122" i="27" s="1"/>
  <c r="A122" i="27"/>
  <c r="B122" i="27" s="1"/>
  <c r="K121" i="27"/>
  <c r="U121" i="27" s="1"/>
  <c r="J121" i="27"/>
  <c r="T121" i="27" s="1"/>
  <c r="I121" i="27"/>
  <c r="S121" i="27" s="1"/>
  <c r="H121" i="27"/>
  <c r="R121" i="27" s="1"/>
  <c r="F121" i="27"/>
  <c r="P121" i="27" s="1"/>
  <c r="A121" i="27"/>
  <c r="B121" i="27" s="1"/>
  <c r="K120" i="27"/>
  <c r="U120" i="27" s="1"/>
  <c r="J120" i="27"/>
  <c r="T120" i="27" s="1"/>
  <c r="I120" i="27"/>
  <c r="S120" i="27" s="1"/>
  <c r="H120" i="27"/>
  <c r="R120" i="27" s="1"/>
  <c r="F120" i="27"/>
  <c r="P120" i="27" s="1"/>
  <c r="A120" i="27"/>
  <c r="B120" i="27" s="1"/>
  <c r="K119" i="27"/>
  <c r="U119" i="27" s="1"/>
  <c r="J119" i="27"/>
  <c r="T119" i="27" s="1"/>
  <c r="I119" i="27"/>
  <c r="S119" i="27" s="1"/>
  <c r="H119" i="27"/>
  <c r="R119" i="27" s="1"/>
  <c r="F119" i="27"/>
  <c r="P119" i="27" s="1"/>
  <c r="A119" i="27"/>
  <c r="B119" i="27" s="1"/>
  <c r="K118" i="27"/>
  <c r="U118" i="27" s="1"/>
  <c r="J118" i="27"/>
  <c r="T118" i="27" s="1"/>
  <c r="I118" i="27"/>
  <c r="S118" i="27" s="1"/>
  <c r="H118" i="27"/>
  <c r="R118" i="27" s="1"/>
  <c r="F118" i="27"/>
  <c r="P118" i="27" s="1"/>
  <c r="A118" i="27"/>
  <c r="B118" i="27" s="1"/>
  <c r="K117" i="27"/>
  <c r="U117" i="27" s="1"/>
  <c r="J117" i="27"/>
  <c r="T117" i="27" s="1"/>
  <c r="I117" i="27"/>
  <c r="S117" i="27" s="1"/>
  <c r="H117" i="27"/>
  <c r="R117" i="27" s="1"/>
  <c r="F117" i="27"/>
  <c r="P117" i="27" s="1"/>
  <c r="A117" i="27"/>
  <c r="B117" i="27" s="1"/>
  <c r="K116" i="27"/>
  <c r="U116" i="27" s="1"/>
  <c r="J116" i="27"/>
  <c r="T116" i="27" s="1"/>
  <c r="I116" i="27"/>
  <c r="S116" i="27" s="1"/>
  <c r="H116" i="27"/>
  <c r="R116" i="27" s="1"/>
  <c r="F116" i="27"/>
  <c r="P116" i="27" s="1"/>
  <c r="A116" i="27"/>
  <c r="B116" i="27" s="1"/>
  <c r="K115" i="27"/>
  <c r="U115" i="27" s="1"/>
  <c r="J115" i="27"/>
  <c r="T115" i="27" s="1"/>
  <c r="I115" i="27"/>
  <c r="S115" i="27" s="1"/>
  <c r="H115" i="27"/>
  <c r="R115" i="27" s="1"/>
  <c r="F115" i="27"/>
  <c r="A115" i="27"/>
  <c r="B115" i="27" s="1"/>
  <c r="K114" i="27"/>
  <c r="U114" i="27" s="1"/>
  <c r="J114" i="27"/>
  <c r="T114" i="27" s="1"/>
  <c r="I114" i="27"/>
  <c r="S114" i="27" s="1"/>
  <c r="H114" i="27"/>
  <c r="R114" i="27" s="1"/>
  <c r="F114" i="27"/>
  <c r="P114" i="27" s="1"/>
  <c r="A114" i="27"/>
  <c r="B114" i="27" s="1"/>
  <c r="K113" i="27"/>
  <c r="U113" i="27" s="1"/>
  <c r="J113" i="27"/>
  <c r="T113" i="27" s="1"/>
  <c r="I113" i="27"/>
  <c r="S113" i="27" s="1"/>
  <c r="H113" i="27"/>
  <c r="R113" i="27" s="1"/>
  <c r="F113" i="27"/>
  <c r="P113" i="27" s="1"/>
  <c r="A113" i="27"/>
  <c r="B113" i="27" s="1"/>
  <c r="K112" i="27"/>
  <c r="U112" i="27" s="1"/>
  <c r="J112" i="27"/>
  <c r="T112" i="27" s="1"/>
  <c r="I112" i="27"/>
  <c r="S112" i="27" s="1"/>
  <c r="H112" i="27"/>
  <c r="R112" i="27" s="1"/>
  <c r="F112" i="27"/>
  <c r="P112" i="27" s="1"/>
  <c r="A112" i="27"/>
  <c r="B112" i="27" s="1"/>
  <c r="K111" i="27"/>
  <c r="U111" i="27" s="1"/>
  <c r="J111" i="27"/>
  <c r="T111" i="27" s="1"/>
  <c r="I111" i="27"/>
  <c r="S111" i="27" s="1"/>
  <c r="H111" i="27"/>
  <c r="R111" i="27" s="1"/>
  <c r="F111" i="27"/>
  <c r="P111" i="27" s="1"/>
  <c r="A111" i="27"/>
  <c r="B111" i="27" s="1"/>
  <c r="K110" i="27"/>
  <c r="U110" i="27" s="1"/>
  <c r="J110" i="27"/>
  <c r="T110" i="27" s="1"/>
  <c r="I110" i="27"/>
  <c r="S110" i="27" s="1"/>
  <c r="H110" i="27"/>
  <c r="R110" i="27" s="1"/>
  <c r="F110" i="27"/>
  <c r="P110" i="27" s="1"/>
  <c r="A110" i="27"/>
  <c r="B110" i="27" s="1"/>
  <c r="K109" i="27"/>
  <c r="U109" i="27" s="1"/>
  <c r="J109" i="27"/>
  <c r="T109" i="27" s="1"/>
  <c r="I109" i="27"/>
  <c r="S109" i="27" s="1"/>
  <c r="H109" i="27"/>
  <c r="R109" i="27" s="1"/>
  <c r="F109" i="27"/>
  <c r="P109" i="27" s="1"/>
  <c r="A109" i="27"/>
  <c r="B109" i="27" s="1"/>
  <c r="K108" i="27"/>
  <c r="U108" i="27" s="1"/>
  <c r="J108" i="27"/>
  <c r="T108" i="27" s="1"/>
  <c r="I108" i="27"/>
  <c r="S108" i="27" s="1"/>
  <c r="H108" i="27"/>
  <c r="R108" i="27" s="1"/>
  <c r="F108" i="27"/>
  <c r="P108" i="27" s="1"/>
  <c r="A108" i="27"/>
  <c r="B108" i="27" s="1"/>
  <c r="K107" i="27"/>
  <c r="U107" i="27" s="1"/>
  <c r="J107" i="27"/>
  <c r="T107" i="27" s="1"/>
  <c r="I107" i="27"/>
  <c r="S107" i="27" s="1"/>
  <c r="H107" i="27"/>
  <c r="R107" i="27" s="1"/>
  <c r="F107" i="27"/>
  <c r="P107" i="27" s="1"/>
  <c r="A107" i="27"/>
  <c r="B107" i="27" s="1"/>
  <c r="K106" i="27"/>
  <c r="U106" i="27" s="1"/>
  <c r="J106" i="27"/>
  <c r="T106" i="27" s="1"/>
  <c r="I106" i="27"/>
  <c r="S106" i="27" s="1"/>
  <c r="H106" i="27"/>
  <c r="R106" i="27" s="1"/>
  <c r="F106" i="27"/>
  <c r="P106" i="27" s="1"/>
  <c r="A106" i="27"/>
  <c r="B106" i="27" s="1"/>
  <c r="K105" i="27"/>
  <c r="U105" i="27" s="1"/>
  <c r="J105" i="27"/>
  <c r="T105" i="27" s="1"/>
  <c r="I105" i="27"/>
  <c r="S105" i="27" s="1"/>
  <c r="H105" i="27"/>
  <c r="R105" i="27" s="1"/>
  <c r="F105" i="27"/>
  <c r="P105" i="27" s="1"/>
  <c r="A105" i="27"/>
  <c r="B105" i="27" s="1"/>
  <c r="K104" i="27"/>
  <c r="U104" i="27" s="1"/>
  <c r="J104" i="27"/>
  <c r="T104" i="27" s="1"/>
  <c r="I104" i="27"/>
  <c r="S104" i="27" s="1"/>
  <c r="H104" i="27"/>
  <c r="R104" i="27" s="1"/>
  <c r="F104" i="27"/>
  <c r="P104" i="27" s="1"/>
  <c r="A104" i="27"/>
  <c r="B104" i="27" s="1"/>
  <c r="K103" i="27"/>
  <c r="U103" i="27" s="1"/>
  <c r="J103" i="27"/>
  <c r="T103" i="27" s="1"/>
  <c r="I103" i="27"/>
  <c r="S103" i="27" s="1"/>
  <c r="H103" i="27"/>
  <c r="R103" i="27" s="1"/>
  <c r="F103" i="27"/>
  <c r="P103" i="27" s="1"/>
  <c r="A103" i="27"/>
  <c r="B103" i="27" s="1"/>
  <c r="K102" i="27"/>
  <c r="U102" i="27" s="1"/>
  <c r="J102" i="27"/>
  <c r="T102" i="27" s="1"/>
  <c r="I102" i="27"/>
  <c r="S102" i="27" s="1"/>
  <c r="H102" i="27"/>
  <c r="R102" i="27" s="1"/>
  <c r="F102" i="27"/>
  <c r="P102" i="27" s="1"/>
  <c r="A102" i="27"/>
  <c r="B102" i="27" s="1"/>
  <c r="K101" i="27"/>
  <c r="U101" i="27" s="1"/>
  <c r="J101" i="27"/>
  <c r="T101" i="27" s="1"/>
  <c r="I101" i="27"/>
  <c r="S101" i="27" s="1"/>
  <c r="H101" i="27"/>
  <c r="R101" i="27" s="1"/>
  <c r="F101" i="27"/>
  <c r="P101" i="27" s="1"/>
  <c r="A101" i="27"/>
  <c r="B101" i="27" s="1"/>
  <c r="K100" i="27"/>
  <c r="U100" i="27" s="1"/>
  <c r="J100" i="27"/>
  <c r="T100" i="27" s="1"/>
  <c r="I100" i="27"/>
  <c r="S100" i="27" s="1"/>
  <c r="H100" i="27"/>
  <c r="R100" i="27" s="1"/>
  <c r="F100" i="27"/>
  <c r="P100" i="27" s="1"/>
  <c r="A100" i="27"/>
  <c r="B100" i="27" s="1"/>
  <c r="K99" i="27"/>
  <c r="U99" i="27" s="1"/>
  <c r="J99" i="27"/>
  <c r="T99" i="27" s="1"/>
  <c r="I99" i="27"/>
  <c r="S99" i="27" s="1"/>
  <c r="H99" i="27"/>
  <c r="R99" i="27" s="1"/>
  <c r="F99" i="27"/>
  <c r="P99" i="27" s="1"/>
  <c r="A99" i="27"/>
  <c r="B99" i="27" s="1"/>
  <c r="K98" i="27"/>
  <c r="U98" i="27" s="1"/>
  <c r="J98" i="27"/>
  <c r="T98" i="27" s="1"/>
  <c r="I98" i="27"/>
  <c r="S98" i="27" s="1"/>
  <c r="H98" i="27"/>
  <c r="R98" i="27" s="1"/>
  <c r="F98" i="27"/>
  <c r="P98" i="27" s="1"/>
  <c r="A98" i="27"/>
  <c r="B98" i="27" s="1"/>
  <c r="K97" i="27"/>
  <c r="U97" i="27" s="1"/>
  <c r="J97" i="27"/>
  <c r="T97" i="27" s="1"/>
  <c r="I97" i="27"/>
  <c r="S97" i="27" s="1"/>
  <c r="H97" i="27"/>
  <c r="R97" i="27" s="1"/>
  <c r="F97" i="27"/>
  <c r="P97" i="27" s="1"/>
  <c r="A97" i="27"/>
  <c r="B97" i="27" s="1"/>
  <c r="K96" i="27"/>
  <c r="U96" i="27" s="1"/>
  <c r="J96" i="27"/>
  <c r="T96" i="27" s="1"/>
  <c r="I96" i="27"/>
  <c r="S96" i="27" s="1"/>
  <c r="H96" i="27"/>
  <c r="R96" i="27" s="1"/>
  <c r="F96" i="27"/>
  <c r="P96" i="27" s="1"/>
  <c r="A96" i="27"/>
  <c r="B96" i="27" s="1"/>
  <c r="K95" i="27"/>
  <c r="U95" i="27" s="1"/>
  <c r="J95" i="27"/>
  <c r="T95" i="27" s="1"/>
  <c r="I95" i="27"/>
  <c r="S95" i="27" s="1"/>
  <c r="H95" i="27"/>
  <c r="R95" i="27" s="1"/>
  <c r="F95" i="27"/>
  <c r="P95" i="27" s="1"/>
  <c r="A95" i="27"/>
  <c r="B95" i="27" s="1"/>
  <c r="K94" i="27"/>
  <c r="U94" i="27" s="1"/>
  <c r="J94" i="27"/>
  <c r="T94" i="27" s="1"/>
  <c r="I94" i="27"/>
  <c r="S94" i="27" s="1"/>
  <c r="H94" i="27"/>
  <c r="R94" i="27" s="1"/>
  <c r="F94" i="27"/>
  <c r="P94" i="27" s="1"/>
  <c r="A94" i="27"/>
  <c r="B94" i="27" s="1"/>
  <c r="K93" i="27"/>
  <c r="U93" i="27" s="1"/>
  <c r="J93" i="27"/>
  <c r="T93" i="27" s="1"/>
  <c r="I93" i="27"/>
  <c r="S93" i="27" s="1"/>
  <c r="H93" i="27"/>
  <c r="R93" i="27" s="1"/>
  <c r="F93" i="27"/>
  <c r="P93" i="27" s="1"/>
  <c r="A93" i="27"/>
  <c r="B93" i="27" s="1"/>
  <c r="K92" i="27"/>
  <c r="U92" i="27" s="1"/>
  <c r="J92" i="27"/>
  <c r="T92" i="27" s="1"/>
  <c r="I92" i="27"/>
  <c r="S92" i="27" s="1"/>
  <c r="H92" i="27"/>
  <c r="R92" i="27" s="1"/>
  <c r="F92" i="27"/>
  <c r="P92" i="27" s="1"/>
  <c r="A92" i="27"/>
  <c r="B92" i="27" s="1"/>
  <c r="K91" i="27"/>
  <c r="U91" i="27" s="1"/>
  <c r="J91" i="27"/>
  <c r="T91" i="27" s="1"/>
  <c r="I91" i="27"/>
  <c r="S91" i="27" s="1"/>
  <c r="H91" i="27"/>
  <c r="R91" i="27" s="1"/>
  <c r="F91" i="27"/>
  <c r="P91" i="27" s="1"/>
  <c r="A91" i="27"/>
  <c r="B91" i="27" s="1"/>
  <c r="K90" i="27"/>
  <c r="U90" i="27" s="1"/>
  <c r="J90" i="27"/>
  <c r="T90" i="27" s="1"/>
  <c r="I90" i="27"/>
  <c r="S90" i="27" s="1"/>
  <c r="H90" i="27"/>
  <c r="R90" i="27" s="1"/>
  <c r="F90" i="27"/>
  <c r="P90" i="27" s="1"/>
  <c r="A90" i="27"/>
  <c r="B90" i="27" s="1"/>
  <c r="K89" i="27"/>
  <c r="U89" i="27" s="1"/>
  <c r="J89" i="27"/>
  <c r="T89" i="27" s="1"/>
  <c r="I89" i="27"/>
  <c r="S89" i="27" s="1"/>
  <c r="H89" i="27"/>
  <c r="R89" i="27" s="1"/>
  <c r="F89" i="27"/>
  <c r="P89" i="27" s="1"/>
  <c r="A89" i="27"/>
  <c r="B89" i="27" s="1"/>
  <c r="K88" i="27"/>
  <c r="U88" i="27" s="1"/>
  <c r="J88" i="27"/>
  <c r="T88" i="27" s="1"/>
  <c r="I88" i="27"/>
  <c r="S88" i="27" s="1"/>
  <c r="H88" i="27"/>
  <c r="R88" i="27" s="1"/>
  <c r="F88" i="27"/>
  <c r="P88" i="27" s="1"/>
  <c r="A88" i="27"/>
  <c r="B88" i="27" s="1"/>
  <c r="K87" i="27"/>
  <c r="U87" i="27" s="1"/>
  <c r="J87" i="27"/>
  <c r="T87" i="27" s="1"/>
  <c r="I87" i="27"/>
  <c r="S87" i="27" s="1"/>
  <c r="H87" i="27"/>
  <c r="R87" i="27" s="1"/>
  <c r="F87" i="27"/>
  <c r="P87" i="27" s="1"/>
  <c r="A87" i="27"/>
  <c r="B87" i="27" s="1"/>
  <c r="K86" i="27"/>
  <c r="U86" i="27" s="1"/>
  <c r="J86" i="27"/>
  <c r="T86" i="27" s="1"/>
  <c r="I86" i="27"/>
  <c r="S86" i="27" s="1"/>
  <c r="H86" i="27"/>
  <c r="R86" i="27" s="1"/>
  <c r="F86" i="27"/>
  <c r="P86" i="27" s="1"/>
  <c r="A86" i="27"/>
  <c r="B86" i="27" s="1"/>
  <c r="K85" i="27"/>
  <c r="U85" i="27" s="1"/>
  <c r="J85" i="27"/>
  <c r="T85" i="27" s="1"/>
  <c r="I85" i="27"/>
  <c r="S85" i="27" s="1"/>
  <c r="H85" i="27"/>
  <c r="R85" i="27" s="1"/>
  <c r="F85" i="27"/>
  <c r="P85" i="27" s="1"/>
  <c r="A85" i="27"/>
  <c r="B85" i="27" s="1"/>
  <c r="K84" i="27"/>
  <c r="U84" i="27" s="1"/>
  <c r="J84" i="27"/>
  <c r="T84" i="27" s="1"/>
  <c r="I84" i="27"/>
  <c r="S84" i="27" s="1"/>
  <c r="H84" i="27"/>
  <c r="R84" i="27" s="1"/>
  <c r="F84" i="27"/>
  <c r="P84" i="27" s="1"/>
  <c r="A84" i="27"/>
  <c r="B84" i="27" s="1"/>
  <c r="K83" i="27"/>
  <c r="U83" i="27" s="1"/>
  <c r="J83" i="27"/>
  <c r="T83" i="27" s="1"/>
  <c r="I83" i="27"/>
  <c r="S83" i="27" s="1"/>
  <c r="H83" i="27"/>
  <c r="R83" i="27" s="1"/>
  <c r="F83" i="27"/>
  <c r="P83" i="27" s="1"/>
  <c r="A83" i="27"/>
  <c r="B83" i="27" s="1"/>
  <c r="K82" i="27"/>
  <c r="U82" i="27" s="1"/>
  <c r="J82" i="27"/>
  <c r="T82" i="27" s="1"/>
  <c r="I82" i="27"/>
  <c r="S82" i="27" s="1"/>
  <c r="H82" i="27"/>
  <c r="R82" i="27" s="1"/>
  <c r="F82" i="27"/>
  <c r="P82" i="27" s="1"/>
  <c r="A82" i="27"/>
  <c r="B82" i="27" s="1"/>
  <c r="K81" i="27"/>
  <c r="U81" i="27" s="1"/>
  <c r="J81" i="27"/>
  <c r="T81" i="27" s="1"/>
  <c r="I81" i="27"/>
  <c r="S81" i="27" s="1"/>
  <c r="H81" i="27"/>
  <c r="R81" i="27" s="1"/>
  <c r="F81" i="27"/>
  <c r="P81" i="27" s="1"/>
  <c r="A81" i="27"/>
  <c r="B81" i="27" s="1"/>
  <c r="K80" i="27"/>
  <c r="U80" i="27" s="1"/>
  <c r="J80" i="27"/>
  <c r="T80" i="27" s="1"/>
  <c r="I80" i="27"/>
  <c r="S80" i="27" s="1"/>
  <c r="H80" i="27"/>
  <c r="R80" i="27" s="1"/>
  <c r="F80" i="27"/>
  <c r="P80" i="27" s="1"/>
  <c r="A80" i="27"/>
  <c r="B80" i="27" s="1"/>
  <c r="K79" i="27"/>
  <c r="U79" i="27" s="1"/>
  <c r="J79" i="27"/>
  <c r="T79" i="27" s="1"/>
  <c r="I79" i="27"/>
  <c r="S79" i="27" s="1"/>
  <c r="H79" i="27"/>
  <c r="R79" i="27" s="1"/>
  <c r="G79" i="27"/>
  <c r="Q79" i="27" s="1"/>
  <c r="F79" i="27"/>
  <c r="P79" i="27" s="1"/>
  <c r="A79" i="27"/>
  <c r="B79" i="27" s="1"/>
  <c r="K78" i="27"/>
  <c r="U78" i="27" s="1"/>
  <c r="J78" i="27"/>
  <c r="T78" i="27" s="1"/>
  <c r="I78" i="27"/>
  <c r="S78" i="27" s="1"/>
  <c r="H78" i="27"/>
  <c r="R78" i="27" s="1"/>
  <c r="G78" i="27"/>
  <c r="Q78" i="27" s="1"/>
  <c r="F78" i="27"/>
  <c r="P78" i="27" s="1"/>
  <c r="A78" i="27"/>
  <c r="B78" i="27" s="1"/>
  <c r="K77" i="27"/>
  <c r="U77" i="27" s="1"/>
  <c r="J77" i="27"/>
  <c r="T77" i="27" s="1"/>
  <c r="I77" i="27"/>
  <c r="S77" i="27" s="1"/>
  <c r="H77" i="27"/>
  <c r="R77" i="27" s="1"/>
  <c r="G77" i="27"/>
  <c r="Q77" i="27" s="1"/>
  <c r="F77" i="27"/>
  <c r="P77" i="27" s="1"/>
  <c r="A77" i="27"/>
  <c r="B77" i="27" s="1"/>
  <c r="K76" i="27"/>
  <c r="U76" i="27" s="1"/>
  <c r="J76" i="27"/>
  <c r="T76" i="27" s="1"/>
  <c r="I76" i="27"/>
  <c r="S76" i="27" s="1"/>
  <c r="H76" i="27"/>
  <c r="R76" i="27" s="1"/>
  <c r="G76" i="27"/>
  <c r="Q76" i="27" s="1"/>
  <c r="F76" i="27"/>
  <c r="P76" i="27" s="1"/>
  <c r="A76" i="27"/>
  <c r="B76" i="27" s="1"/>
  <c r="K75" i="27"/>
  <c r="U75" i="27" s="1"/>
  <c r="J75" i="27"/>
  <c r="T75" i="27" s="1"/>
  <c r="I75" i="27"/>
  <c r="S75" i="27" s="1"/>
  <c r="H75" i="27"/>
  <c r="R75" i="27" s="1"/>
  <c r="G75" i="27"/>
  <c r="Q75" i="27" s="1"/>
  <c r="F75" i="27"/>
  <c r="P75" i="27" s="1"/>
  <c r="A75" i="27"/>
  <c r="B75" i="27" s="1"/>
  <c r="K74" i="27"/>
  <c r="U74" i="27" s="1"/>
  <c r="J74" i="27"/>
  <c r="T74" i="27" s="1"/>
  <c r="I74" i="27"/>
  <c r="S74" i="27" s="1"/>
  <c r="H74" i="27"/>
  <c r="R74" i="27" s="1"/>
  <c r="G74" i="27"/>
  <c r="Q74" i="27" s="1"/>
  <c r="F74" i="27"/>
  <c r="P74" i="27" s="1"/>
  <c r="A74" i="27"/>
  <c r="B74" i="27" s="1"/>
  <c r="K73" i="27"/>
  <c r="U73" i="27" s="1"/>
  <c r="J73" i="27"/>
  <c r="T73" i="27" s="1"/>
  <c r="I73" i="27"/>
  <c r="S73" i="27" s="1"/>
  <c r="H73" i="27"/>
  <c r="R73" i="27" s="1"/>
  <c r="G73" i="27"/>
  <c r="Q73" i="27" s="1"/>
  <c r="F73" i="27"/>
  <c r="P73" i="27" s="1"/>
  <c r="A73" i="27"/>
  <c r="B73" i="27" s="1"/>
  <c r="K72" i="27"/>
  <c r="U72" i="27" s="1"/>
  <c r="J72" i="27"/>
  <c r="T72" i="27" s="1"/>
  <c r="I72" i="27"/>
  <c r="S72" i="27" s="1"/>
  <c r="H72" i="27"/>
  <c r="R72" i="27" s="1"/>
  <c r="G72" i="27"/>
  <c r="Q72" i="27" s="1"/>
  <c r="F72" i="27"/>
  <c r="P72" i="27" s="1"/>
  <c r="A72" i="27"/>
  <c r="B72" i="27" s="1"/>
  <c r="K71" i="27"/>
  <c r="U71" i="27" s="1"/>
  <c r="J71" i="27"/>
  <c r="T71" i="27" s="1"/>
  <c r="I71" i="27"/>
  <c r="S71" i="27" s="1"/>
  <c r="H71" i="27"/>
  <c r="R71" i="27" s="1"/>
  <c r="G71" i="27"/>
  <c r="Q71" i="27" s="1"/>
  <c r="F71" i="27"/>
  <c r="P71" i="27" s="1"/>
  <c r="A71" i="27"/>
  <c r="B71" i="27" s="1"/>
  <c r="K70" i="27"/>
  <c r="U70" i="27" s="1"/>
  <c r="J70" i="27"/>
  <c r="T70" i="27" s="1"/>
  <c r="I70" i="27"/>
  <c r="S70" i="27" s="1"/>
  <c r="H70" i="27"/>
  <c r="R70" i="27" s="1"/>
  <c r="G70" i="27"/>
  <c r="Q70" i="27" s="1"/>
  <c r="F70" i="27"/>
  <c r="P70" i="27" s="1"/>
  <c r="A70" i="27"/>
  <c r="B70" i="27" s="1"/>
  <c r="K69" i="27"/>
  <c r="U69" i="27" s="1"/>
  <c r="J69" i="27"/>
  <c r="T69" i="27" s="1"/>
  <c r="I69" i="27"/>
  <c r="S69" i="27" s="1"/>
  <c r="H69" i="27"/>
  <c r="R69" i="27" s="1"/>
  <c r="G69" i="27"/>
  <c r="Q69" i="27" s="1"/>
  <c r="F69" i="27"/>
  <c r="P69" i="27" s="1"/>
  <c r="A69" i="27"/>
  <c r="B69" i="27" s="1"/>
  <c r="K153" i="27"/>
  <c r="U153" i="27" s="1"/>
  <c r="K156" i="27"/>
  <c r="U156" i="27" s="1"/>
  <c r="K68" i="27"/>
  <c r="U68" i="27" s="1"/>
  <c r="K1" i="27"/>
  <c r="U1" i="27" s="1"/>
  <c r="H147" i="27"/>
  <c r="R147" i="27" s="1"/>
  <c r="H146" i="27"/>
  <c r="R146" i="27" s="1"/>
  <c r="H153" i="27"/>
  <c r="R153" i="27" s="1"/>
  <c r="H68" i="27"/>
  <c r="R68" i="27" s="1"/>
  <c r="H1" i="27"/>
  <c r="R1" i="27" s="1"/>
  <c r="F184" i="27"/>
  <c r="P184" i="27" s="1"/>
  <c r="F169" i="27"/>
  <c r="P169" i="27" s="1"/>
  <c r="F157" i="27"/>
  <c r="P157" i="27" s="1"/>
  <c r="F146" i="27"/>
  <c r="P146" i="27" s="1"/>
  <c r="F68" i="27"/>
  <c r="P68" i="27" s="1"/>
  <c r="F1" i="27"/>
  <c r="P1" i="27" s="1"/>
  <c r="M67" i="17"/>
  <c r="K67" i="17"/>
  <c r="U67" i="17" s="1"/>
  <c r="J67" i="17"/>
  <c r="T67" i="17" s="1"/>
  <c r="I67" i="17"/>
  <c r="S67" i="17" s="1"/>
  <c r="H67" i="17"/>
  <c r="R67" i="17" s="1"/>
  <c r="G67" i="17"/>
  <c r="Q67" i="17" s="1"/>
  <c r="F67" i="17"/>
  <c r="P67" i="17" s="1"/>
  <c r="A67" i="17"/>
  <c r="B67" i="17" s="1"/>
  <c r="M66" i="17"/>
  <c r="K66" i="17"/>
  <c r="U66" i="17" s="1"/>
  <c r="J66" i="17"/>
  <c r="T66" i="17" s="1"/>
  <c r="I66" i="17"/>
  <c r="S66" i="17" s="1"/>
  <c r="H66" i="17"/>
  <c r="R66" i="17" s="1"/>
  <c r="G66" i="17"/>
  <c r="Q66" i="17" s="1"/>
  <c r="F66" i="17"/>
  <c r="P66" i="17" s="1"/>
  <c r="A66" i="17"/>
  <c r="B66" i="17" s="1"/>
  <c r="M65" i="17"/>
  <c r="K65" i="17"/>
  <c r="U65" i="17" s="1"/>
  <c r="J65" i="17"/>
  <c r="T65" i="17" s="1"/>
  <c r="I65" i="17"/>
  <c r="S65" i="17" s="1"/>
  <c r="H65" i="17"/>
  <c r="R65" i="17" s="1"/>
  <c r="G65" i="17"/>
  <c r="Q65" i="17" s="1"/>
  <c r="F65" i="17"/>
  <c r="P65" i="17" s="1"/>
  <c r="A65" i="17"/>
  <c r="B65" i="17" s="1"/>
  <c r="M64" i="17"/>
  <c r="K64" i="17"/>
  <c r="U64" i="17" s="1"/>
  <c r="J64" i="17"/>
  <c r="T64" i="17" s="1"/>
  <c r="I64" i="17"/>
  <c r="S64" i="17" s="1"/>
  <c r="H64" i="17"/>
  <c r="R64" i="17" s="1"/>
  <c r="G64" i="17"/>
  <c r="Q64" i="17" s="1"/>
  <c r="F64" i="17"/>
  <c r="P64" i="17" s="1"/>
  <c r="A64" i="17"/>
  <c r="B64" i="17" s="1"/>
  <c r="M63" i="17"/>
  <c r="K63" i="17"/>
  <c r="U63" i="17" s="1"/>
  <c r="J63" i="17"/>
  <c r="T63" i="17" s="1"/>
  <c r="I63" i="17"/>
  <c r="S63" i="17" s="1"/>
  <c r="H63" i="17"/>
  <c r="R63" i="17" s="1"/>
  <c r="G63" i="17"/>
  <c r="Q63" i="17" s="1"/>
  <c r="F63" i="17"/>
  <c r="P63" i="17" s="1"/>
  <c r="A63" i="17"/>
  <c r="B63" i="17" s="1"/>
  <c r="M62" i="17"/>
  <c r="K62" i="17"/>
  <c r="U62" i="17" s="1"/>
  <c r="J62" i="17"/>
  <c r="T62" i="17" s="1"/>
  <c r="I62" i="17"/>
  <c r="S62" i="17" s="1"/>
  <c r="H62" i="17"/>
  <c r="R62" i="17" s="1"/>
  <c r="G62" i="17"/>
  <c r="Q62" i="17" s="1"/>
  <c r="F62" i="17"/>
  <c r="P62" i="17" s="1"/>
  <c r="A62" i="17"/>
  <c r="B62" i="17" s="1"/>
  <c r="M61" i="17"/>
  <c r="K61" i="17"/>
  <c r="U61" i="17" s="1"/>
  <c r="J61" i="17"/>
  <c r="T61" i="17" s="1"/>
  <c r="I61" i="17"/>
  <c r="S61" i="17" s="1"/>
  <c r="H61" i="17"/>
  <c r="R61" i="17" s="1"/>
  <c r="G61" i="17"/>
  <c r="Q61" i="17" s="1"/>
  <c r="F61" i="17"/>
  <c r="P61" i="17" s="1"/>
  <c r="A61" i="17"/>
  <c r="B61" i="17" s="1"/>
  <c r="M60" i="17"/>
  <c r="K60" i="17"/>
  <c r="U60" i="17" s="1"/>
  <c r="J60" i="17"/>
  <c r="T60" i="17" s="1"/>
  <c r="I60" i="17"/>
  <c r="S60" i="17" s="1"/>
  <c r="H60" i="17"/>
  <c r="R60" i="17" s="1"/>
  <c r="G60" i="17"/>
  <c r="Q60" i="17" s="1"/>
  <c r="F60" i="17"/>
  <c r="P60" i="17" s="1"/>
  <c r="A60" i="17"/>
  <c r="B60" i="17" s="1"/>
  <c r="M59" i="17"/>
  <c r="K59" i="17"/>
  <c r="U59" i="17" s="1"/>
  <c r="J59" i="17"/>
  <c r="T59" i="17" s="1"/>
  <c r="I59" i="17"/>
  <c r="S59" i="17" s="1"/>
  <c r="H59" i="17"/>
  <c r="R59" i="17" s="1"/>
  <c r="G59" i="17"/>
  <c r="Q59" i="17" s="1"/>
  <c r="F59" i="17"/>
  <c r="P59" i="17" s="1"/>
  <c r="A59" i="17"/>
  <c r="B59" i="17" s="1"/>
  <c r="M58" i="17"/>
  <c r="K58" i="17"/>
  <c r="U58" i="17" s="1"/>
  <c r="J58" i="17"/>
  <c r="T58" i="17" s="1"/>
  <c r="I58" i="17"/>
  <c r="S58" i="17" s="1"/>
  <c r="H58" i="17"/>
  <c r="R58" i="17" s="1"/>
  <c r="G58" i="17"/>
  <c r="Q58" i="17" s="1"/>
  <c r="F58" i="17"/>
  <c r="P58" i="17" s="1"/>
  <c r="A58" i="17"/>
  <c r="B58" i="17" s="1"/>
  <c r="M57" i="17"/>
  <c r="K57" i="17"/>
  <c r="U57" i="17" s="1"/>
  <c r="J57" i="17"/>
  <c r="T57" i="17" s="1"/>
  <c r="I57" i="17"/>
  <c r="S57" i="17" s="1"/>
  <c r="H57" i="17"/>
  <c r="R57" i="17" s="1"/>
  <c r="G57" i="17"/>
  <c r="Q57" i="17" s="1"/>
  <c r="F57" i="17"/>
  <c r="P57" i="17" s="1"/>
  <c r="A57" i="17"/>
  <c r="B57" i="17" s="1"/>
  <c r="R56" i="17"/>
  <c r="M56" i="17"/>
  <c r="K56" i="17"/>
  <c r="U56" i="17" s="1"/>
  <c r="J56" i="17"/>
  <c r="T56" i="17" s="1"/>
  <c r="I56" i="17"/>
  <c r="S56" i="17" s="1"/>
  <c r="H56" i="17"/>
  <c r="G56" i="17"/>
  <c r="Q56" i="17" s="1"/>
  <c r="F56" i="17"/>
  <c r="P56" i="17" s="1"/>
  <c r="A56" i="17"/>
  <c r="B56" i="17" s="1"/>
  <c r="M55" i="17"/>
  <c r="K55" i="17"/>
  <c r="U55" i="17" s="1"/>
  <c r="J55" i="17"/>
  <c r="T55" i="17" s="1"/>
  <c r="I55" i="17"/>
  <c r="S55" i="17" s="1"/>
  <c r="H55" i="17"/>
  <c r="R55" i="17" s="1"/>
  <c r="G55" i="17"/>
  <c r="Q55" i="17" s="1"/>
  <c r="F55" i="17"/>
  <c r="P55" i="17" s="1"/>
  <c r="A55" i="17"/>
  <c r="B55" i="17" s="1"/>
  <c r="M54" i="17"/>
  <c r="K54" i="17"/>
  <c r="U54" i="17" s="1"/>
  <c r="J54" i="17"/>
  <c r="T54" i="17" s="1"/>
  <c r="I54" i="17"/>
  <c r="S54" i="17" s="1"/>
  <c r="H54" i="17"/>
  <c r="R54" i="17" s="1"/>
  <c r="G54" i="17"/>
  <c r="Q54" i="17" s="1"/>
  <c r="F54" i="17"/>
  <c r="P54" i="17" s="1"/>
  <c r="A54" i="17"/>
  <c r="B54" i="17" s="1"/>
  <c r="M53" i="17"/>
  <c r="K53" i="17"/>
  <c r="U53" i="17" s="1"/>
  <c r="J53" i="17"/>
  <c r="T53" i="17" s="1"/>
  <c r="I53" i="17"/>
  <c r="S53" i="17" s="1"/>
  <c r="H53" i="17"/>
  <c r="R53" i="17" s="1"/>
  <c r="G53" i="17"/>
  <c r="Q53" i="17" s="1"/>
  <c r="F53" i="17"/>
  <c r="P53" i="17" s="1"/>
  <c r="A53" i="17"/>
  <c r="B53" i="17" s="1"/>
  <c r="M52" i="17"/>
  <c r="K52" i="17"/>
  <c r="U52" i="17" s="1"/>
  <c r="J52" i="17"/>
  <c r="T52" i="17" s="1"/>
  <c r="I52" i="17"/>
  <c r="S52" i="17" s="1"/>
  <c r="H52" i="17"/>
  <c r="R52" i="17" s="1"/>
  <c r="G52" i="17"/>
  <c r="Q52" i="17" s="1"/>
  <c r="F52" i="17"/>
  <c r="P52" i="17" s="1"/>
  <c r="A52" i="17"/>
  <c r="B52" i="17" s="1"/>
  <c r="M51" i="17"/>
  <c r="K51" i="17"/>
  <c r="U51" i="17" s="1"/>
  <c r="J51" i="17"/>
  <c r="T51" i="17" s="1"/>
  <c r="I51" i="17"/>
  <c r="S51" i="17" s="1"/>
  <c r="H51" i="17"/>
  <c r="R51" i="17" s="1"/>
  <c r="G51" i="17"/>
  <c r="Q51" i="17" s="1"/>
  <c r="F51" i="17"/>
  <c r="P51" i="17" s="1"/>
  <c r="A51" i="17"/>
  <c r="B51" i="17" s="1"/>
  <c r="M50" i="17"/>
  <c r="K50" i="17"/>
  <c r="U50" i="17" s="1"/>
  <c r="J50" i="17"/>
  <c r="T50" i="17" s="1"/>
  <c r="I50" i="17"/>
  <c r="S50" i="17" s="1"/>
  <c r="H50" i="17"/>
  <c r="R50" i="17" s="1"/>
  <c r="G50" i="17"/>
  <c r="Q50" i="17" s="1"/>
  <c r="F50" i="17"/>
  <c r="P50" i="17" s="1"/>
  <c r="A50" i="17"/>
  <c r="B50" i="17" s="1"/>
  <c r="M49" i="17"/>
  <c r="K49" i="17"/>
  <c r="U49" i="17" s="1"/>
  <c r="J49" i="17"/>
  <c r="T49" i="17" s="1"/>
  <c r="I49" i="17"/>
  <c r="S49" i="17" s="1"/>
  <c r="H49" i="17"/>
  <c r="R49" i="17" s="1"/>
  <c r="G49" i="17"/>
  <c r="Q49" i="17" s="1"/>
  <c r="F49" i="17"/>
  <c r="P49" i="17" s="1"/>
  <c r="A49" i="17"/>
  <c r="B49" i="17" s="1"/>
  <c r="M48" i="17"/>
  <c r="K48" i="17"/>
  <c r="U48" i="17" s="1"/>
  <c r="J48" i="17"/>
  <c r="T48" i="17" s="1"/>
  <c r="I48" i="17"/>
  <c r="S48" i="17" s="1"/>
  <c r="H48" i="17"/>
  <c r="R48" i="17" s="1"/>
  <c r="G48" i="17"/>
  <c r="Q48" i="17" s="1"/>
  <c r="F48" i="17"/>
  <c r="P48" i="17" s="1"/>
  <c r="A48" i="17"/>
  <c r="B48" i="17" s="1"/>
  <c r="M47" i="17"/>
  <c r="K47" i="17"/>
  <c r="U47" i="17" s="1"/>
  <c r="J47" i="17"/>
  <c r="T47" i="17" s="1"/>
  <c r="I47" i="17"/>
  <c r="S47" i="17" s="1"/>
  <c r="H47" i="17"/>
  <c r="R47" i="17" s="1"/>
  <c r="G47" i="17"/>
  <c r="Q47" i="17" s="1"/>
  <c r="F47" i="17"/>
  <c r="P47" i="17" s="1"/>
  <c r="A47" i="17"/>
  <c r="B47" i="17" s="1"/>
  <c r="M46" i="17"/>
  <c r="K46" i="17"/>
  <c r="U46" i="17" s="1"/>
  <c r="J46" i="17"/>
  <c r="T46" i="17" s="1"/>
  <c r="I46" i="17"/>
  <c r="S46" i="17" s="1"/>
  <c r="H46" i="17"/>
  <c r="R46" i="17" s="1"/>
  <c r="G46" i="17"/>
  <c r="Q46" i="17" s="1"/>
  <c r="F46" i="17"/>
  <c r="P46" i="17" s="1"/>
  <c r="A46" i="17"/>
  <c r="B46" i="17" s="1"/>
  <c r="M45" i="17"/>
  <c r="K45" i="17"/>
  <c r="U45" i="17" s="1"/>
  <c r="J45" i="17"/>
  <c r="T45" i="17" s="1"/>
  <c r="I45" i="17"/>
  <c r="S45" i="17" s="1"/>
  <c r="H45" i="17"/>
  <c r="R45" i="17" s="1"/>
  <c r="G45" i="17"/>
  <c r="Q45" i="17" s="1"/>
  <c r="F45" i="17"/>
  <c r="P45" i="17" s="1"/>
  <c r="A45" i="17"/>
  <c r="B45" i="17" s="1"/>
  <c r="M44" i="17"/>
  <c r="K44" i="17"/>
  <c r="U44" i="17" s="1"/>
  <c r="J44" i="17"/>
  <c r="T44" i="17" s="1"/>
  <c r="I44" i="17"/>
  <c r="S44" i="17" s="1"/>
  <c r="H44" i="17"/>
  <c r="R44" i="17" s="1"/>
  <c r="G44" i="17"/>
  <c r="Q44" i="17" s="1"/>
  <c r="F44" i="17"/>
  <c r="P44" i="17" s="1"/>
  <c r="A44" i="17"/>
  <c r="B44" i="17" s="1"/>
  <c r="M43" i="17"/>
  <c r="K43" i="17"/>
  <c r="U43" i="17" s="1"/>
  <c r="J43" i="17"/>
  <c r="T43" i="17" s="1"/>
  <c r="I43" i="17"/>
  <c r="S43" i="17" s="1"/>
  <c r="H43" i="17"/>
  <c r="R43" i="17" s="1"/>
  <c r="G43" i="17"/>
  <c r="Q43" i="17" s="1"/>
  <c r="F43" i="17"/>
  <c r="P43" i="17" s="1"/>
  <c r="A43" i="17"/>
  <c r="B43" i="17" s="1"/>
  <c r="M42" i="17"/>
  <c r="K42" i="17"/>
  <c r="U42" i="17" s="1"/>
  <c r="J42" i="17"/>
  <c r="T42" i="17" s="1"/>
  <c r="I42" i="17"/>
  <c r="S42" i="17" s="1"/>
  <c r="H42" i="17"/>
  <c r="R42" i="17" s="1"/>
  <c r="G42" i="17"/>
  <c r="Q42" i="17" s="1"/>
  <c r="F42" i="17"/>
  <c r="P42" i="17" s="1"/>
  <c r="A42" i="17"/>
  <c r="B42" i="17" s="1"/>
  <c r="M41" i="17"/>
  <c r="K41" i="17"/>
  <c r="U41" i="17" s="1"/>
  <c r="J41" i="17"/>
  <c r="T41" i="17" s="1"/>
  <c r="I41" i="17"/>
  <c r="S41" i="17" s="1"/>
  <c r="H41" i="17"/>
  <c r="R41" i="17" s="1"/>
  <c r="G41" i="17"/>
  <c r="Q41" i="17" s="1"/>
  <c r="F41" i="17"/>
  <c r="P41" i="17" s="1"/>
  <c r="A41" i="17"/>
  <c r="B41" i="17" s="1"/>
  <c r="M40" i="17"/>
  <c r="K40" i="17"/>
  <c r="U40" i="17" s="1"/>
  <c r="J40" i="17"/>
  <c r="T40" i="17" s="1"/>
  <c r="I40" i="17"/>
  <c r="S40" i="17" s="1"/>
  <c r="H40" i="17"/>
  <c r="R40" i="17" s="1"/>
  <c r="G40" i="17"/>
  <c r="Q40" i="17" s="1"/>
  <c r="F40" i="17"/>
  <c r="P40" i="17" s="1"/>
  <c r="A40" i="17"/>
  <c r="B40" i="17" s="1"/>
  <c r="M39" i="17"/>
  <c r="K39" i="17"/>
  <c r="U39" i="17" s="1"/>
  <c r="J39" i="17"/>
  <c r="T39" i="17" s="1"/>
  <c r="I39" i="17"/>
  <c r="S39" i="17" s="1"/>
  <c r="H39" i="17"/>
  <c r="R39" i="17" s="1"/>
  <c r="G39" i="17"/>
  <c r="Q39" i="17" s="1"/>
  <c r="F39" i="17"/>
  <c r="P39" i="17" s="1"/>
  <c r="A39" i="17"/>
  <c r="B39" i="17" s="1"/>
  <c r="M38" i="17"/>
  <c r="K38" i="17"/>
  <c r="U38" i="17" s="1"/>
  <c r="J38" i="17"/>
  <c r="T38" i="17" s="1"/>
  <c r="I38" i="17"/>
  <c r="S38" i="17" s="1"/>
  <c r="H38" i="17"/>
  <c r="R38" i="17" s="1"/>
  <c r="G38" i="17"/>
  <c r="Q38" i="17" s="1"/>
  <c r="F38" i="17"/>
  <c r="P38" i="17" s="1"/>
  <c r="A38" i="17"/>
  <c r="B38" i="17" s="1"/>
  <c r="M37" i="17"/>
  <c r="K37" i="17"/>
  <c r="U37" i="17" s="1"/>
  <c r="J37" i="17"/>
  <c r="T37" i="17" s="1"/>
  <c r="I37" i="17"/>
  <c r="S37" i="17" s="1"/>
  <c r="H37" i="17"/>
  <c r="R37" i="17" s="1"/>
  <c r="G37" i="17"/>
  <c r="Q37" i="17" s="1"/>
  <c r="F37" i="17"/>
  <c r="P37" i="17" s="1"/>
  <c r="A37" i="17"/>
  <c r="B37" i="17" s="1"/>
  <c r="M36" i="17"/>
  <c r="K36" i="17"/>
  <c r="U36" i="17" s="1"/>
  <c r="J36" i="17"/>
  <c r="T36" i="17" s="1"/>
  <c r="I36" i="17"/>
  <c r="S36" i="17" s="1"/>
  <c r="H36" i="17"/>
  <c r="R36" i="17" s="1"/>
  <c r="G36" i="17"/>
  <c r="Q36" i="17" s="1"/>
  <c r="F36" i="17"/>
  <c r="P36" i="17" s="1"/>
  <c r="A36" i="17"/>
  <c r="B36" i="17" s="1"/>
  <c r="M35" i="17"/>
  <c r="K35" i="17"/>
  <c r="U35" i="17" s="1"/>
  <c r="J35" i="17"/>
  <c r="T35" i="17" s="1"/>
  <c r="I35" i="17"/>
  <c r="S35" i="17" s="1"/>
  <c r="H35" i="17"/>
  <c r="R35" i="17" s="1"/>
  <c r="G35" i="17"/>
  <c r="Q35" i="17" s="1"/>
  <c r="F35" i="17"/>
  <c r="P35" i="17" s="1"/>
  <c r="A35" i="17"/>
  <c r="B35" i="17" s="1"/>
  <c r="M34" i="17"/>
  <c r="K34" i="17"/>
  <c r="U34" i="17" s="1"/>
  <c r="J34" i="17"/>
  <c r="T34" i="17" s="1"/>
  <c r="I34" i="17"/>
  <c r="S34" i="17" s="1"/>
  <c r="H34" i="17"/>
  <c r="R34" i="17" s="1"/>
  <c r="G34" i="17"/>
  <c r="Q34" i="17" s="1"/>
  <c r="F34" i="17"/>
  <c r="P34" i="17" s="1"/>
  <c r="A34" i="17"/>
  <c r="B34" i="17" s="1"/>
  <c r="M33" i="17"/>
  <c r="K33" i="17"/>
  <c r="U33" i="17" s="1"/>
  <c r="J33" i="17"/>
  <c r="T33" i="17" s="1"/>
  <c r="I33" i="17"/>
  <c r="S33" i="17" s="1"/>
  <c r="H33" i="17"/>
  <c r="R33" i="17" s="1"/>
  <c r="G33" i="17"/>
  <c r="Q33" i="17" s="1"/>
  <c r="F33" i="17"/>
  <c r="P33" i="17" s="1"/>
  <c r="A33" i="17"/>
  <c r="B33" i="17" s="1"/>
  <c r="M32" i="17"/>
  <c r="K32" i="17"/>
  <c r="U32" i="17" s="1"/>
  <c r="J32" i="17"/>
  <c r="T32" i="17" s="1"/>
  <c r="I32" i="17"/>
  <c r="S32" i="17" s="1"/>
  <c r="H32" i="17"/>
  <c r="R32" i="17" s="1"/>
  <c r="G32" i="17"/>
  <c r="Q32" i="17" s="1"/>
  <c r="F32" i="17"/>
  <c r="P32" i="17" s="1"/>
  <c r="A32" i="17"/>
  <c r="B32" i="17" s="1"/>
  <c r="M31" i="17"/>
  <c r="K31" i="17"/>
  <c r="U31" i="17" s="1"/>
  <c r="J31" i="17"/>
  <c r="T31" i="17" s="1"/>
  <c r="I31" i="17"/>
  <c r="S31" i="17" s="1"/>
  <c r="H31" i="17"/>
  <c r="R31" i="17" s="1"/>
  <c r="G31" i="17"/>
  <c r="Q31" i="17" s="1"/>
  <c r="F31" i="17"/>
  <c r="P31" i="17" s="1"/>
  <c r="A31" i="17"/>
  <c r="B31" i="17" s="1"/>
  <c r="M30" i="17"/>
  <c r="K30" i="17"/>
  <c r="U30" i="17" s="1"/>
  <c r="J30" i="17"/>
  <c r="T30" i="17" s="1"/>
  <c r="I30" i="17"/>
  <c r="S30" i="17" s="1"/>
  <c r="H30" i="17"/>
  <c r="R30" i="17" s="1"/>
  <c r="G30" i="17"/>
  <c r="Q30" i="17" s="1"/>
  <c r="F30" i="17"/>
  <c r="P30" i="17" s="1"/>
  <c r="A30" i="17"/>
  <c r="B30" i="17" s="1"/>
  <c r="M29" i="17"/>
  <c r="K29" i="17"/>
  <c r="U29" i="17" s="1"/>
  <c r="J29" i="17"/>
  <c r="T29" i="17" s="1"/>
  <c r="I29" i="17"/>
  <c r="S29" i="17" s="1"/>
  <c r="H29" i="17"/>
  <c r="R29" i="17" s="1"/>
  <c r="G29" i="17"/>
  <c r="Q29" i="17" s="1"/>
  <c r="F29" i="17"/>
  <c r="P29" i="17" s="1"/>
  <c r="A29" i="17"/>
  <c r="B29" i="17" s="1"/>
  <c r="M28" i="17"/>
  <c r="K28" i="17"/>
  <c r="U28" i="17" s="1"/>
  <c r="J28" i="17"/>
  <c r="T28" i="17" s="1"/>
  <c r="I28" i="17"/>
  <c r="S28" i="17" s="1"/>
  <c r="H28" i="17"/>
  <c r="R28" i="17" s="1"/>
  <c r="G28" i="17"/>
  <c r="Q28" i="17" s="1"/>
  <c r="F28" i="17"/>
  <c r="P28" i="17" s="1"/>
  <c r="A28" i="17"/>
  <c r="B28" i="17" s="1"/>
  <c r="M27" i="17"/>
  <c r="K27" i="17"/>
  <c r="U27" i="17" s="1"/>
  <c r="J27" i="17"/>
  <c r="T27" i="17" s="1"/>
  <c r="I27" i="17"/>
  <c r="S27" i="17" s="1"/>
  <c r="H27" i="17"/>
  <c r="R27" i="17" s="1"/>
  <c r="G27" i="17"/>
  <c r="Q27" i="17" s="1"/>
  <c r="F27" i="17"/>
  <c r="P27" i="17" s="1"/>
  <c r="A27" i="17"/>
  <c r="B27" i="17" s="1"/>
  <c r="M26" i="17"/>
  <c r="K26" i="17"/>
  <c r="U26" i="17" s="1"/>
  <c r="J26" i="17"/>
  <c r="T26" i="17" s="1"/>
  <c r="I26" i="17"/>
  <c r="S26" i="17" s="1"/>
  <c r="H26" i="17"/>
  <c r="R26" i="17" s="1"/>
  <c r="G26" i="17"/>
  <c r="Q26" i="17" s="1"/>
  <c r="F26" i="17"/>
  <c r="P26" i="17" s="1"/>
  <c r="A26" i="17"/>
  <c r="B26" i="17" s="1"/>
  <c r="M25" i="17"/>
  <c r="K25" i="17"/>
  <c r="U25" i="17" s="1"/>
  <c r="J25" i="17"/>
  <c r="T25" i="17" s="1"/>
  <c r="I25" i="17"/>
  <c r="S25" i="17" s="1"/>
  <c r="H25" i="17"/>
  <c r="R25" i="17" s="1"/>
  <c r="G25" i="17"/>
  <c r="Q25" i="17" s="1"/>
  <c r="F25" i="17"/>
  <c r="P25" i="17" s="1"/>
  <c r="A25" i="17"/>
  <c r="B25" i="17" s="1"/>
  <c r="M24" i="17"/>
  <c r="K24" i="17"/>
  <c r="U24" i="17" s="1"/>
  <c r="J24" i="17"/>
  <c r="T24" i="17" s="1"/>
  <c r="I24" i="17"/>
  <c r="S24" i="17" s="1"/>
  <c r="H24" i="17"/>
  <c r="R24" i="17" s="1"/>
  <c r="G24" i="17"/>
  <c r="Q24" i="17" s="1"/>
  <c r="F24" i="17"/>
  <c r="P24" i="17" s="1"/>
  <c r="A24" i="17"/>
  <c r="B24" i="17" s="1"/>
  <c r="M23" i="17"/>
  <c r="K23" i="17"/>
  <c r="U23" i="17" s="1"/>
  <c r="J23" i="17"/>
  <c r="T23" i="17" s="1"/>
  <c r="I23" i="17"/>
  <c r="S23" i="17" s="1"/>
  <c r="H23" i="17"/>
  <c r="R23" i="17" s="1"/>
  <c r="G23" i="17"/>
  <c r="Q23" i="17" s="1"/>
  <c r="F23" i="17"/>
  <c r="P23" i="17" s="1"/>
  <c r="A23" i="17"/>
  <c r="B23" i="17" s="1"/>
  <c r="M22" i="17"/>
  <c r="K22" i="17"/>
  <c r="U22" i="17" s="1"/>
  <c r="J22" i="17"/>
  <c r="T22" i="17" s="1"/>
  <c r="I22" i="17"/>
  <c r="S22" i="17" s="1"/>
  <c r="H22" i="17"/>
  <c r="R22" i="17" s="1"/>
  <c r="G22" i="17"/>
  <c r="Q22" i="17" s="1"/>
  <c r="F22" i="17"/>
  <c r="P22" i="17" s="1"/>
  <c r="A22" i="17"/>
  <c r="B22" i="17" s="1"/>
  <c r="M21" i="17"/>
  <c r="K21" i="17"/>
  <c r="U21" i="17" s="1"/>
  <c r="J21" i="17"/>
  <c r="T21" i="17" s="1"/>
  <c r="I21" i="17"/>
  <c r="S21" i="17" s="1"/>
  <c r="H21" i="17"/>
  <c r="R21" i="17" s="1"/>
  <c r="G21" i="17"/>
  <c r="Q21" i="17" s="1"/>
  <c r="F21" i="17"/>
  <c r="P21" i="17" s="1"/>
  <c r="A21" i="17"/>
  <c r="B21" i="17" s="1"/>
  <c r="M20" i="17"/>
  <c r="K20" i="17"/>
  <c r="U20" i="17" s="1"/>
  <c r="J20" i="17"/>
  <c r="T20" i="17" s="1"/>
  <c r="I20" i="17"/>
  <c r="S20" i="17" s="1"/>
  <c r="H20" i="17"/>
  <c r="R20" i="17" s="1"/>
  <c r="G20" i="17"/>
  <c r="Q20" i="17" s="1"/>
  <c r="F20" i="17"/>
  <c r="P20" i="17" s="1"/>
  <c r="A20" i="17"/>
  <c r="B20" i="17" s="1"/>
  <c r="M19" i="17"/>
  <c r="K19" i="17"/>
  <c r="U19" i="17" s="1"/>
  <c r="J19" i="17"/>
  <c r="T19" i="17" s="1"/>
  <c r="I19" i="17"/>
  <c r="S19" i="17" s="1"/>
  <c r="H19" i="17"/>
  <c r="R19" i="17" s="1"/>
  <c r="G19" i="17"/>
  <c r="Q19" i="17" s="1"/>
  <c r="F19" i="17"/>
  <c r="P19" i="17" s="1"/>
  <c r="A19" i="17"/>
  <c r="B19" i="17" s="1"/>
  <c r="M18" i="17"/>
  <c r="K18" i="17"/>
  <c r="U18" i="17" s="1"/>
  <c r="J18" i="17"/>
  <c r="T18" i="17" s="1"/>
  <c r="I18" i="17"/>
  <c r="S18" i="17" s="1"/>
  <c r="H18" i="17"/>
  <c r="R18" i="17" s="1"/>
  <c r="G18" i="17"/>
  <c r="Q18" i="17" s="1"/>
  <c r="F18" i="17"/>
  <c r="P18" i="17" s="1"/>
  <c r="A18" i="17"/>
  <c r="B18" i="17" s="1"/>
  <c r="M17" i="17"/>
  <c r="K17" i="17"/>
  <c r="U17" i="17" s="1"/>
  <c r="J17" i="17"/>
  <c r="T17" i="17" s="1"/>
  <c r="I17" i="17"/>
  <c r="S17" i="17" s="1"/>
  <c r="H17" i="17"/>
  <c r="R17" i="17" s="1"/>
  <c r="G17" i="17"/>
  <c r="Q17" i="17" s="1"/>
  <c r="F17" i="17"/>
  <c r="P17" i="17" s="1"/>
  <c r="A17" i="17"/>
  <c r="B17" i="17" s="1"/>
  <c r="M16" i="17"/>
  <c r="K16" i="17"/>
  <c r="U16" i="17" s="1"/>
  <c r="J16" i="17"/>
  <c r="T16" i="17" s="1"/>
  <c r="I16" i="17"/>
  <c r="S16" i="17" s="1"/>
  <c r="H16" i="17"/>
  <c r="R16" i="17" s="1"/>
  <c r="G16" i="17"/>
  <c r="Q16" i="17" s="1"/>
  <c r="F16" i="17"/>
  <c r="P16" i="17" s="1"/>
  <c r="A16" i="17"/>
  <c r="B16" i="17" s="1"/>
  <c r="M15" i="17"/>
  <c r="K15" i="17"/>
  <c r="U15" i="17" s="1"/>
  <c r="J15" i="17"/>
  <c r="T15" i="17" s="1"/>
  <c r="I15" i="17"/>
  <c r="S15" i="17" s="1"/>
  <c r="H15" i="17"/>
  <c r="R15" i="17" s="1"/>
  <c r="G15" i="17"/>
  <c r="Q15" i="17" s="1"/>
  <c r="F15" i="17"/>
  <c r="P15" i="17" s="1"/>
  <c r="A15" i="17"/>
  <c r="B15" i="17" s="1"/>
  <c r="M14" i="17"/>
  <c r="K14" i="17"/>
  <c r="U14" i="17" s="1"/>
  <c r="J14" i="17"/>
  <c r="T14" i="17" s="1"/>
  <c r="I14" i="17"/>
  <c r="S14" i="17" s="1"/>
  <c r="H14" i="17"/>
  <c r="R14" i="17" s="1"/>
  <c r="G14" i="17"/>
  <c r="Q14" i="17" s="1"/>
  <c r="F14" i="17"/>
  <c r="P14" i="17" s="1"/>
  <c r="A14" i="17"/>
  <c r="B14" i="17" s="1"/>
  <c r="M13" i="17"/>
  <c r="K13" i="17"/>
  <c r="U13" i="17" s="1"/>
  <c r="J13" i="17"/>
  <c r="T13" i="17" s="1"/>
  <c r="I13" i="17"/>
  <c r="S13" i="17" s="1"/>
  <c r="H13" i="17"/>
  <c r="R13" i="17" s="1"/>
  <c r="G13" i="17"/>
  <c r="Q13" i="17" s="1"/>
  <c r="F13" i="17"/>
  <c r="P13" i="17" s="1"/>
  <c r="A13" i="17"/>
  <c r="B13" i="17" s="1"/>
  <c r="M12" i="17"/>
  <c r="K12" i="17"/>
  <c r="U12" i="17" s="1"/>
  <c r="J12" i="17"/>
  <c r="T12" i="17" s="1"/>
  <c r="I12" i="17"/>
  <c r="S12" i="17" s="1"/>
  <c r="H12" i="17"/>
  <c r="R12" i="17" s="1"/>
  <c r="G12" i="17"/>
  <c r="Q12" i="17" s="1"/>
  <c r="F12" i="17"/>
  <c r="P12" i="17" s="1"/>
  <c r="A12" i="17"/>
  <c r="B12" i="17" s="1"/>
  <c r="M11" i="17"/>
  <c r="K11" i="17"/>
  <c r="U11" i="17" s="1"/>
  <c r="J11" i="17"/>
  <c r="T11" i="17" s="1"/>
  <c r="I11" i="17"/>
  <c r="S11" i="17" s="1"/>
  <c r="H11" i="17"/>
  <c r="R11" i="17" s="1"/>
  <c r="G11" i="17"/>
  <c r="Q11" i="17" s="1"/>
  <c r="F11" i="17"/>
  <c r="P11" i="17" s="1"/>
  <c r="A11" i="17"/>
  <c r="B11" i="17" s="1"/>
  <c r="M10" i="17"/>
  <c r="K10" i="17"/>
  <c r="U10" i="17" s="1"/>
  <c r="J10" i="17"/>
  <c r="T10" i="17" s="1"/>
  <c r="I10" i="17"/>
  <c r="S10" i="17" s="1"/>
  <c r="H10" i="17"/>
  <c r="R10" i="17" s="1"/>
  <c r="G10" i="17"/>
  <c r="Q10" i="17" s="1"/>
  <c r="F10" i="17"/>
  <c r="P10" i="17" s="1"/>
  <c r="A10" i="17"/>
  <c r="B10" i="17" s="1"/>
  <c r="M9" i="17"/>
  <c r="K9" i="17"/>
  <c r="U9" i="17" s="1"/>
  <c r="J9" i="17"/>
  <c r="T9" i="17" s="1"/>
  <c r="I9" i="17"/>
  <c r="S9" i="17" s="1"/>
  <c r="H9" i="17"/>
  <c r="R9" i="17" s="1"/>
  <c r="G9" i="17"/>
  <c r="Q9" i="17" s="1"/>
  <c r="F9" i="17"/>
  <c r="P9" i="17" s="1"/>
  <c r="A9" i="17"/>
  <c r="B9" i="17" s="1"/>
  <c r="M8" i="17"/>
  <c r="K8" i="17"/>
  <c r="U8" i="17" s="1"/>
  <c r="J8" i="17"/>
  <c r="T8" i="17" s="1"/>
  <c r="I8" i="17"/>
  <c r="S8" i="17" s="1"/>
  <c r="H8" i="17"/>
  <c r="R8" i="17" s="1"/>
  <c r="G8" i="17"/>
  <c r="Q8" i="17" s="1"/>
  <c r="F8" i="17"/>
  <c r="P8" i="17" s="1"/>
  <c r="A8" i="17"/>
  <c r="B8" i="17" s="1"/>
  <c r="R7" i="17"/>
  <c r="M7" i="17"/>
  <c r="K7" i="17"/>
  <c r="U7" i="17" s="1"/>
  <c r="J7" i="17"/>
  <c r="T7" i="17" s="1"/>
  <c r="I7" i="17"/>
  <c r="S7" i="17" s="1"/>
  <c r="H7" i="17"/>
  <c r="G7" i="17"/>
  <c r="Q7" i="17" s="1"/>
  <c r="F7" i="17"/>
  <c r="P7" i="17" s="1"/>
  <c r="A7" i="17"/>
  <c r="B7" i="17" s="1"/>
  <c r="M6" i="17"/>
  <c r="K6" i="17"/>
  <c r="U6" i="17" s="1"/>
  <c r="J6" i="17"/>
  <c r="T6" i="17" s="1"/>
  <c r="I6" i="17"/>
  <c r="S6" i="17" s="1"/>
  <c r="H6" i="17"/>
  <c r="R6" i="17" s="1"/>
  <c r="G6" i="17"/>
  <c r="Q6" i="17" s="1"/>
  <c r="F6" i="17"/>
  <c r="P6" i="17" s="1"/>
  <c r="A6" i="17"/>
  <c r="B6" i="17" s="1"/>
  <c r="M5" i="17"/>
  <c r="K5" i="17"/>
  <c r="U5" i="17" s="1"/>
  <c r="J5" i="17"/>
  <c r="T5" i="17" s="1"/>
  <c r="I5" i="17"/>
  <c r="S5" i="17" s="1"/>
  <c r="H5" i="17"/>
  <c r="R5" i="17" s="1"/>
  <c r="G5" i="17"/>
  <c r="Q5" i="17" s="1"/>
  <c r="F5" i="17"/>
  <c r="P5" i="17" s="1"/>
  <c r="A5" i="17"/>
  <c r="B5" i="17" s="1"/>
  <c r="M4" i="17"/>
  <c r="K4" i="17"/>
  <c r="U4" i="17" s="1"/>
  <c r="J4" i="17"/>
  <c r="T4" i="17" s="1"/>
  <c r="I4" i="17"/>
  <c r="S4" i="17" s="1"/>
  <c r="H4" i="17"/>
  <c r="R4" i="17" s="1"/>
  <c r="G4" i="17"/>
  <c r="Q4" i="17" s="1"/>
  <c r="F4" i="17"/>
  <c r="P4" i="17" s="1"/>
  <c r="A4" i="17"/>
  <c r="B4" i="17" s="1"/>
  <c r="M3" i="17"/>
  <c r="K3" i="17"/>
  <c r="U3" i="17" s="1"/>
  <c r="J3" i="17"/>
  <c r="T3" i="17" s="1"/>
  <c r="I3" i="17"/>
  <c r="S3" i="17" s="1"/>
  <c r="H3" i="17"/>
  <c r="R3" i="17" s="1"/>
  <c r="G3" i="17"/>
  <c r="Q3" i="17" s="1"/>
  <c r="F3" i="17"/>
  <c r="P3" i="17" s="1"/>
  <c r="A3" i="17"/>
  <c r="B3" i="17" s="1"/>
  <c r="T2" i="17"/>
  <c r="M2" i="17"/>
  <c r="K2" i="17"/>
  <c r="U2" i="17" s="1"/>
  <c r="J2" i="17"/>
  <c r="I2" i="17"/>
  <c r="S2" i="17" s="1"/>
  <c r="H2" i="17"/>
  <c r="R2" i="17" s="1"/>
  <c r="G2" i="17"/>
  <c r="Q2" i="17" s="1"/>
  <c r="F2" i="17"/>
  <c r="P2" i="17" s="1"/>
  <c r="A2" i="17"/>
  <c r="B2" i="17" s="1"/>
  <c r="K145" i="17"/>
  <c r="U145" i="17" s="1"/>
  <c r="J145" i="17"/>
  <c r="T145" i="17" s="1"/>
  <c r="H145" i="17"/>
  <c r="R145" i="17" s="1"/>
  <c r="G145" i="17"/>
  <c r="Q145" i="17" s="1"/>
  <c r="F145" i="17"/>
  <c r="P145" i="17" s="1"/>
  <c r="B145" i="17"/>
  <c r="K144" i="17"/>
  <c r="J144" i="17"/>
  <c r="T144" i="17" s="1"/>
  <c r="H144" i="17"/>
  <c r="R144" i="17" s="1"/>
  <c r="G144" i="17"/>
  <c r="Q144" i="17" s="1"/>
  <c r="F144" i="17"/>
  <c r="P144" i="17" s="1"/>
  <c r="B144" i="17"/>
  <c r="K143" i="17"/>
  <c r="U143" i="17" s="1"/>
  <c r="J143" i="17"/>
  <c r="H143" i="17"/>
  <c r="R143" i="17" s="1"/>
  <c r="G143" i="17"/>
  <c r="Q143" i="17" s="1"/>
  <c r="F143" i="17"/>
  <c r="B143" i="17"/>
  <c r="K142" i="17"/>
  <c r="J142" i="17"/>
  <c r="T142" i="17" s="1"/>
  <c r="H142" i="17"/>
  <c r="R142" i="17" s="1"/>
  <c r="G142" i="17"/>
  <c r="F142" i="17"/>
  <c r="P142" i="17" s="1"/>
  <c r="B142" i="17"/>
  <c r="K141" i="17"/>
  <c r="U141" i="17" s="1"/>
  <c r="J141" i="17"/>
  <c r="T141" i="17" s="1"/>
  <c r="H141" i="17"/>
  <c r="R141" i="17" s="1"/>
  <c r="G141" i="17"/>
  <c r="Q141" i="17" s="1"/>
  <c r="F141" i="17"/>
  <c r="P141" i="17" s="1"/>
  <c r="B141" i="17"/>
  <c r="K140" i="17"/>
  <c r="J140" i="17"/>
  <c r="T140" i="17" s="1"/>
  <c r="H140" i="17"/>
  <c r="R140" i="17" s="1"/>
  <c r="G140" i="17"/>
  <c r="Q140" i="17" s="1"/>
  <c r="F140" i="17"/>
  <c r="P140" i="17" s="1"/>
  <c r="B140" i="17"/>
  <c r="P143" i="17"/>
  <c r="M211" i="17"/>
  <c r="M210" i="17"/>
  <c r="M209" i="17"/>
  <c r="M208" i="17"/>
  <c r="M207" i="17"/>
  <c r="M206" i="17"/>
  <c r="M205" i="17"/>
  <c r="M204" i="17"/>
  <c r="M203" i="17"/>
  <c r="M202" i="17"/>
  <c r="M201" i="17"/>
  <c r="M200" i="17"/>
  <c r="M199" i="17"/>
  <c r="M198" i="17"/>
  <c r="M197" i="17"/>
  <c r="M196" i="17"/>
  <c r="M195" i="17"/>
  <c r="M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M180" i="17"/>
  <c r="M179" i="17"/>
  <c r="M178" i="17"/>
  <c r="M177" i="17"/>
  <c r="M176" i="17"/>
  <c r="M175" i="17"/>
  <c r="M174" i="17"/>
  <c r="M173" i="17"/>
  <c r="M172" i="17"/>
  <c r="M171" i="17"/>
  <c r="M170" i="17"/>
  <c r="M169" i="17"/>
  <c r="M168" i="17"/>
  <c r="M167" i="17"/>
  <c r="M166" i="17"/>
  <c r="M165" i="17"/>
  <c r="M164" i="17"/>
  <c r="M163" i="17"/>
  <c r="M162" i="17"/>
  <c r="M161" i="17"/>
  <c r="M160" i="17"/>
  <c r="M159" i="17"/>
  <c r="M158" i="17"/>
  <c r="M157" i="17"/>
  <c r="M156" i="17"/>
  <c r="M155" i="17"/>
  <c r="M154" i="17"/>
  <c r="M153" i="17"/>
  <c r="M152" i="17"/>
  <c r="M151" i="17"/>
  <c r="M150" i="17"/>
  <c r="M149" i="17"/>
  <c r="M148" i="17"/>
  <c r="M147" i="17"/>
  <c r="M146" i="17"/>
  <c r="M145" i="17"/>
  <c r="U144" i="17"/>
  <c r="M144" i="17"/>
  <c r="T143" i="17"/>
  <c r="M143" i="17"/>
  <c r="U142" i="17"/>
  <c r="Q142" i="17"/>
  <c r="M142" i="17"/>
  <c r="M141" i="17"/>
  <c r="U140" i="17"/>
  <c r="M140" i="17"/>
  <c r="M139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J139" i="17"/>
  <c r="J138" i="17"/>
  <c r="J137" i="17"/>
  <c r="J136" i="17"/>
  <c r="J135" i="17"/>
  <c r="J134" i="17"/>
  <c r="J133" i="17"/>
  <c r="J132" i="17"/>
  <c r="T132" i="17" s="1"/>
  <c r="J131" i="17"/>
  <c r="J130" i="17"/>
  <c r="T130" i="17" s="1"/>
  <c r="J129" i="17"/>
  <c r="J128" i="17"/>
  <c r="T128" i="17" s="1"/>
  <c r="J127" i="17"/>
  <c r="T127" i="17" s="1"/>
  <c r="J126" i="17"/>
  <c r="T126" i="17" s="1"/>
  <c r="J125" i="17"/>
  <c r="T125" i="17" s="1"/>
  <c r="J124" i="17"/>
  <c r="T124" i="17" s="1"/>
  <c r="J123" i="17"/>
  <c r="T123" i="17" s="1"/>
  <c r="J122" i="17"/>
  <c r="T122" i="17" s="1"/>
  <c r="J121" i="17"/>
  <c r="T121" i="17" s="1"/>
  <c r="J120" i="17"/>
  <c r="T120" i="17" s="1"/>
  <c r="J119" i="17"/>
  <c r="T119" i="17" s="1"/>
  <c r="J118" i="17"/>
  <c r="T118" i="17" s="1"/>
  <c r="J117" i="17"/>
  <c r="T117" i="17" s="1"/>
  <c r="J116" i="17"/>
  <c r="T116" i="17" s="1"/>
  <c r="J115" i="17"/>
  <c r="T115" i="17" s="1"/>
  <c r="J114" i="17"/>
  <c r="T114" i="17" s="1"/>
  <c r="J113" i="17"/>
  <c r="T113" i="17" s="1"/>
  <c r="J112" i="17"/>
  <c r="T112" i="17" s="1"/>
  <c r="J111" i="17"/>
  <c r="T111" i="17" s="1"/>
  <c r="J110" i="17"/>
  <c r="T110" i="17" s="1"/>
  <c r="J109" i="17"/>
  <c r="T109" i="17" s="1"/>
  <c r="J108" i="17"/>
  <c r="T108" i="17" s="1"/>
  <c r="J107" i="17"/>
  <c r="T107" i="17" s="1"/>
  <c r="J106" i="17"/>
  <c r="T106" i="17" s="1"/>
  <c r="J105" i="17"/>
  <c r="T105" i="17" s="1"/>
  <c r="J104" i="17"/>
  <c r="T104" i="17" s="1"/>
  <c r="J103" i="17"/>
  <c r="T103" i="17" s="1"/>
  <c r="J102" i="17"/>
  <c r="T102" i="17" s="1"/>
  <c r="J101" i="17"/>
  <c r="T101" i="17" s="1"/>
  <c r="J100" i="17"/>
  <c r="T100" i="17" s="1"/>
  <c r="J99" i="17"/>
  <c r="T99" i="17" s="1"/>
  <c r="J98" i="17"/>
  <c r="T98" i="17" s="1"/>
  <c r="J97" i="17"/>
  <c r="T97" i="17" s="1"/>
  <c r="J96" i="17"/>
  <c r="T96" i="17" s="1"/>
  <c r="J95" i="17"/>
  <c r="T95" i="17" s="1"/>
  <c r="J94" i="17"/>
  <c r="T94" i="17" s="1"/>
  <c r="J93" i="17"/>
  <c r="T93" i="17" s="1"/>
  <c r="J92" i="17"/>
  <c r="T92" i="17" s="1"/>
  <c r="J91" i="17"/>
  <c r="T91" i="17" s="1"/>
  <c r="J90" i="17"/>
  <c r="T90" i="17" s="1"/>
  <c r="J89" i="17"/>
  <c r="T89" i="17" s="1"/>
  <c r="J88" i="17"/>
  <c r="T88" i="17" s="1"/>
  <c r="J87" i="17"/>
  <c r="T87" i="17" s="1"/>
  <c r="J86" i="17"/>
  <c r="T86" i="17" s="1"/>
  <c r="J85" i="17"/>
  <c r="T85" i="17" s="1"/>
  <c r="J84" i="17"/>
  <c r="T84" i="17" s="1"/>
  <c r="J83" i="17"/>
  <c r="T83" i="17" s="1"/>
  <c r="J82" i="17"/>
  <c r="T82" i="17" s="1"/>
  <c r="J81" i="17"/>
  <c r="T81" i="17" s="1"/>
  <c r="J80" i="17"/>
  <c r="T80" i="17" s="1"/>
  <c r="J79" i="17"/>
  <c r="T79" i="17" s="1"/>
  <c r="J78" i="17"/>
  <c r="T78" i="17" s="1"/>
  <c r="J77" i="17"/>
  <c r="T77" i="17" s="1"/>
  <c r="J76" i="17"/>
  <c r="T76" i="17" s="1"/>
  <c r="J75" i="17"/>
  <c r="T75" i="17" s="1"/>
  <c r="J74" i="17"/>
  <c r="T74" i="17" s="1"/>
  <c r="J73" i="17"/>
  <c r="T73" i="17" s="1"/>
  <c r="J72" i="17"/>
  <c r="T72" i="17" s="1"/>
  <c r="J71" i="17"/>
  <c r="T71" i="17" s="1"/>
  <c r="J70" i="17"/>
  <c r="T70" i="17" s="1"/>
  <c r="J69" i="17"/>
  <c r="T69" i="17" s="1"/>
  <c r="J68" i="17"/>
  <c r="T68" i="17" s="1"/>
  <c r="J1" i="17"/>
  <c r="T1" i="17" s="1"/>
  <c r="H1" i="17"/>
  <c r="R1" i="17" s="1"/>
  <c r="K1" i="17"/>
  <c r="U1" i="17" s="1"/>
  <c r="N145" i="26"/>
  <c r="K145" i="26"/>
  <c r="V145" i="26" s="1"/>
  <c r="J145" i="26"/>
  <c r="U145" i="26" s="1"/>
  <c r="I145" i="26"/>
  <c r="T145" i="26" s="1"/>
  <c r="H145" i="26"/>
  <c r="S145" i="26" s="1"/>
  <c r="G145" i="26"/>
  <c r="R145" i="26" s="1"/>
  <c r="F145" i="26"/>
  <c r="Q145" i="26" s="1"/>
  <c r="E145" i="26"/>
  <c r="P145" i="26" s="1"/>
  <c r="D145" i="26"/>
  <c r="O145" i="26" s="1"/>
  <c r="A145" i="26"/>
  <c r="B145" i="26" s="1"/>
  <c r="N144" i="26"/>
  <c r="K144" i="26"/>
  <c r="V144" i="26" s="1"/>
  <c r="J144" i="26"/>
  <c r="U144" i="26" s="1"/>
  <c r="I144" i="26"/>
  <c r="T144" i="26" s="1"/>
  <c r="H144" i="26"/>
  <c r="S144" i="26" s="1"/>
  <c r="G144" i="26"/>
  <c r="R144" i="26" s="1"/>
  <c r="F144" i="26"/>
  <c r="Q144" i="26" s="1"/>
  <c r="E144" i="26"/>
  <c r="P144" i="26" s="1"/>
  <c r="D144" i="26"/>
  <c r="O144" i="26" s="1"/>
  <c r="A144" i="26"/>
  <c r="B144" i="26" s="1"/>
  <c r="N143" i="26"/>
  <c r="K143" i="26"/>
  <c r="V143" i="26" s="1"/>
  <c r="J143" i="26"/>
  <c r="U143" i="26" s="1"/>
  <c r="I143" i="26"/>
  <c r="T143" i="26" s="1"/>
  <c r="H143" i="26"/>
  <c r="S143" i="26" s="1"/>
  <c r="G143" i="26"/>
  <c r="R143" i="26" s="1"/>
  <c r="F143" i="26"/>
  <c r="Q143" i="26" s="1"/>
  <c r="E143" i="26"/>
  <c r="P143" i="26" s="1"/>
  <c r="D143" i="26"/>
  <c r="O143" i="26" s="1"/>
  <c r="A143" i="26"/>
  <c r="B143" i="26" s="1"/>
  <c r="N142" i="26"/>
  <c r="K142" i="26"/>
  <c r="V142" i="26" s="1"/>
  <c r="J142" i="26"/>
  <c r="U142" i="26" s="1"/>
  <c r="I142" i="26"/>
  <c r="T142" i="26" s="1"/>
  <c r="H142" i="26"/>
  <c r="S142" i="26" s="1"/>
  <c r="G142" i="26"/>
  <c r="R142" i="26" s="1"/>
  <c r="F142" i="26"/>
  <c r="Q142" i="26" s="1"/>
  <c r="E142" i="26"/>
  <c r="P142" i="26" s="1"/>
  <c r="D142" i="26"/>
  <c r="O142" i="26" s="1"/>
  <c r="A142" i="26"/>
  <c r="B142" i="26" s="1"/>
  <c r="N141" i="26"/>
  <c r="K141" i="26"/>
  <c r="V141" i="26" s="1"/>
  <c r="J141" i="26"/>
  <c r="U141" i="26" s="1"/>
  <c r="I141" i="26"/>
  <c r="T141" i="26" s="1"/>
  <c r="H141" i="26"/>
  <c r="S141" i="26" s="1"/>
  <c r="G141" i="26"/>
  <c r="R141" i="26" s="1"/>
  <c r="F141" i="26"/>
  <c r="Q141" i="26" s="1"/>
  <c r="E141" i="26"/>
  <c r="P141" i="26" s="1"/>
  <c r="D141" i="26"/>
  <c r="O141" i="26" s="1"/>
  <c r="A141" i="26"/>
  <c r="B141" i="26" s="1"/>
  <c r="N140" i="26"/>
  <c r="K140" i="26"/>
  <c r="V140" i="26" s="1"/>
  <c r="J140" i="26"/>
  <c r="U140" i="26" s="1"/>
  <c r="I140" i="26"/>
  <c r="T140" i="26" s="1"/>
  <c r="H140" i="26"/>
  <c r="S140" i="26" s="1"/>
  <c r="G140" i="26"/>
  <c r="R140" i="26" s="1"/>
  <c r="F140" i="26"/>
  <c r="Q140" i="26" s="1"/>
  <c r="E140" i="26"/>
  <c r="P140" i="26" s="1"/>
  <c r="D140" i="26"/>
  <c r="O140" i="26" s="1"/>
  <c r="A140" i="26"/>
  <c r="B140" i="26" s="1"/>
  <c r="N67" i="26"/>
  <c r="L67" i="26"/>
  <c r="W67" i="26" s="1"/>
  <c r="K67" i="26"/>
  <c r="V67" i="26" s="1"/>
  <c r="J67" i="26"/>
  <c r="U67" i="26" s="1"/>
  <c r="I67" i="26"/>
  <c r="T67" i="26" s="1"/>
  <c r="H67" i="26"/>
  <c r="S67" i="26" s="1"/>
  <c r="G67" i="26"/>
  <c r="R67" i="26" s="1"/>
  <c r="F67" i="26"/>
  <c r="Q67" i="26" s="1"/>
  <c r="E67" i="26"/>
  <c r="P67" i="26" s="1"/>
  <c r="D67" i="26"/>
  <c r="O67" i="26" s="1"/>
  <c r="A67" i="26"/>
  <c r="B67" i="26" s="1"/>
  <c r="N66" i="26"/>
  <c r="L66" i="26"/>
  <c r="W66" i="26" s="1"/>
  <c r="K66" i="26"/>
  <c r="V66" i="26" s="1"/>
  <c r="J66" i="26"/>
  <c r="U66" i="26" s="1"/>
  <c r="I66" i="26"/>
  <c r="T66" i="26" s="1"/>
  <c r="H66" i="26"/>
  <c r="S66" i="26" s="1"/>
  <c r="G66" i="26"/>
  <c r="R66" i="26" s="1"/>
  <c r="F66" i="26"/>
  <c r="Q66" i="26" s="1"/>
  <c r="E66" i="26"/>
  <c r="P66" i="26" s="1"/>
  <c r="D66" i="26"/>
  <c r="O66" i="26" s="1"/>
  <c r="A66" i="26"/>
  <c r="B66" i="26" s="1"/>
  <c r="N65" i="26"/>
  <c r="L65" i="26"/>
  <c r="W65" i="26" s="1"/>
  <c r="K65" i="26"/>
  <c r="V65" i="26" s="1"/>
  <c r="J65" i="26"/>
  <c r="U65" i="26" s="1"/>
  <c r="I65" i="26"/>
  <c r="T65" i="26" s="1"/>
  <c r="H65" i="26"/>
  <c r="S65" i="26" s="1"/>
  <c r="G65" i="26"/>
  <c r="R65" i="26" s="1"/>
  <c r="F65" i="26"/>
  <c r="Q65" i="26" s="1"/>
  <c r="E65" i="26"/>
  <c r="P65" i="26" s="1"/>
  <c r="D65" i="26"/>
  <c r="O65" i="26" s="1"/>
  <c r="A65" i="26"/>
  <c r="B65" i="26" s="1"/>
  <c r="N64" i="26"/>
  <c r="L64" i="26"/>
  <c r="W64" i="26" s="1"/>
  <c r="K64" i="26"/>
  <c r="V64" i="26" s="1"/>
  <c r="J64" i="26"/>
  <c r="U64" i="26" s="1"/>
  <c r="I64" i="26"/>
  <c r="T64" i="26" s="1"/>
  <c r="H64" i="26"/>
  <c r="S64" i="26" s="1"/>
  <c r="G64" i="26"/>
  <c r="R64" i="26" s="1"/>
  <c r="F64" i="26"/>
  <c r="Q64" i="26" s="1"/>
  <c r="E64" i="26"/>
  <c r="P64" i="26" s="1"/>
  <c r="D64" i="26"/>
  <c r="O64" i="26" s="1"/>
  <c r="A64" i="26"/>
  <c r="B64" i="26" s="1"/>
  <c r="W63" i="26"/>
  <c r="N63" i="26"/>
  <c r="L63" i="26"/>
  <c r="K63" i="26"/>
  <c r="V63" i="26" s="1"/>
  <c r="J63" i="26"/>
  <c r="U63" i="26" s="1"/>
  <c r="I63" i="26"/>
  <c r="T63" i="26" s="1"/>
  <c r="H63" i="26"/>
  <c r="S63" i="26" s="1"/>
  <c r="G63" i="26"/>
  <c r="R63" i="26" s="1"/>
  <c r="F63" i="26"/>
  <c r="Q63" i="26" s="1"/>
  <c r="E63" i="26"/>
  <c r="P63" i="26" s="1"/>
  <c r="D63" i="26"/>
  <c r="O63" i="26" s="1"/>
  <c r="A63" i="26"/>
  <c r="B63" i="26" s="1"/>
  <c r="N62" i="26"/>
  <c r="L62" i="26"/>
  <c r="W62" i="26" s="1"/>
  <c r="K62" i="26"/>
  <c r="V62" i="26" s="1"/>
  <c r="J62" i="26"/>
  <c r="U62" i="26" s="1"/>
  <c r="I62" i="26"/>
  <c r="T62" i="26" s="1"/>
  <c r="H62" i="26"/>
  <c r="S62" i="26" s="1"/>
  <c r="G62" i="26"/>
  <c r="R62" i="26" s="1"/>
  <c r="F62" i="26"/>
  <c r="Q62" i="26" s="1"/>
  <c r="E62" i="26"/>
  <c r="P62" i="26" s="1"/>
  <c r="D62" i="26"/>
  <c r="O62" i="26" s="1"/>
  <c r="A62" i="26"/>
  <c r="B62" i="26" s="1"/>
  <c r="N61" i="26"/>
  <c r="L61" i="26"/>
  <c r="W61" i="26" s="1"/>
  <c r="K61" i="26"/>
  <c r="V61" i="26" s="1"/>
  <c r="J61" i="26"/>
  <c r="U61" i="26" s="1"/>
  <c r="I61" i="26"/>
  <c r="T61" i="26" s="1"/>
  <c r="H61" i="26"/>
  <c r="S61" i="26" s="1"/>
  <c r="G61" i="26"/>
  <c r="R61" i="26" s="1"/>
  <c r="F61" i="26"/>
  <c r="Q61" i="26" s="1"/>
  <c r="E61" i="26"/>
  <c r="P61" i="26" s="1"/>
  <c r="D61" i="26"/>
  <c r="O61" i="26" s="1"/>
  <c r="A61" i="26"/>
  <c r="B61" i="26" s="1"/>
  <c r="N60" i="26"/>
  <c r="L60" i="26"/>
  <c r="W60" i="26" s="1"/>
  <c r="K60" i="26"/>
  <c r="V60" i="26" s="1"/>
  <c r="J60" i="26"/>
  <c r="U60" i="26" s="1"/>
  <c r="I60" i="26"/>
  <c r="T60" i="26" s="1"/>
  <c r="H60" i="26"/>
  <c r="S60" i="26" s="1"/>
  <c r="G60" i="26"/>
  <c r="R60" i="26" s="1"/>
  <c r="F60" i="26"/>
  <c r="Q60" i="26" s="1"/>
  <c r="E60" i="26"/>
  <c r="P60" i="26" s="1"/>
  <c r="D60" i="26"/>
  <c r="O60" i="26" s="1"/>
  <c r="A60" i="26"/>
  <c r="B60" i="26" s="1"/>
  <c r="N59" i="26"/>
  <c r="L59" i="26"/>
  <c r="W59" i="26" s="1"/>
  <c r="K59" i="26"/>
  <c r="V59" i="26" s="1"/>
  <c r="J59" i="26"/>
  <c r="U59" i="26" s="1"/>
  <c r="I59" i="26"/>
  <c r="T59" i="26" s="1"/>
  <c r="H59" i="26"/>
  <c r="S59" i="26" s="1"/>
  <c r="G59" i="26"/>
  <c r="R59" i="26" s="1"/>
  <c r="F59" i="26"/>
  <c r="Q59" i="26" s="1"/>
  <c r="E59" i="26"/>
  <c r="P59" i="26" s="1"/>
  <c r="D59" i="26"/>
  <c r="O59" i="26" s="1"/>
  <c r="A59" i="26"/>
  <c r="B59" i="26" s="1"/>
  <c r="N58" i="26"/>
  <c r="L58" i="26"/>
  <c r="W58" i="26" s="1"/>
  <c r="K58" i="26"/>
  <c r="V58" i="26" s="1"/>
  <c r="J58" i="26"/>
  <c r="U58" i="26" s="1"/>
  <c r="I58" i="26"/>
  <c r="T58" i="26" s="1"/>
  <c r="H58" i="26"/>
  <c r="S58" i="26" s="1"/>
  <c r="G58" i="26"/>
  <c r="R58" i="26" s="1"/>
  <c r="F58" i="26"/>
  <c r="Q58" i="26" s="1"/>
  <c r="E58" i="26"/>
  <c r="P58" i="26" s="1"/>
  <c r="D58" i="26"/>
  <c r="O58" i="26" s="1"/>
  <c r="A58" i="26"/>
  <c r="B58" i="26" s="1"/>
  <c r="N57" i="26"/>
  <c r="L57" i="26"/>
  <c r="W57" i="26" s="1"/>
  <c r="K57" i="26"/>
  <c r="V57" i="26" s="1"/>
  <c r="J57" i="26"/>
  <c r="U57" i="26" s="1"/>
  <c r="I57" i="26"/>
  <c r="T57" i="26" s="1"/>
  <c r="H57" i="26"/>
  <c r="S57" i="26" s="1"/>
  <c r="G57" i="26"/>
  <c r="R57" i="26" s="1"/>
  <c r="F57" i="26"/>
  <c r="Q57" i="26" s="1"/>
  <c r="E57" i="26"/>
  <c r="P57" i="26" s="1"/>
  <c r="D57" i="26"/>
  <c r="O57" i="26" s="1"/>
  <c r="A57" i="26"/>
  <c r="B57" i="26" s="1"/>
  <c r="N56" i="26"/>
  <c r="L56" i="26"/>
  <c r="W56" i="26" s="1"/>
  <c r="K56" i="26"/>
  <c r="V56" i="26" s="1"/>
  <c r="J56" i="26"/>
  <c r="U56" i="26" s="1"/>
  <c r="I56" i="26"/>
  <c r="T56" i="26" s="1"/>
  <c r="H56" i="26"/>
  <c r="S56" i="26" s="1"/>
  <c r="G56" i="26"/>
  <c r="R56" i="26" s="1"/>
  <c r="F56" i="26"/>
  <c r="Q56" i="26" s="1"/>
  <c r="E56" i="26"/>
  <c r="P56" i="26" s="1"/>
  <c r="D56" i="26"/>
  <c r="O56" i="26" s="1"/>
  <c r="A56" i="26"/>
  <c r="B56" i="26" s="1"/>
  <c r="N55" i="26"/>
  <c r="L55" i="26"/>
  <c r="W55" i="26" s="1"/>
  <c r="K55" i="26"/>
  <c r="V55" i="26" s="1"/>
  <c r="J55" i="26"/>
  <c r="U55" i="26" s="1"/>
  <c r="I55" i="26"/>
  <c r="T55" i="26" s="1"/>
  <c r="H55" i="26"/>
  <c r="S55" i="26" s="1"/>
  <c r="G55" i="26"/>
  <c r="R55" i="26" s="1"/>
  <c r="F55" i="26"/>
  <c r="Q55" i="26" s="1"/>
  <c r="E55" i="26"/>
  <c r="P55" i="26" s="1"/>
  <c r="D55" i="26"/>
  <c r="O55" i="26" s="1"/>
  <c r="A55" i="26"/>
  <c r="B55" i="26" s="1"/>
  <c r="N54" i="26"/>
  <c r="L54" i="26"/>
  <c r="W54" i="26" s="1"/>
  <c r="K54" i="26"/>
  <c r="V54" i="26" s="1"/>
  <c r="J54" i="26"/>
  <c r="U54" i="26" s="1"/>
  <c r="I54" i="26"/>
  <c r="T54" i="26" s="1"/>
  <c r="H54" i="26"/>
  <c r="S54" i="26" s="1"/>
  <c r="G54" i="26"/>
  <c r="R54" i="26" s="1"/>
  <c r="F54" i="26"/>
  <c r="Q54" i="26" s="1"/>
  <c r="E54" i="26"/>
  <c r="P54" i="26" s="1"/>
  <c r="D54" i="26"/>
  <c r="O54" i="26" s="1"/>
  <c r="A54" i="26"/>
  <c r="B54" i="26" s="1"/>
  <c r="N53" i="26"/>
  <c r="L53" i="26"/>
  <c r="W53" i="26" s="1"/>
  <c r="K53" i="26"/>
  <c r="V53" i="26" s="1"/>
  <c r="J53" i="26"/>
  <c r="U53" i="26" s="1"/>
  <c r="I53" i="26"/>
  <c r="T53" i="26" s="1"/>
  <c r="H53" i="26"/>
  <c r="S53" i="26" s="1"/>
  <c r="G53" i="26"/>
  <c r="R53" i="26" s="1"/>
  <c r="F53" i="26"/>
  <c r="Q53" i="26" s="1"/>
  <c r="E53" i="26"/>
  <c r="P53" i="26" s="1"/>
  <c r="D53" i="26"/>
  <c r="O53" i="26" s="1"/>
  <c r="A53" i="26"/>
  <c r="B53" i="26" s="1"/>
  <c r="N52" i="26"/>
  <c r="L52" i="26"/>
  <c r="W52" i="26" s="1"/>
  <c r="K52" i="26"/>
  <c r="V52" i="26" s="1"/>
  <c r="J52" i="26"/>
  <c r="U52" i="26" s="1"/>
  <c r="I52" i="26"/>
  <c r="T52" i="26" s="1"/>
  <c r="H52" i="26"/>
  <c r="S52" i="26" s="1"/>
  <c r="G52" i="26"/>
  <c r="R52" i="26" s="1"/>
  <c r="F52" i="26"/>
  <c r="Q52" i="26" s="1"/>
  <c r="E52" i="26"/>
  <c r="P52" i="26" s="1"/>
  <c r="D52" i="26"/>
  <c r="O52" i="26" s="1"/>
  <c r="A52" i="26"/>
  <c r="B52" i="26" s="1"/>
  <c r="N51" i="26"/>
  <c r="L51" i="26"/>
  <c r="W51" i="26" s="1"/>
  <c r="K51" i="26"/>
  <c r="V51" i="26" s="1"/>
  <c r="J51" i="26"/>
  <c r="U51" i="26" s="1"/>
  <c r="I51" i="26"/>
  <c r="T51" i="26" s="1"/>
  <c r="H51" i="26"/>
  <c r="S51" i="26" s="1"/>
  <c r="G51" i="26"/>
  <c r="R51" i="26" s="1"/>
  <c r="F51" i="26"/>
  <c r="Q51" i="26" s="1"/>
  <c r="E51" i="26"/>
  <c r="P51" i="26" s="1"/>
  <c r="D51" i="26"/>
  <c r="O51" i="26" s="1"/>
  <c r="A51" i="26"/>
  <c r="B51" i="26" s="1"/>
  <c r="N50" i="26"/>
  <c r="L50" i="26"/>
  <c r="W50" i="26" s="1"/>
  <c r="K50" i="26"/>
  <c r="V50" i="26" s="1"/>
  <c r="J50" i="26"/>
  <c r="U50" i="26" s="1"/>
  <c r="I50" i="26"/>
  <c r="T50" i="26" s="1"/>
  <c r="H50" i="26"/>
  <c r="S50" i="26" s="1"/>
  <c r="G50" i="26"/>
  <c r="R50" i="26" s="1"/>
  <c r="F50" i="26"/>
  <c r="Q50" i="26" s="1"/>
  <c r="E50" i="26"/>
  <c r="P50" i="26" s="1"/>
  <c r="D50" i="26"/>
  <c r="O50" i="26" s="1"/>
  <c r="A50" i="26"/>
  <c r="B50" i="26" s="1"/>
  <c r="N49" i="26"/>
  <c r="L49" i="26"/>
  <c r="W49" i="26" s="1"/>
  <c r="K49" i="26"/>
  <c r="V49" i="26" s="1"/>
  <c r="J49" i="26"/>
  <c r="U49" i="26" s="1"/>
  <c r="I49" i="26"/>
  <c r="T49" i="26" s="1"/>
  <c r="H49" i="26"/>
  <c r="S49" i="26" s="1"/>
  <c r="G49" i="26"/>
  <c r="R49" i="26" s="1"/>
  <c r="F49" i="26"/>
  <c r="Q49" i="26" s="1"/>
  <c r="E49" i="26"/>
  <c r="P49" i="26" s="1"/>
  <c r="D49" i="26"/>
  <c r="O49" i="26" s="1"/>
  <c r="A49" i="26"/>
  <c r="B49" i="26" s="1"/>
  <c r="N48" i="26"/>
  <c r="L48" i="26"/>
  <c r="W48" i="26" s="1"/>
  <c r="K48" i="26"/>
  <c r="V48" i="26" s="1"/>
  <c r="J48" i="26"/>
  <c r="U48" i="26" s="1"/>
  <c r="I48" i="26"/>
  <c r="T48" i="26" s="1"/>
  <c r="H48" i="26"/>
  <c r="S48" i="26" s="1"/>
  <c r="G48" i="26"/>
  <c r="R48" i="26" s="1"/>
  <c r="F48" i="26"/>
  <c r="Q48" i="26" s="1"/>
  <c r="E48" i="26"/>
  <c r="P48" i="26" s="1"/>
  <c r="D48" i="26"/>
  <c r="O48" i="26" s="1"/>
  <c r="A48" i="26"/>
  <c r="B48" i="26" s="1"/>
  <c r="T47" i="26"/>
  <c r="N47" i="26"/>
  <c r="L47" i="26"/>
  <c r="W47" i="26" s="1"/>
  <c r="K47" i="26"/>
  <c r="V47" i="26" s="1"/>
  <c r="J47" i="26"/>
  <c r="U47" i="26" s="1"/>
  <c r="I47" i="26"/>
  <c r="H47" i="26"/>
  <c r="S47" i="26" s="1"/>
  <c r="G47" i="26"/>
  <c r="R47" i="26" s="1"/>
  <c r="F47" i="26"/>
  <c r="Q47" i="26" s="1"/>
  <c r="E47" i="26"/>
  <c r="P47" i="26" s="1"/>
  <c r="D47" i="26"/>
  <c r="O47" i="26" s="1"/>
  <c r="A47" i="26"/>
  <c r="B47" i="26" s="1"/>
  <c r="N46" i="26"/>
  <c r="L46" i="26"/>
  <c r="W46" i="26" s="1"/>
  <c r="K46" i="26"/>
  <c r="V46" i="26" s="1"/>
  <c r="J46" i="26"/>
  <c r="U46" i="26" s="1"/>
  <c r="I46" i="26"/>
  <c r="T46" i="26" s="1"/>
  <c r="H46" i="26"/>
  <c r="S46" i="26" s="1"/>
  <c r="G46" i="26"/>
  <c r="R46" i="26" s="1"/>
  <c r="F46" i="26"/>
  <c r="Q46" i="26" s="1"/>
  <c r="E46" i="26"/>
  <c r="P46" i="26" s="1"/>
  <c r="D46" i="26"/>
  <c r="O46" i="26" s="1"/>
  <c r="A46" i="26"/>
  <c r="B46" i="26" s="1"/>
  <c r="N45" i="26"/>
  <c r="L45" i="26"/>
  <c r="W45" i="26" s="1"/>
  <c r="K45" i="26"/>
  <c r="V45" i="26" s="1"/>
  <c r="J45" i="26"/>
  <c r="U45" i="26" s="1"/>
  <c r="I45" i="26"/>
  <c r="T45" i="26" s="1"/>
  <c r="H45" i="26"/>
  <c r="S45" i="26" s="1"/>
  <c r="G45" i="26"/>
  <c r="R45" i="26" s="1"/>
  <c r="F45" i="26"/>
  <c r="Q45" i="26" s="1"/>
  <c r="E45" i="26"/>
  <c r="P45" i="26" s="1"/>
  <c r="D45" i="26"/>
  <c r="O45" i="26" s="1"/>
  <c r="A45" i="26"/>
  <c r="B45" i="26" s="1"/>
  <c r="N44" i="26"/>
  <c r="L44" i="26"/>
  <c r="W44" i="26" s="1"/>
  <c r="K44" i="26"/>
  <c r="V44" i="26" s="1"/>
  <c r="J44" i="26"/>
  <c r="U44" i="26" s="1"/>
  <c r="I44" i="26"/>
  <c r="T44" i="26" s="1"/>
  <c r="H44" i="26"/>
  <c r="S44" i="26" s="1"/>
  <c r="G44" i="26"/>
  <c r="R44" i="26" s="1"/>
  <c r="F44" i="26"/>
  <c r="Q44" i="26" s="1"/>
  <c r="E44" i="26"/>
  <c r="P44" i="26" s="1"/>
  <c r="D44" i="26"/>
  <c r="O44" i="26" s="1"/>
  <c r="A44" i="26"/>
  <c r="B44" i="26" s="1"/>
  <c r="N43" i="26"/>
  <c r="L43" i="26"/>
  <c r="W43" i="26" s="1"/>
  <c r="K43" i="26"/>
  <c r="V43" i="26" s="1"/>
  <c r="J43" i="26"/>
  <c r="U43" i="26" s="1"/>
  <c r="I43" i="26"/>
  <c r="T43" i="26" s="1"/>
  <c r="H43" i="26"/>
  <c r="S43" i="26" s="1"/>
  <c r="G43" i="26"/>
  <c r="R43" i="26" s="1"/>
  <c r="F43" i="26"/>
  <c r="Q43" i="26" s="1"/>
  <c r="E43" i="26"/>
  <c r="P43" i="26" s="1"/>
  <c r="D43" i="26"/>
  <c r="O43" i="26" s="1"/>
  <c r="A43" i="26"/>
  <c r="B43" i="26" s="1"/>
  <c r="N42" i="26"/>
  <c r="L42" i="26"/>
  <c r="W42" i="26" s="1"/>
  <c r="K42" i="26"/>
  <c r="V42" i="26" s="1"/>
  <c r="J42" i="26"/>
  <c r="U42" i="26" s="1"/>
  <c r="I42" i="26"/>
  <c r="T42" i="26" s="1"/>
  <c r="H42" i="26"/>
  <c r="S42" i="26" s="1"/>
  <c r="G42" i="26"/>
  <c r="R42" i="26" s="1"/>
  <c r="F42" i="26"/>
  <c r="Q42" i="26" s="1"/>
  <c r="E42" i="26"/>
  <c r="P42" i="26" s="1"/>
  <c r="D42" i="26"/>
  <c r="O42" i="26" s="1"/>
  <c r="A42" i="26"/>
  <c r="B42" i="26" s="1"/>
  <c r="N41" i="26"/>
  <c r="L41" i="26"/>
  <c r="W41" i="26" s="1"/>
  <c r="K41" i="26"/>
  <c r="V41" i="26" s="1"/>
  <c r="J41" i="26"/>
  <c r="U41" i="26" s="1"/>
  <c r="I41" i="26"/>
  <c r="T41" i="26" s="1"/>
  <c r="H41" i="26"/>
  <c r="S41" i="26" s="1"/>
  <c r="G41" i="26"/>
  <c r="R41" i="26" s="1"/>
  <c r="F41" i="26"/>
  <c r="Q41" i="26" s="1"/>
  <c r="E41" i="26"/>
  <c r="P41" i="26" s="1"/>
  <c r="D41" i="26"/>
  <c r="O41" i="26" s="1"/>
  <c r="A41" i="26"/>
  <c r="B41" i="26" s="1"/>
  <c r="N40" i="26"/>
  <c r="L40" i="26"/>
  <c r="W40" i="26" s="1"/>
  <c r="K40" i="26"/>
  <c r="V40" i="26" s="1"/>
  <c r="J40" i="26"/>
  <c r="U40" i="26" s="1"/>
  <c r="I40" i="26"/>
  <c r="T40" i="26" s="1"/>
  <c r="H40" i="26"/>
  <c r="S40" i="26" s="1"/>
  <c r="G40" i="26"/>
  <c r="R40" i="26" s="1"/>
  <c r="F40" i="26"/>
  <c r="Q40" i="26" s="1"/>
  <c r="E40" i="26"/>
  <c r="P40" i="26" s="1"/>
  <c r="D40" i="26"/>
  <c r="O40" i="26" s="1"/>
  <c r="A40" i="26"/>
  <c r="B40" i="26" s="1"/>
  <c r="N39" i="26"/>
  <c r="L39" i="26"/>
  <c r="W39" i="26" s="1"/>
  <c r="K39" i="26"/>
  <c r="V39" i="26" s="1"/>
  <c r="J39" i="26"/>
  <c r="U39" i="26" s="1"/>
  <c r="I39" i="26"/>
  <c r="T39" i="26" s="1"/>
  <c r="H39" i="26"/>
  <c r="S39" i="26" s="1"/>
  <c r="G39" i="26"/>
  <c r="R39" i="26" s="1"/>
  <c r="F39" i="26"/>
  <c r="Q39" i="26" s="1"/>
  <c r="E39" i="26"/>
  <c r="P39" i="26" s="1"/>
  <c r="D39" i="26"/>
  <c r="O39" i="26" s="1"/>
  <c r="A39" i="26"/>
  <c r="B39" i="26" s="1"/>
  <c r="N38" i="26"/>
  <c r="L38" i="26"/>
  <c r="W38" i="26" s="1"/>
  <c r="K38" i="26"/>
  <c r="V38" i="26" s="1"/>
  <c r="J38" i="26"/>
  <c r="U38" i="26" s="1"/>
  <c r="I38" i="26"/>
  <c r="T38" i="26" s="1"/>
  <c r="H38" i="26"/>
  <c r="S38" i="26" s="1"/>
  <c r="G38" i="26"/>
  <c r="R38" i="26" s="1"/>
  <c r="F38" i="26"/>
  <c r="Q38" i="26" s="1"/>
  <c r="E38" i="26"/>
  <c r="P38" i="26" s="1"/>
  <c r="D38" i="26"/>
  <c r="O38" i="26" s="1"/>
  <c r="A38" i="26"/>
  <c r="B38" i="26" s="1"/>
  <c r="N37" i="26"/>
  <c r="L37" i="26"/>
  <c r="W37" i="26" s="1"/>
  <c r="K37" i="26"/>
  <c r="V37" i="26" s="1"/>
  <c r="J37" i="26"/>
  <c r="U37" i="26" s="1"/>
  <c r="I37" i="26"/>
  <c r="T37" i="26" s="1"/>
  <c r="H37" i="26"/>
  <c r="S37" i="26" s="1"/>
  <c r="G37" i="26"/>
  <c r="R37" i="26" s="1"/>
  <c r="F37" i="26"/>
  <c r="Q37" i="26" s="1"/>
  <c r="E37" i="26"/>
  <c r="P37" i="26" s="1"/>
  <c r="D37" i="26"/>
  <c r="O37" i="26" s="1"/>
  <c r="A37" i="26"/>
  <c r="B37" i="26" s="1"/>
  <c r="N36" i="26"/>
  <c r="L36" i="26"/>
  <c r="W36" i="26" s="1"/>
  <c r="K36" i="26"/>
  <c r="V36" i="26" s="1"/>
  <c r="J36" i="26"/>
  <c r="U36" i="26" s="1"/>
  <c r="I36" i="26"/>
  <c r="T36" i="26" s="1"/>
  <c r="H36" i="26"/>
  <c r="S36" i="26" s="1"/>
  <c r="G36" i="26"/>
  <c r="R36" i="26" s="1"/>
  <c r="F36" i="26"/>
  <c r="Q36" i="26" s="1"/>
  <c r="E36" i="26"/>
  <c r="P36" i="26" s="1"/>
  <c r="D36" i="26"/>
  <c r="O36" i="26" s="1"/>
  <c r="A36" i="26"/>
  <c r="B36" i="26" s="1"/>
  <c r="N35" i="26"/>
  <c r="L35" i="26"/>
  <c r="W35" i="26" s="1"/>
  <c r="K35" i="26"/>
  <c r="V35" i="26" s="1"/>
  <c r="J35" i="26"/>
  <c r="U35" i="26" s="1"/>
  <c r="I35" i="26"/>
  <c r="T35" i="26" s="1"/>
  <c r="H35" i="26"/>
  <c r="S35" i="26" s="1"/>
  <c r="G35" i="26"/>
  <c r="R35" i="26" s="1"/>
  <c r="F35" i="26"/>
  <c r="Q35" i="26" s="1"/>
  <c r="E35" i="26"/>
  <c r="P35" i="26" s="1"/>
  <c r="D35" i="26"/>
  <c r="O35" i="26" s="1"/>
  <c r="A35" i="26"/>
  <c r="B35" i="26" s="1"/>
  <c r="N34" i="26"/>
  <c r="L34" i="26"/>
  <c r="W34" i="26" s="1"/>
  <c r="K34" i="26"/>
  <c r="V34" i="26" s="1"/>
  <c r="J34" i="26"/>
  <c r="U34" i="26" s="1"/>
  <c r="I34" i="26"/>
  <c r="T34" i="26" s="1"/>
  <c r="H34" i="26"/>
  <c r="S34" i="26" s="1"/>
  <c r="G34" i="26"/>
  <c r="R34" i="26" s="1"/>
  <c r="F34" i="26"/>
  <c r="Q34" i="26" s="1"/>
  <c r="E34" i="26"/>
  <c r="P34" i="26" s="1"/>
  <c r="D34" i="26"/>
  <c r="O34" i="26" s="1"/>
  <c r="A34" i="26"/>
  <c r="B34" i="26" s="1"/>
  <c r="N33" i="26"/>
  <c r="L33" i="26"/>
  <c r="W33" i="26" s="1"/>
  <c r="K33" i="26"/>
  <c r="V33" i="26" s="1"/>
  <c r="J33" i="26"/>
  <c r="U33" i="26" s="1"/>
  <c r="I33" i="26"/>
  <c r="T33" i="26" s="1"/>
  <c r="H33" i="26"/>
  <c r="S33" i="26" s="1"/>
  <c r="G33" i="26"/>
  <c r="R33" i="26" s="1"/>
  <c r="F33" i="26"/>
  <c r="Q33" i="26" s="1"/>
  <c r="E33" i="26"/>
  <c r="P33" i="26" s="1"/>
  <c r="D33" i="26"/>
  <c r="O33" i="26" s="1"/>
  <c r="A33" i="26"/>
  <c r="B33" i="26" s="1"/>
  <c r="N32" i="26"/>
  <c r="L32" i="26"/>
  <c r="W32" i="26" s="1"/>
  <c r="K32" i="26"/>
  <c r="V32" i="26" s="1"/>
  <c r="J32" i="26"/>
  <c r="U32" i="26" s="1"/>
  <c r="I32" i="26"/>
  <c r="T32" i="26" s="1"/>
  <c r="H32" i="26"/>
  <c r="S32" i="26" s="1"/>
  <c r="G32" i="26"/>
  <c r="R32" i="26" s="1"/>
  <c r="F32" i="26"/>
  <c r="Q32" i="26" s="1"/>
  <c r="E32" i="26"/>
  <c r="P32" i="26" s="1"/>
  <c r="D32" i="26"/>
  <c r="O32" i="26" s="1"/>
  <c r="A32" i="26"/>
  <c r="B32" i="26" s="1"/>
  <c r="N31" i="26"/>
  <c r="L31" i="26"/>
  <c r="W31" i="26" s="1"/>
  <c r="K31" i="26"/>
  <c r="V31" i="26" s="1"/>
  <c r="J31" i="26"/>
  <c r="U31" i="26" s="1"/>
  <c r="I31" i="26"/>
  <c r="T31" i="26" s="1"/>
  <c r="H31" i="26"/>
  <c r="S31" i="26" s="1"/>
  <c r="G31" i="26"/>
  <c r="R31" i="26" s="1"/>
  <c r="F31" i="26"/>
  <c r="Q31" i="26" s="1"/>
  <c r="E31" i="26"/>
  <c r="P31" i="26" s="1"/>
  <c r="D31" i="26"/>
  <c r="O31" i="26" s="1"/>
  <c r="A31" i="26"/>
  <c r="B31" i="26" s="1"/>
  <c r="N30" i="26"/>
  <c r="L30" i="26"/>
  <c r="W30" i="26" s="1"/>
  <c r="K30" i="26"/>
  <c r="V30" i="26" s="1"/>
  <c r="J30" i="26"/>
  <c r="U30" i="26" s="1"/>
  <c r="I30" i="26"/>
  <c r="T30" i="26" s="1"/>
  <c r="H30" i="26"/>
  <c r="S30" i="26" s="1"/>
  <c r="G30" i="26"/>
  <c r="R30" i="26" s="1"/>
  <c r="F30" i="26"/>
  <c r="Q30" i="26" s="1"/>
  <c r="E30" i="26"/>
  <c r="P30" i="26" s="1"/>
  <c r="D30" i="26"/>
  <c r="O30" i="26" s="1"/>
  <c r="A30" i="26"/>
  <c r="B30" i="26" s="1"/>
  <c r="N29" i="26"/>
  <c r="L29" i="26"/>
  <c r="W29" i="26" s="1"/>
  <c r="K29" i="26"/>
  <c r="V29" i="26" s="1"/>
  <c r="J29" i="26"/>
  <c r="U29" i="26" s="1"/>
  <c r="I29" i="26"/>
  <c r="T29" i="26" s="1"/>
  <c r="H29" i="26"/>
  <c r="S29" i="26" s="1"/>
  <c r="G29" i="26"/>
  <c r="R29" i="26" s="1"/>
  <c r="F29" i="26"/>
  <c r="Q29" i="26" s="1"/>
  <c r="E29" i="26"/>
  <c r="P29" i="26" s="1"/>
  <c r="D29" i="26"/>
  <c r="O29" i="26" s="1"/>
  <c r="A29" i="26"/>
  <c r="B29" i="26" s="1"/>
  <c r="N28" i="26"/>
  <c r="L28" i="26"/>
  <c r="W28" i="26" s="1"/>
  <c r="K28" i="26"/>
  <c r="V28" i="26" s="1"/>
  <c r="J28" i="26"/>
  <c r="U28" i="26" s="1"/>
  <c r="I28" i="26"/>
  <c r="T28" i="26" s="1"/>
  <c r="H28" i="26"/>
  <c r="S28" i="26" s="1"/>
  <c r="G28" i="26"/>
  <c r="R28" i="26" s="1"/>
  <c r="F28" i="26"/>
  <c r="Q28" i="26" s="1"/>
  <c r="E28" i="26"/>
  <c r="P28" i="26" s="1"/>
  <c r="D28" i="26"/>
  <c r="O28" i="26" s="1"/>
  <c r="A28" i="26"/>
  <c r="B28" i="26" s="1"/>
  <c r="N27" i="26"/>
  <c r="L27" i="26"/>
  <c r="W27" i="26" s="1"/>
  <c r="K27" i="26"/>
  <c r="V27" i="26" s="1"/>
  <c r="J27" i="26"/>
  <c r="U27" i="26" s="1"/>
  <c r="I27" i="26"/>
  <c r="T27" i="26" s="1"/>
  <c r="H27" i="26"/>
  <c r="S27" i="26" s="1"/>
  <c r="G27" i="26"/>
  <c r="R27" i="26" s="1"/>
  <c r="F27" i="26"/>
  <c r="Q27" i="26" s="1"/>
  <c r="E27" i="26"/>
  <c r="P27" i="26" s="1"/>
  <c r="D27" i="26"/>
  <c r="O27" i="26" s="1"/>
  <c r="A27" i="26"/>
  <c r="B27" i="26" s="1"/>
  <c r="N26" i="26"/>
  <c r="L26" i="26"/>
  <c r="W26" i="26" s="1"/>
  <c r="K26" i="26"/>
  <c r="V26" i="26" s="1"/>
  <c r="J26" i="26"/>
  <c r="U26" i="26" s="1"/>
  <c r="I26" i="26"/>
  <c r="T26" i="26" s="1"/>
  <c r="H26" i="26"/>
  <c r="S26" i="26" s="1"/>
  <c r="G26" i="26"/>
  <c r="R26" i="26" s="1"/>
  <c r="F26" i="26"/>
  <c r="Q26" i="26" s="1"/>
  <c r="E26" i="26"/>
  <c r="P26" i="26" s="1"/>
  <c r="D26" i="26"/>
  <c r="O26" i="26" s="1"/>
  <c r="A26" i="26"/>
  <c r="B26" i="26" s="1"/>
  <c r="N25" i="26"/>
  <c r="L25" i="26"/>
  <c r="W25" i="26" s="1"/>
  <c r="K25" i="26"/>
  <c r="V25" i="26" s="1"/>
  <c r="J25" i="26"/>
  <c r="U25" i="26" s="1"/>
  <c r="I25" i="26"/>
  <c r="T25" i="26" s="1"/>
  <c r="H25" i="26"/>
  <c r="S25" i="26" s="1"/>
  <c r="G25" i="26"/>
  <c r="R25" i="26" s="1"/>
  <c r="F25" i="26"/>
  <c r="Q25" i="26" s="1"/>
  <c r="E25" i="26"/>
  <c r="P25" i="26" s="1"/>
  <c r="D25" i="26"/>
  <c r="O25" i="26" s="1"/>
  <c r="A25" i="26"/>
  <c r="B25" i="26" s="1"/>
  <c r="N24" i="26"/>
  <c r="L24" i="26"/>
  <c r="W24" i="26" s="1"/>
  <c r="K24" i="26"/>
  <c r="V24" i="26" s="1"/>
  <c r="J24" i="26"/>
  <c r="U24" i="26" s="1"/>
  <c r="I24" i="26"/>
  <c r="T24" i="26" s="1"/>
  <c r="H24" i="26"/>
  <c r="S24" i="26" s="1"/>
  <c r="G24" i="26"/>
  <c r="R24" i="26" s="1"/>
  <c r="F24" i="26"/>
  <c r="Q24" i="26" s="1"/>
  <c r="E24" i="26"/>
  <c r="P24" i="26" s="1"/>
  <c r="D24" i="26"/>
  <c r="O24" i="26" s="1"/>
  <c r="A24" i="26"/>
  <c r="B24" i="26" s="1"/>
  <c r="N23" i="26"/>
  <c r="L23" i="26"/>
  <c r="W23" i="26" s="1"/>
  <c r="K23" i="26"/>
  <c r="V23" i="26" s="1"/>
  <c r="J23" i="26"/>
  <c r="U23" i="26" s="1"/>
  <c r="I23" i="26"/>
  <c r="T23" i="26" s="1"/>
  <c r="H23" i="26"/>
  <c r="S23" i="26" s="1"/>
  <c r="G23" i="26"/>
  <c r="R23" i="26" s="1"/>
  <c r="F23" i="26"/>
  <c r="Q23" i="26" s="1"/>
  <c r="E23" i="26"/>
  <c r="P23" i="26" s="1"/>
  <c r="D23" i="26"/>
  <c r="O23" i="26" s="1"/>
  <c r="A23" i="26"/>
  <c r="B23" i="26" s="1"/>
  <c r="N22" i="26"/>
  <c r="L22" i="26"/>
  <c r="W22" i="26" s="1"/>
  <c r="K22" i="26"/>
  <c r="V22" i="26" s="1"/>
  <c r="J22" i="26"/>
  <c r="U22" i="26" s="1"/>
  <c r="I22" i="26"/>
  <c r="T22" i="26" s="1"/>
  <c r="H22" i="26"/>
  <c r="S22" i="26" s="1"/>
  <c r="G22" i="26"/>
  <c r="R22" i="26" s="1"/>
  <c r="F22" i="26"/>
  <c r="Q22" i="26" s="1"/>
  <c r="E22" i="26"/>
  <c r="P22" i="26" s="1"/>
  <c r="D22" i="26"/>
  <c r="O22" i="26" s="1"/>
  <c r="A22" i="26"/>
  <c r="B22" i="26" s="1"/>
  <c r="N21" i="26"/>
  <c r="L21" i="26"/>
  <c r="W21" i="26" s="1"/>
  <c r="K21" i="26"/>
  <c r="V21" i="26" s="1"/>
  <c r="J21" i="26"/>
  <c r="U21" i="26" s="1"/>
  <c r="I21" i="26"/>
  <c r="T21" i="26" s="1"/>
  <c r="H21" i="26"/>
  <c r="S21" i="26" s="1"/>
  <c r="G21" i="26"/>
  <c r="R21" i="26" s="1"/>
  <c r="F21" i="26"/>
  <c r="Q21" i="26" s="1"/>
  <c r="E21" i="26"/>
  <c r="P21" i="26" s="1"/>
  <c r="D21" i="26"/>
  <c r="O21" i="26" s="1"/>
  <c r="A21" i="26"/>
  <c r="B21" i="26" s="1"/>
  <c r="N20" i="26"/>
  <c r="L20" i="26"/>
  <c r="W20" i="26" s="1"/>
  <c r="K20" i="26"/>
  <c r="V20" i="26" s="1"/>
  <c r="J20" i="26"/>
  <c r="U20" i="26" s="1"/>
  <c r="I20" i="26"/>
  <c r="T20" i="26" s="1"/>
  <c r="H20" i="26"/>
  <c r="S20" i="26" s="1"/>
  <c r="G20" i="26"/>
  <c r="R20" i="26" s="1"/>
  <c r="F20" i="26"/>
  <c r="Q20" i="26" s="1"/>
  <c r="E20" i="26"/>
  <c r="P20" i="26" s="1"/>
  <c r="D20" i="26"/>
  <c r="O20" i="26" s="1"/>
  <c r="A20" i="26"/>
  <c r="B20" i="26" s="1"/>
  <c r="N19" i="26"/>
  <c r="L19" i="26"/>
  <c r="W19" i="26" s="1"/>
  <c r="K19" i="26"/>
  <c r="V19" i="26" s="1"/>
  <c r="J19" i="26"/>
  <c r="U19" i="26" s="1"/>
  <c r="I19" i="26"/>
  <c r="T19" i="26" s="1"/>
  <c r="H19" i="26"/>
  <c r="S19" i="26" s="1"/>
  <c r="G19" i="26"/>
  <c r="R19" i="26" s="1"/>
  <c r="F19" i="26"/>
  <c r="Q19" i="26" s="1"/>
  <c r="E19" i="26"/>
  <c r="P19" i="26" s="1"/>
  <c r="D19" i="26"/>
  <c r="O19" i="26" s="1"/>
  <c r="A19" i="26"/>
  <c r="B19" i="26" s="1"/>
  <c r="N18" i="26"/>
  <c r="L18" i="26"/>
  <c r="W18" i="26" s="1"/>
  <c r="K18" i="26"/>
  <c r="V18" i="26" s="1"/>
  <c r="J18" i="26"/>
  <c r="U18" i="26" s="1"/>
  <c r="I18" i="26"/>
  <c r="T18" i="26" s="1"/>
  <c r="H18" i="26"/>
  <c r="S18" i="26" s="1"/>
  <c r="G18" i="26"/>
  <c r="R18" i="26" s="1"/>
  <c r="F18" i="26"/>
  <c r="Q18" i="26" s="1"/>
  <c r="E18" i="26"/>
  <c r="P18" i="26" s="1"/>
  <c r="D18" i="26"/>
  <c r="O18" i="26" s="1"/>
  <c r="A18" i="26"/>
  <c r="B18" i="26" s="1"/>
  <c r="N17" i="26"/>
  <c r="L17" i="26"/>
  <c r="W17" i="26" s="1"/>
  <c r="K17" i="26"/>
  <c r="V17" i="26" s="1"/>
  <c r="J17" i="26"/>
  <c r="U17" i="26" s="1"/>
  <c r="I17" i="26"/>
  <c r="T17" i="26" s="1"/>
  <c r="H17" i="26"/>
  <c r="S17" i="26" s="1"/>
  <c r="G17" i="26"/>
  <c r="R17" i="26" s="1"/>
  <c r="F17" i="26"/>
  <c r="Q17" i="26" s="1"/>
  <c r="E17" i="26"/>
  <c r="P17" i="26" s="1"/>
  <c r="D17" i="26"/>
  <c r="O17" i="26" s="1"/>
  <c r="A17" i="26"/>
  <c r="B17" i="26" s="1"/>
  <c r="N16" i="26"/>
  <c r="L16" i="26"/>
  <c r="W16" i="26" s="1"/>
  <c r="K16" i="26"/>
  <c r="V16" i="26" s="1"/>
  <c r="J16" i="26"/>
  <c r="U16" i="26" s="1"/>
  <c r="I16" i="26"/>
  <c r="T16" i="26" s="1"/>
  <c r="H16" i="26"/>
  <c r="S16" i="26" s="1"/>
  <c r="G16" i="26"/>
  <c r="R16" i="26" s="1"/>
  <c r="F16" i="26"/>
  <c r="Q16" i="26" s="1"/>
  <c r="E16" i="26"/>
  <c r="P16" i="26" s="1"/>
  <c r="D16" i="26"/>
  <c r="O16" i="26" s="1"/>
  <c r="A16" i="26"/>
  <c r="B16" i="26" s="1"/>
  <c r="N15" i="26"/>
  <c r="L15" i="26"/>
  <c r="W15" i="26" s="1"/>
  <c r="K15" i="26"/>
  <c r="V15" i="26" s="1"/>
  <c r="J15" i="26"/>
  <c r="U15" i="26" s="1"/>
  <c r="I15" i="26"/>
  <c r="T15" i="26" s="1"/>
  <c r="H15" i="26"/>
  <c r="S15" i="26" s="1"/>
  <c r="G15" i="26"/>
  <c r="R15" i="26" s="1"/>
  <c r="F15" i="26"/>
  <c r="Q15" i="26" s="1"/>
  <c r="E15" i="26"/>
  <c r="P15" i="26" s="1"/>
  <c r="D15" i="26"/>
  <c r="O15" i="26" s="1"/>
  <c r="A15" i="26"/>
  <c r="B15" i="26" s="1"/>
  <c r="N14" i="26"/>
  <c r="L14" i="26"/>
  <c r="W14" i="26" s="1"/>
  <c r="K14" i="26"/>
  <c r="V14" i="26" s="1"/>
  <c r="J14" i="26"/>
  <c r="U14" i="26" s="1"/>
  <c r="I14" i="26"/>
  <c r="T14" i="26" s="1"/>
  <c r="H14" i="26"/>
  <c r="S14" i="26" s="1"/>
  <c r="G14" i="26"/>
  <c r="R14" i="26" s="1"/>
  <c r="F14" i="26"/>
  <c r="Q14" i="26" s="1"/>
  <c r="E14" i="26"/>
  <c r="P14" i="26" s="1"/>
  <c r="D14" i="26"/>
  <c r="O14" i="26" s="1"/>
  <c r="A14" i="26"/>
  <c r="B14" i="26" s="1"/>
  <c r="N13" i="26"/>
  <c r="L13" i="26"/>
  <c r="W13" i="26" s="1"/>
  <c r="K13" i="26"/>
  <c r="V13" i="26" s="1"/>
  <c r="J13" i="26"/>
  <c r="U13" i="26" s="1"/>
  <c r="I13" i="26"/>
  <c r="T13" i="26" s="1"/>
  <c r="H13" i="26"/>
  <c r="S13" i="26" s="1"/>
  <c r="G13" i="26"/>
  <c r="R13" i="26" s="1"/>
  <c r="F13" i="26"/>
  <c r="Q13" i="26" s="1"/>
  <c r="E13" i="26"/>
  <c r="P13" i="26" s="1"/>
  <c r="D13" i="26"/>
  <c r="O13" i="26" s="1"/>
  <c r="A13" i="26"/>
  <c r="B13" i="26" s="1"/>
  <c r="N12" i="26"/>
  <c r="L12" i="26"/>
  <c r="W12" i="26" s="1"/>
  <c r="K12" i="26"/>
  <c r="V12" i="26" s="1"/>
  <c r="J12" i="26"/>
  <c r="U12" i="26" s="1"/>
  <c r="I12" i="26"/>
  <c r="T12" i="26" s="1"/>
  <c r="H12" i="26"/>
  <c r="S12" i="26" s="1"/>
  <c r="G12" i="26"/>
  <c r="R12" i="26" s="1"/>
  <c r="F12" i="26"/>
  <c r="Q12" i="26" s="1"/>
  <c r="E12" i="26"/>
  <c r="P12" i="26" s="1"/>
  <c r="D12" i="26"/>
  <c r="O12" i="26" s="1"/>
  <c r="A12" i="26"/>
  <c r="B12" i="26" s="1"/>
  <c r="N11" i="26"/>
  <c r="L11" i="26"/>
  <c r="W11" i="26" s="1"/>
  <c r="K11" i="26"/>
  <c r="V11" i="26" s="1"/>
  <c r="J11" i="26"/>
  <c r="U11" i="26" s="1"/>
  <c r="I11" i="26"/>
  <c r="T11" i="26" s="1"/>
  <c r="H11" i="26"/>
  <c r="S11" i="26" s="1"/>
  <c r="G11" i="26"/>
  <c r="R11" i="26" s="1"/>
  <c r="F11" i="26"/>
  <c r="Q11" i="26" s="1"/>
  <c r="E11" i="26"/>
  <c r="P11" i="26" s="1"/>
  <c r="D11" i="26"/>
  <c r="O11" i="26" s="1"/>
  <c r="A11" i="26"/>
  <c r="B11" i="26" s="1"/>
  <c r="N10" i="26"/>
  <c r="L10" i="26"/>
  <c r="W10" i="26" s="1"/>
  <c r="K10" i="26"/>
  <c r="V10" i="26" s="1"/>
  <c r="J10" i="26"/>
  <c r="U10" i="26" s="1"/>
  <c r="I10" i="26"/>
  <c r="T10" i="26" s="1"/>
  <c r="H10" i="26"/>
  <c r="S10" i="26" s="1"/>
  <c r="G10" i="26"/>
  <c r="R10" i="26" s="1"/>
  <c r="F10" i="26"/>
  <c r="Q10" i="26" s="1"/>
  <c r="E10" i="26"/>
  <c r="P10" i="26" s="1"/>
  <c r="D10" i="26"/>
  <c r="O10" i="26" s="1"/>
  <c r="A10" i="26"/>
  <c r="B10" i="26" s="1"/>
  <c r="N9" i="26"/>
  <c r="L9" i="26"/>
  <c r="W9" i="26" s="1"/>
  <c r="K9" i="26"/>
  <c r="V9" i="26" s="1"/>
  <c r="J9" i="26"/>
  <c r="U9" i="26" s="1"/>
  <c r="I9" i="26"/>
  <c r="T9" i="26" s="1"/>
  <c r="H9" i="26"/>
  <c r="S9" i="26" s="1"/>
  <c r="G9" i="26"/>
  <c r="R9" i="26" s="1"/>
  <c r="F9" i="26"/>
  <c r="Q9" i="26" s="1"/>
  <c r="E9" i="26"/>
  <c r="P9" i="26" s="1"/>
  <c r="D9" i="26"/>
  <c r="O9" i="26" s="1"/>
  <c r="A9" i="26"/>
  <c r="B9" i="26" s="1"/>
  <c r="N8" i="26"/>
  <c r="L8" i="26"/>
  <c r="W8" i="26" s="1"/>
  <c r="K8" i="26"/>
  <c r="V8" i="26" s="1"/>
  <c r="J8" i="26"/>
  <c r="U8" i="26" s="1"/>
  <c r="I8" i="26"/>
  <c r="T8" i="26" s="1"/>
  <c r="H8" i="26"/>
  <c r="S8" i="26" s="1"/>
  <c r="G8" i="26"/>
  <c r="R8" i="26" s="1"/>
  <c r="F8" i="26"/>
  <c r="Q8" i="26" s="1"/>
  <c r="E8" i="26"/>
  <c r="P8" i="26" s="1"/>
  <c r="D8" i="26"/>
  <c r="O8" i="26" s="1"/>
  <c r="A8" i="26"/>
  <c r="B8" i="26" s="1"/>
  <c r="N7" i="26"/>
  <c r="L7" i="26"/>
  <c r="W7" i="26" s="1"/>
  <c r="K7" i="26"/>
  <c r="V7" i="26" s="1"/>
  <c r="J7" i="26"/>
  <c r="U7" i="26" s="1"/>
  <c r="I7" i="26"/>
  <c r="T7" i="26" s="1"/>
  <c r="H7" i="26"/>
  <c r="S7" i="26" s="1"/>
  <c r="G7" i="26"/>
  <c r="R7" i="26" s="1"/>
  <c r="F7" i="26"/>
  <c r="Q7" i="26" s="1"/>
  <c r="E7" i="26"/>
  <c r="P7" i="26" s="1"/>
  <c r="D7" i="26"/>
  <c r="O7" i="26" s="1"/>
  <c r="A7" i="26"/>
  <c r="B7" i="26" s="1"/>
  <c r="N6" i="26"/>
  <c r="L6" i="26"/>
  <c r="W6" i="26" s="1"/>
  <c r="K6" i="26"/>
  <c r="V6" i="26" s="1"/>
  <c r="J6" i="26"/>
  <c r="U6" i="26" s="1"/>
  <c r="I6" i="26"/>
  <c r="T6" i="26" s="1"/>
  <c r="H6" i="26"/>
  <c r="S6" i="26" s="1"/>
  <c r="G6" i="26"/>
  <c r="R6" i="26" s="1"/>
  <c r="F6" i="26"/>
  <c r="Q6" i="26" s="1"/>
  <c r="E6" i="26"/>
  <c r="P6" i="26" s="1"/>
  <c r="D6" i="26"/>
  <c r="O6" i="26" s="1"/>
  <c r="A6" i="26"/>
  <c r="B6" i="26" s="1"/>
  <c r="N5" i="26"/>
  <c r="L5" i="26"/>
  <c r="W5" i="26" s="1"/>
  <c r="K5" i="26"/>
  <c r="V5" i="26" s="1"/>
  <c r="J5" i="26"/>
  <c r="U5" i="26" s="1"/>
  <c r="I5" i="26"/>
  <c r="T5" i="26" s="1"/>
  <c r="H5" i="26"/>
  <c r="S5" i="26" s="1"/>
  <c r="G5" i="26"/>
  <c r="R5" i="26" s="1"/>
  <c r="F5" i="26"/>
  <c r="Q5" i="26" s="1"/>
  <c r="E5" i="26"/>
  <c r="P5" i="26" s="1"/>
  <c r="D5" i="26"/>
  <c r="O5" i="26" s="1"/>
  <c r="A5" i="26"/>
  <c r="B5" i="26" s="1"/>
  <c r="N4" i="26"/>
  <c r="L4" i="26"/>
  <c r="W4" i="26" s="1"/>
  <c r="K4" i="26"/>
  <c r="V4" i="26" s="1"/>
  <c r="J4" i="26"/>
  <c r="U4" i="26" s="1"/>
  <c r="I4" i="26"/>
  <c r="T4" i="26" s="1"/>
  <c r="H4" i="26"/>
  <c r="S4" i="26" s="1"/>
  <c r="G4" i="26"/>
  <c r="R4" i="26" s="1"/>
  <c r="F4" i="26"/>
  <c r="Q4" i="26" s="1"/>
  <c r="E4" i="26"/>
  <c r="P4" i="26" s="1"/>
  <c r="D4" i="26"/>
  <c r="O4" i="26" s="1"/>
  <c r="A4" i="26"/>
  <c r="B4" i="26" s="1"/>
  <c r="N3" i="26"/>
  <c r="L3" i="26"/>
  <c r="W3" i="26" s="1"/>
  <c r="K3" i="26"/>
  <c r="V3" i="26" s="1"/>
  <c r="J3" i="26"/>
  <c r="U3" i="26" s="1"/>
  <c r="I3" i="26"/>
  <c r="T3" i="26" s="1"/>
  <c r="H3" i="26"/>
  <c r="S3" i="26" s="1"/>
  <c r="G3" i="26"/>
  <c r="R3" i="26" s="1"/>
  <c r="F3" i="26"/>
  <c r="Q3" i="26" s="1"/>
  <c r="E3" i="26"/>
  <c r="P3" i="26" s="1"/>
  <c r="D3" i="26"/>
  <c r="O3" i="26" s="1"/>
  <c r="A3" i="26"/>
  <c r="B3" i="26" s="1"/>
  <c r="N2" i="26"/>
  <c r="L2" i="26"/>
  <c r="W2" i="26" s="1"/>
  <c r="K2" i="26"/>
  <c r="V2" i="26" s="1"/>
  <c r="J2" i="26"/>
  <c r="U2" i="26" s="1"/>
  <c r="I2" i="26"/>
  <c r="T2" i="26" s="1"/>
  <c r="H2" i="26"/>
  <c r="S2" i="26" s="1"/>
  <c r="G2" i="26"/>
  <c r="R2" i="26" s="1"/>
  <c r="F2" i="26"/>
  <c r="Q2" i="26" s="1"/>
  <c r="E2" i="26"/>
  <c r="P2" i="26" s="1"/>
  <c r="D2" i="26"/>
  <c r="O2" i="26" s="1"/>
  <c r="A2" i="26"/>
  <c r="B2" i="26" s="1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1" i="26"/>
  <c r="K145" i="25"/>
  <c r="U145" i="25" s="1"/>
  <c r="J145" i="25"/>
  <c r="T145" i="25" s="1"/>
  <c r="I145" i="25"/>
  <c r="S145" i="25" s="1"/>
  <c r="H145" i="25"/>
  <c r="R145" i="25" s="1"/>
  <c r="F145" i="25"/>
  <c r="P145" i="25" s="1"/>
  <c r="E145" i="25"/>
  <c r="O145" i="25" s="1"/>
  <c r="D145" i="25"/>
  <c r="N145" i="25" s="1"/>
  <c r="A145" i="25"/>
  <c r="B145" i="25" s="1"/>
  <c r="K144" i="25"/>
  <c r="U144" i="25" s="1"/>
  <c r="J144" i="25"/>
  <c r="T144" i="25" s="1"/>
  <c r="I144" i="25"/>
  <c r="S144" i="25" s="1"/>
  <c r="H144" i="25"/>
  <c r="R144" i="25" s="1"/>
  <c r="F144" i="25"/>
  <c r="P144" i="25" s="1"/>
  <c r="E144" i="25"/>
  <c r="O144" i="25" s="1"/>
  <c r="D144" i="25"/>
  <c r="N144" i="25" s="1"/>
  <c r="A144" i="25"/>
  <c r="B144" i="25" s="1"/>
  <c r="K143" i="25"/>
  <c r="U143" i="25" s="1"/>
  <c r="J143" i="25"/>
  <c r="T143" i="25" s="1"/>
  <c r="I143" i="25"/>
  <c r="S143" i="25" s="1"/>
  <c r="H143" i="25"/>
  <c r="R143" i="25" s="1"/>
  <c r="F143" i="25"/>
  <c r="P143" i="25" s="1"/>
  <c r="E143" i="25"/>
  <c r="O143" i="25" s="1"/>
  <c r="D143" i="25"/>
  <c r="N143" i="25" s="1"/>
  <c r="A143" i="25"/>
  <c r="B143" i="25" s="1"/>
  <c r="K142" i="25"/>
  <c r="U142" i="25" s="1"/>
  <c r="J142" i="25"/>
  <c r="T142" i="25" s="1"/>
  <c r="I142" i="25"/>
  <c r="S142" i="25" s="1"/>
  <c r="H142" i="25"/>
  <c r="R142" i="25" s="1"/>
  <c r="F142" i="25"/>
  <c r="P142" i="25" s="1"/>
  <c r="E142" i="25"/>
  <c r="O142" i="25" s="1"/>
  <c r="D142" i="25"/>
  <c r="N142" i="25" s="1"/>
  <c r="A142" i="25"/>
  <c r="B142" i="25" s="1"/>
  <c r="K141" i="25"/>
  <c r="U141" i="25" s="1"/>
  <c r="J141" i="25"/>
  <c r="T141" i="25" s="1"/>
  <c r="I141" i="25"/>
  <c r="S141" i="25" s="1"/>
  <c r="H141" i="25"/>
  <c r="R141" i="25" s="1"/>
  <c r="F141" i="25"/>
  <c r="P141" i="25" s="1"/>
  <c r="E141" i="25"/>
  <c r="O141" i="25" s="1"/>
  <c r="D141" i="25"/>
  <c r="N141" i="25" s="1"/>
  <c r="A141" i="25"/>
  <c r="B141" i="25" s="1"/>
  <c r="K140" i="25"/>
  <c r="U140" i="25" s="1"/>
  <c r="J140" i="25"/>
  <c r="T140" i="25" s="1"/>
  <c r="I140" i="25"/>
  <c r="S140" i="25" s="1"/>
  <c r="H140" i="25"/>
  <c r="R140" i="25" s="1"/>
  <c r="F140" i="25"/>
  <c r="P140" i="25" s="1"/>
  <c r="E140" i="25"/>
  <c r="O140" i="25" s="1"/>
  <c r="D140" i="25"/>
  <c r="N140" i="25" s="1"/>
  <c r="A140" i="25"/>
  <c r="B140" i="25" s="1"/>
  <c r="K67" i="25"/>
  <c r="U67" i="25" s="1"/>
  <c r="J67" i="25"/>
  <c r="T67" i="25" s="1"/>
  <c r="I67" i="25"/>
  <c r="S67" i="25" s="1"/>
  <c r="H67" i="25"/>
  <c r="R67" i="25" s="1"/>
  <c r="G67" i="25"/>
  <c r="Q67" i="25" s="1"/>
  <c r="F67" i="25"/>
  <c r="P67" i="25" s="1"/>
  <c r="E67" i="25"/>
  <c r="O67" i="25" s="1"/>
  <c r="D67" i="25"/>
  <c r="N67" i="25" s="1"/>
  <c r="A67" i="25"/>
  <c r="B67" i="25" s="1"/>
  <c r="K66" i="25"/>
  <c r="U66" i="25" s="1"/>
  <c r="J66" i="25"/>
  <c r="T66" i="25" s="1"/>
  <c r="I66" i="25"/>
  <c r="S66" i="25" s="1"/>
  <c r="H66" i="25"/>
  <c r="R66" i="25" s="1"/>
  <c r="G66" i="25"/>
  <c r="Q66" i="25" s="1"/>
  <c r="F66" i="25"/>
  <c r="P66" i="25" s="1"/>
  <c r="E66" i="25"/>
  <c r="O66" i="25" s="1"/>
  <c r="D66" i="25"/>
  <c r="N66" i="25" s="1"/>
  <c r="A66" i="25"/>
  <c r="B66" i="25" s="1"/>
  <c r="K65" i="25"/>
  <c r="U65" i="25" s="1"/>
  <c r="J65" i="25"/>
  <c r="T65" i="25" s="1"/>
  <c r="I65" i="25"/>
  <c r="S65" i="25" s="1"/>
  <c r="H65" i="25"/>
  <c r="R65" i="25" s="1"/>
  <c r="G65" i="25"/>
  <c r="Q65" i="25" s="1"/>
  <c r="F65" i="25"/>
  <c r="P65" i="25" s="1"/>
  <c r="E65" i="25"/>
  <c r="O65" i="25" s="1"/>
  <c r="D65" i="25"/>
  <c r="N65" i="25" s="1"/>
  <c r="A65" i="25"/>
  <c r="B65" i="25" s="1"/>
  <c r="K64" i="25"/>
  <c r="U64" i="25" s="1"/>
  <c r="J64" i="25"/>
  <c r="T64" i="25" s="1"/>
  <c r="I64" i="25"/>
  <c r="S64" i="25" s="1"/>
  <c r="H64" i="25"/>
  <c r="R64" i="25" s="1"/>
  <c r="G64" i="25"/>
  <c r="Q64" i="25" s="1"/>
  <c r="F64" i="25"/>
  <c r="P64" i="25" s="1"/>
  <c r="E64" i="25"/>
  <c r="O64" i="25" s="1"/>
  <c r="D64" i="25"/>
  <c r="N64" i="25" s="1"/>
  <c r="A64" i="25"/>
  <c r="B64" i="25" s="1"/>
  <c r="K63" i="25"/>
  <c r="U63" i="25" s="1"/>
  <c r="J63" i="25"/>
  <c r="T63" i="25" s="1"/>
  <c r="I63" i="25"/>
  <c r="S63" i="25" s="1"/>
  <c r="H63" i="25"/>
  <c r="R63" i="25" s="1"/>
  <c r="G63" i="25"/>
  <c r="Q63" i="25" s="1"/>
  <c r="F63" i="25"/>
  <c r="P63" i="25" s="1"/>
  <c r="E63" i="25"/>
  <c r="O63" i="25" s="1"/>
  <c r="D63" i="25"/>
  <c r="N63" i="25" s="1"/>
  <c r="A63" i="25"/>
  <c r="B63" i="25" s="1"/>
  <c r="K62" i="25"/>
  <c r="U62" i="25" s="1"/>
  <c r="J62" i="25"/>
  <c r="T62" i="25" s="1"/>
  <c r="I62" i="25"/>
  <c r="S62" i="25" s="1"/>
  <c r="H62" i="25"/>
  <c r="R62" i="25" s="1"/>
  <c r="G62" i="25"/>
  <c r="Q62" i="25" s="1"/>
  <c r="F62" i="25"/>
  <c r="P62" i="25" s="1"/>
  <c r="E62" i="25"/>
  <c r="O62" i="25" s="1"/>
  <c r="D62" i="25"/>
  <c r="N62" i="25" s="1"/>
  <c r="A62" i="25"/>
  <c r="B62" i="25" s="1"/>
  <c r="K61" i="25"/>
  <c r="U61" i="25" s="1"/>
  <c r="J61" i="25"/>
  <c r="T61" i="25" s="1"/>
  <c r="I61" i="25"/>
  <c r="S61" i="25" s="1"/>
  <c r="H61" i="25"/>
  <c r="R61" i="25" s="1"/>
  <c r="G61" i="25"/>
  <c r="Q61" i="25" s="1"/>
  <c r="F61" i="25"/>
  <c r="P61" i="25" s="1"/>
  <c r="E61" i="25"/>
  <c r="O61" i="25" s="1"/>
  <c r="D61" i="25"/>
  <c r="N61" i="25" s="1"/>
  <c r="A61" i="25"/>
  <c r="B61" i="25" s="1"/>
  <c r="K60" i="25"/>
  <c r="U60" i="25" s="1"/>
  <c r="J60" i="25"/>
  <c r="T60" i="25" s="1"/>
  <c r="I60" i="25"/>
  <c r="S60" i="25" s="1"/>
  <c r="H60" i="25"/>
  <c r="R60" i="25" s="1"/>
  <c r="G60" i="25"/>
  <c r="Q60" i="25" s="1"/>
  <c r="F60" i="25"/>
  <c r="P60" i="25" s="1"/>
  <c r="E60" i="25"/>
  <c r="O60" i="25" s="1"/>
  <c r="D60" i="25"/>
  <c r="N60" i="25" s="1"/>
  <c r="A60" i="25"/>
  <c r="B60" i="25" s="1"/>
  <c r="K59" i="25"/>
  <c r="U59" i="25" s="1"/>
  <c r="J59" i="25"/>
  <c r="T59" i="25" s="1"/>
  <c r="I59" i="25"/>
  <c r="S59" i="25" s="1"/>
  <c r="H59" i="25"/>
  <c r="R59" i="25" s="1"/>
  <c r="G59" i="25"/>
  <c r="Q59" i="25" s="1"/>
  <c r="F59" i="25"/>
  <c r="P59" i="25" s="1"/>
  <c r="E59" i="25"/>
  <c r="O59" i="25" s="1"/>
  <c r="D59" i="25"/>
  <c r="N59" i="25" s="1"/>
  <c r="A59" i="25"/>
  <c r="B59" i="25" s="1"/>
  <c r="K58" i="25"/>
  <c r="U58" i="25" s="1"/>
  <c r="J58" i="25"/>
  <c r="T58" i="25" s="1"/>
  <c r="I58" i="25"/>
  <c r="S58" i="25" s="1"/>
  <c r="H58" i="25"/>
  <c r="R58" i="25" s="1"/>
  <c r="G58" i="25"/>
  <c r="Q58" i="25" s="1"/>
  <c r="F58" i="25"/>
  <c r="P58" i="25" s="1"/>
  <c r="E58" i="25"/>
  <c r="O58" i="25" s="1"/>
  <c r="D58" i="25"/>
  <c r="N58" i="25" s="1"/>
  <c r="A58" i="25"/>
  <c r="B58" i="25" s="1"/>
  <c r="K57" i="25"/>
  <c r="U57" i="25" s="1"/>
  <c r="J57" i="25"/>
  <c r="T57" i="25" s="1"/>
  <c r="I57" i="25"/>
  <c r="S57" i="25" s="1"/>
  <c r="H57" i="25"/>
  <c r="R57" i="25" s="1"/>
  <c r="G57" i="25"/>
  <c r="Q57" i="25" s="1"/>
  <c r="F57" i="25"/>
  <c r="P57" i="25" s="1"/>
  <c r="E57" i="25"/>
  <c r="O57" i="25" s="1"/>
  <c r="D57" i="25"/>
  <c r="N57" i="25" s="1"/>
  <c r="A57" i="25"/>
  <c r="B57" i="25" s="1"/>
  <c r="K56" i="25"/>
  <c r="U56" i="25" s="1"/>
  <c r="J56" i="25"/>
  <c r="T56" i="25" s="1"/>
  <c r="I56" i="25"/>
  <c r="S56" i="25" s="1"/>
  <c r="H56" i="25"/>
  <c r="R56" i="25" s="1"/>
  <c r="G56" i="25"/>
  <c r="Q56" i="25" s="1"/>
  <c r="F56" i="25"/>
  <c r="P56" i="25" s="1"/>
  <c r="E56" i="25"/>
  <c r="O56" i="25" s="1"/>
  <c r="D56" i="25"/>
  <c r="N56" i="25" s="1"/>
  <c r="A56" i="25"/>
  <c r="B56" i="25" s="1"/>
  <c r="K55" i="25"/>
  <c r="U55" i="25" s="1"/>
  <c r="J55" i="25"/>
  <c r="T55" i="25" s="1"/>
  <c r="I55" i="25"/>
  <c r="S55" i="25" s="1"/>
  <c r="H55" i="25"/>
  <c r="R55" i="25" s="1"/>
  <c r="G55" i="25"/>
  <c r="Q55" i="25" s="1"/>
  <c r="F55" i="25"/>
  <c r="P55" i="25" s="1"/>
  <c r="E55" i="25"/>
  <c r="O55" i="25" s="1"/>
  <c r="D55" i="25"/>
  <c r="N55" i="25" s="1"/>
  <c r="A55" i="25"/>
  <c r="B55" i="25" s="1"/>
  <c r="K54" i="25"/>
  <c r="U54" i="25" s="1"/>
  <c r="J54" i="25"/>
  <c r="T54" i="25" s="1"/>
  <c r="I54" i="25"/>
  <c r="S54" i="25" s="1"/>
  <c r="H54" i="25"/>
  <c r="R54" i="25" s="1"/>
  <c r="G54" i="25"/>
  <c r="Q54" i="25" s="1"/>
  <c r="F54" i="25"/>
  <c r="P54" i="25" s="1"/>
  <c r="E54" i="25"/>
  <c r="O54" i="25" s="1"/>
  <c r="D54" i="25"/>
  <c r="N54" i="25" s="1"/>
  <c r="A54" i="25"/>
  <c r="B54" i="25" s="1"/>
  <c r="K53" i="25"/>
  <c r="U53" i="25" s="1"/>
  <c r="J53" i="25"/>
  <c r="T53" i="25" s="1"/>
  <c r="I53" i="25"/>
  <c r="S53" i="25" s="1"/>
  <c r="H53" i="25"/>
  <c r="R53" i="25" s="1"/>
  <c r="G53" i="25"/>
  <c r="Q53" i="25" s="1"/>
  <c r="F53" i="25"/>
  <c r="P53" i="25" s="1"/>
  <c r="E53" i="25"/>
  <c r="O53" i="25" s="1"/>
  <c r="D53" i="25"/>
  <c r="N53" i="25" s="1"/>
  <c r="A53" i="25"/>
  <c r="B53" i="25" s="1"/>
  <c r="K52" i="25"/>
  <c r="U52" i="25" s="1"/>
  <c r="J52" i="25"/>
  <c r="T52" i="25" s="1"/>
  <c r="I52" i="25"/>
  <c r="S52" i="25" s="1"/>
  <c r="H52" i="25"/>
  <c r="R52" i="25" s="1"/>
  <c r="G52" i="25"/>
  <c r="Q52" i="25" s="1"/>
  <c r="F52" i="25"/>
  <c r="P52" i="25" s="1"/>
  <c r="E52" i="25"/>
  <c r="O52" i="25" s="1"/>
  <c r="D52" i="25"/>
  <c r="N52" i="25" s="1"/>
  <c r="A52" i="25"/>
  <c r="B52" i="25" s="1"/>
  <c r="K51" i="25"/>
  <c r="U51" i="25" s="1"/>
  <c r="J51" i="25"/>
  <c r="T51" i="25" s="1"/>
  <c r="I51" i="25"/>
  <c r="S51" i="25" s="1"/>
  <c r="H51" i="25"/>
  <c r="R51" i="25" s="1"/>
  <c r="G51" i="25"/>
  <c r="Q51" i="25" s="1"/>
  <c r="F51" i="25"/>
  <c r="P51" i="25" s="1"/>
  <c r="E51" i="25"/>
  <c r="O51" i="25" s="1"/>
  <c r="D51" i="25"/>
  <c r="N51" i="25" s="1"/>
  <c r="A51" i="25"/>
  <c r="B51" i="25" s="1"/>
  <c r="K50" i="25"/>
  <c r="U50" i="25" s="1"/>
  <c r="J50" i="25"/>
  <c r="T50" i="25" s="1"/>
  <c r="I50" i="25"/>
  <c r="S50" i="25" s="1"/>
  <c r="H50" i="25"/>
  <c r="R50" i="25" s="1"/>
  <c r="G50" i="25"/>
  <c r="Q50" i="25" s="1"/>
  <c r="F50" i="25"/>
  <c r="P50" i="25" s="1"/>
  <c r="E50" i="25"/>
  <c r="O50" i="25" s="1"/>
  <c r="D50" i="25"/>
  <c r="N50" i="25" s="1"/>
  <c r="A50" i="25"/>
  <c r="B50" i="25" s="1"/>
  <c r="K49" i="25"/>
  <c r="U49" i="25" s="1"/>
  <c r="J49" i="25"/>
  <c r="T49" i="25" s="1"/>
  <c r="I49" i="25"/>
  <c r="S49" i="25" s="1"/>
  <c r="H49" i="25"/>
  <c r="R49" i="25" s="1"/>
  <c r="G49" i="25"/>
  <c r="Q49" i="25" s="1"/>
  <c r="F49" i="25"/>
  <c r="P49" i="25" s="1"/>
  <c r="E49" i="25"/>
  <c r="O49" i="25" s="1"/>
  <c r="D49" i="25"/>
  <c r="N49" i="25" s="1"/>
  <c r="A49" i="25"/>
  <c r="B49" i="25" s="1"/>
  <c r="K48" i="25"/>
  <c r="U48" i="25" s="1"/>
  <c r="J48" i="25"/>
  <c r="T48" i="25" s="1"/>
  <c r="I48" i="25"/>
  <c r="S48" i="25" s="1"/>
  <c r="H48" i="25"/>
  <c r="R48" i="25" s="1"/>
  <c r="G48" i="25"/>
  <c r="Q48" i="25" s="1"/>
  <c r="F48" i="25"/>
  <c r="P48" i="25" s="1"/>
  <c r="E48" i="25"/>
  <c r="O48" i="25" s="1"/>
  <c r="D48" i="25"/>
  <c r="N48" i="25" s="1"/>
  <c r="A48" i="25"/>
  <c r="B48" i="25" s="1"/>
  <c r="K47" i="25"/>
  <c r="U47" i="25" s="1"/>
  <c r="J47" i="25"/>
  <c r="T47" i="25" s="1"/>
  <c r="I47" i="25"/>
  <c r="S47" i="25" s="1"/>
  <c r="H47" i="25"/>
  <c r="R47" i="25" s="1"/>
  <c r="G47" i="25"/>
  <c r="Q47" i="25" s="1"/>
  <c r="F47" i="25"/>
  <c r="P47" i="25" s="1"/>
  <c r="E47" i="25"/>
  <c r="O47" i="25" s="1"/>
  <c r="D47" i="25"/>
  <c r="N47" i="25" s="1"/>
  <c r="A47" i="25"/>
  <c r="B47" i="25" s="1"/>
  <c r="K46" i="25"/>
  <c r="U46" i="25" s="1"/>
  <c r="J46" i="25"/>
  <c r="T46" i="25" s="1"/>
  <c r="I46" i="25"/>
  <c r="S46" i="25" s="1"/>
  <c r="H46" i="25"/>
  <c r="R46" i="25" s="1"/>
  <c r="G46" i="25"/>
  <c r="Q46" i="25" s="1"/>
  <c r="F46" i="25"/>
  <c r="P46" i="25" s="1"/>
  <c r="E46" i="25"/>
  <c r="O46" i="25" s="1"/>
  <c r="D46" i="25"/>
  <c r="N46" i="25" s="1"/>
  <c r="A46" i="25"/>
  <c r="B46" i="25" s="1"/>
  <c r="K45" i="25"/>
  <c r="U45" i="25" s="1"/>
  <c r="J45" i="25"/>
  <c r="T45" i="25" s="1"/>
  <c r="I45" i="25"/>
  <c r="S45" i="25" s="1"/>
  <c r="H45" i="25"/>
  <c r="R45" i="25" s="1"/>
  <c r="G45" i="25"/>
  <c r="Q45" i="25" s="1"/>
  <c r="F45" i="25"/>
  <c r="P45" i="25" s="1"/>
  <c r="E45" i="25"/>
  <c r="O45" i="25" s="1"/>
  <c r="D45" i="25"/>
  <c r="N45" i="25" s="1"/>
  <c r="A45" i="25"/>
  <c r="B45" i="25" s="1"/>
  <c r="K44" i="25"/>
  <c r="U44" i="25" s="1"/>
  <c r="J44" i="25"/>
  <c r="T44" i="25" s="1"/>
  <c r="I44" i="25"/>
  <c r="S44" i="25" s="1"/>
  <c r="H44" i="25"/>
  <c r="R44" i="25" s="1"/>
  <c r="G44" i="25"/>
  <c r="Q44" i="25" s="1"/>
  <c r="F44" i="25"/>
  <c r="P44" i="25" s="1"/>
  <c r="E44" i="25"/>
  <c r="O44" i="25" s="1"/>
  <c r="D44" i="25"/>
  <c r="N44" i="25" s="1"/>
  <c r="A44" i="25"/>
  <c r="B44" i="25" s="1"/>
  <c r="K43" i="25"/>
  <c r="U43" i="25" s="1"/>
  <c r="J43" i="25"/>
  <c r="T43" i="25" s="1"/>
  <c r="I43" i="25"/>
  <c r="S43" i="25" s="1"/>
  <c r="H43" i="25"/>
  <c r="R43" i="25" s="1"/>
  <c r="G43" i="25"/>
  <c r="Q43" i="25" s="1"/>
  <c r="F43" i="25"/>
  <c r="P43" i="25" s="1"/>
  <c r="E43" i="25"/>
  <c r="O43" i="25" s="1"/>
  <c r="D43" i="25"/>
  <c r="N43" i="25" s="1"/>
  <c r="A43" i="25"/>
  <c r="B43" i="25" s="1"/>
  <c r="K42" i="25"/>
  <c r="U42" i="25" s="1"/>
  <c r="J42" i="25"/>
  <c r="T42" i="25" s="1"/>
  <c r="I42" i="25"/>
  <c r="S42" i="25" s="1"/>
  <c r="H42" i="25"/>
  <c r="R42" i="25" s="1"/>
  <c r="G42" i="25"/>
  <c r="Q42" i="25" s="1"/>
  <c r="F42" i="25"/>
  <c r="P42" i="25" s="1"/>
  <c r="E42" i="25"/>
  <c r="O42" i="25" s="1"/>
  <c r="D42" i="25"/>
  <c r="N42" i="25" s="1"/>
  <c r="A42" i="25"/>
  <c r="B42" i="25" s="1"/>
  <c r="K41" i="25"/>
  <c r="U41" i="25" s="1"/>
  <c r="J41" i="25"/>
  <c r="T41" i="25" s="1"/>
  <c r="I41" i="25"/>
  <c r="S41" i="25" s="1"/>
  <c r="H41" i="25"/>
  <c r="R41" i="25" s="1"/>
  <c r="G41" i="25"/>
  <c r="Q41" i="25" s="1"/>
  <c r="F41" i="25"/>
  <c r="P41" i="25" s="1"/>
  <c r="E41" i="25"/>
  <c r="O41" i="25" s="1"/>
  <c r="D41" i="25"/>
  <c r="N41" i="25" s="1"/>
  <c r="A41" i="25"/>
  <c r="B41" i="25" s="1"/>
  <c r="K40" i="25"/>
  <c r="U40" i="25" s="1"/>
  <c r="J40" i="25"/>
  <c r="T40" i="25" s="1"/>
  <c r="I40" i="25"/>
  <c r="S40" i="25" s="1"/>
  <c r="H40" i="25"/>
  <c r="R40" i="25" s="1"/>
  <c r="G40" i="25"/>
  <c r="Q40" i="25" s="1"/>
  <c r="F40" i="25"/>
  <c r="P40" i="25" s="1"/>
  <c r="E40" i="25"/>
  <c r="O40" i="25" s="1"/>
  <c r="D40" i="25"/>
  <c r="N40" i="25" s="1"/>
  <c r="A40" i="25"/>
  <c r="B40" i="25" s="1"/>
  <c r="K39" i="25"/>
  <c r="U39" i="25" s="1"/>
  <c r="J39" i="25"/>
  <c r="T39" i="25" s="1"/>
  <c r="I39" i="25"/>
  <c r="S39" i="25" s="1"/>
  <c r="H39" i="25"/>
  <c r="R39" i="25" s="1"/>
  <c r="G39" i="25"/>
  <c r="Q39" i="25" s="1"/>
  <c r="F39" i="25"/>
  <c r="P39" i="25" s="1"/>
  <c r="E39" i="25"/>
  <c r="O39" i="25" s="1"/>
  <c r="D39" i="25"/>
  <c r="N39" i="25" s="1"/>
  <c r="A39" i="25"/>
  <c r="B39" i="25" s="1"/>
  <c r="K38" i="25"/>
  <c r="U38" i="25" s="1"/>
  <c r="J38" i="25"/>
  <c r="T38" i="25" s="1"/>
  <c r="I38" i="25"/>
  <c r="S38" i="25" s="1"/>
  <c r="H38" i="25"/>
  <c r="R38" i="25" s="1"/>
  <c r="G38" i="25"/>
  <c r="Q38" i="25" s="1"/>
  <c r="F38" i="25"/>
  <c r="P38" i="25" s="1"/>
  <c r="E38" i="25"/>
  <c r="O38" i="25" s="1"/>
  <c r="D38" i="25"/>
  <c r="N38" i="25" s="1"/>
  <c r="A38" i="25"/>
  <c r="B38" i="25" s="1"/>
  <c r="K37" i="25"/>
  <c r="U37" i="25" s="1"/>
  <c r="J37" i="25"/>
  <c r="T37" i="25" s="1"/>
  <c r="I37" i="25"/>
  <c r="S37" i="25" s="1"/>
  <c r="H37" i="25"/>
  <c r="R37" i="25" s="1"/>
  <c r="G37" i="25"/>
  <c r="Q37" i="25" s="1"/>
  <c r="F37" i="25"/>
  <c r="P37" i="25" s="1"/>
  <c r="E37" i="25"/>
  <c r="O37" i="25" s="1"/>
  <c r="D37" i="25"/>
  <c r="N37" i="25" s="1"/>
  <c r="A37" i="25"/>
  <c r="B37" i="25" s="1"/>
  <c r="K36" i="25"/>
  <c r="U36" i="25" s="1"/>
  <c r="J36" i="25"/>
  <c r="T36" i="25" s="1"/>
  <c r="I36" i="25"/>
  <c r="S36" i="25" s="1"/>
  <c r="H36" i="25"/>
  <c r="R36" i="25" s="1"/>
  <c r="G36" i="25"/>
  <c r="Q36" i="25" s="1"/>
  <c r="F36" i="25"/>
  <c r="P36" i="25" s="1"/>
  <c r="E36" i="25"/>
  <c r="O36" i="25" s="1"/>
  <c r="D36" i="25"/>
  <c r="N36" i="25" s="1"/>
  <c r="A36" i="25"/>
  <c r="B36" i="25" s="1"/>
  <c r="K35" i="25"/>
  <c r="U35" i="25" s="1"/>
  <c r="J35" i="25"/>
  <c r="T35" i="25" s="1"/>
  <c r="I35" i="25"/>
  <c r="S35" i="25" s="1"/>
  <c r="H35" i="25"/>
  <c r="R35" i="25" s="1"/>
  <c r="G35" i="25"/>
  <c r="Q35" i="25" s="1"/>
  <c r="F35" i="25"/>
  <c r="P35" i="25" s="1"/>
  <c r="E35" i="25"/>
  <c r="O35" i="25" s="1"/>
  <c r="D35" i="25"/>
  <c r="N35" i="25" s="1"/>
  <c r="A35" i="25"/>
  <c r="B35" i="25" s="1"/>
  <c r="K34" i="25"/>
  <c r="U34" i="25" s="1"/>
  <c r="J34" i="25"/>
  <c r="T34" i="25" s="1"/>
  <c r="I34" i="25"/>
  <c r="S34" i="25" s="1"/>
  <c r="H34" i="25"/>
  <c r="R34" i="25" s="1"/>
  <c r="G34" i="25"/>
  <c r="Q34" i="25" s="1"/>
  <c r="F34" i="25"/>
  <c r="P34" i="25" s="1"/>
  <c r="E34" i="25"/>
  <c r="O34" i="25" s="1"/>
  <c r="D34" i="25"/>
  <c r="N34" i="25" s="1"/>
  <c r="A34" i="25"/>
  <c r="B34" i="25" s="1"/>
  <c r="K33" i="25"/>
  <c r="U33" i="25" s="1"/>
  <c r="J33" i="25"/>
  <c r="T33" i="25" s="1"/>
  <c r="I33" i="25"/>
  <c r="S33" i="25" s="1"/>
  <c r="H33" i="25"/>
  <c r="R33" i="25" s="1"/>
  <c r="G33" i="25"/>
  <c r="Q33" i="25" s="1"/>
  <c r="F33" i="25"/>
  <c r="P33" i="25" s="1"/>
  <c r="E33" i="25"/>
  <c r="O33" i="25" s="1"/>
  <c r="D33" i="25"/>
  <c r="N33" i="25" s="1"/>
  <c r="A33" i="25"/>
  <c r="B33" i="25" s="1"/>
  <c r="K32" i="25"/>
  <c r="U32" i="25" s="1"/>
  <c r="J32" i="25"/>
  <c r="T32" i="25" s="1"/>
  <c r="I32" i="25"/>
  <c r="S32" i="25" s="1"/>
  <c r="H32" i="25"/>
  <c r="R32" i="25" s="1"/>
  <c r="G32" i="25"/>
  <c r="Q32" i="25" s="1"/>
  <c r="F32" i="25"/>
  <c r="P32" i="25" s="1"/>
  <c r="E32" i="25"/>
  <c r="O32" i="25" s="1"/>
  <c r="D32" i="25"/>
  <c r="N32" i="25" s="1"/>
  <c r="A32" i="25"/>
  <c r="B32" i="25" s="1"/>
  <c r="K31" i="25"/>
  <c r="U31" i="25" s="1"/>
  <c r="J31" i="25"/>
  <c r="T31" i="25" s="1"/>
  <c r="I31" i="25"/>
  <c r="S31" i="25" s="1"/>
  <c r="H31" i="25"/>
  <c r="R31" i="25" s="1"/>
  <c r="G31" i="25"/>
  <c r="Q31" i="25" s="1"/>
  <c r="F31" i="25"/>
  <c r="P31" i="25" s="1"/>
  <c r="E31" i="25"/>
  <c r="O31" i="25" s="1"/>
  <c r="D31" i="25"/>
  <c r="N31" i="25" s="1"/>
  <c r="A31" i="25"/>
  <c r="B31" i="25" s="1"/>
  <c r="K30" i="25"/>
  <c r="U30" i="25" s="1"/>
  <c r="J30" i="25"/>
  <c r="T30" i="25" s="1"/>
  <c r="I30" i="25"/>
  <c r="S30" i="25" s="1"/>
  <c r="H30" i="25"/>
  <c r="R30" i="25" s="1"/>
  <c r="G30" i="25"/>
  <c r="Q30" i="25" s="1"/>
  <c r="F30" i="25"/>
  <c r="P30" i="25" s="1"/>
  <c r="E30" i="25"/>
  <c r="O30" i="25" s="1"/>
  <c r="D30" i="25"/>
  <c r="N30" i="25" s="1"/>
  <c r="A30" i="25"/>
  <c r="B30" i="25" s="1"/>
  <c r="K29" i="25"/>
  <c r="U29" i="25" s="1"/>
  <c r="J29" i="25"/>
  <c r="T29" i="25" s="1"/>
  <c r="I29" i="25"/>
  <c r="S29" i="25" s="1"/>
  <c r="H29" i="25"/>
  <c r="R29" i="25" s="1"/>
  <c r="G29" i="25"/>
  <c r="Q29" i="25" s="1"/>
  <c r="F29" i="25"/>
  <c r="P29" i="25" s="1"/>
  <c r="E29" i="25"/>
  <c r="O29" i="25" s="1"/>
  <c r="D29" i="25"/>
  <c r="N29" i="25" s="1"/>
  <c r="A29" i="25"/>
  <c r="B29" i="25" s="1"/>
  <c r="K28" i="25"/>
  <c r="U28" i="25" s="1"/>
  <c r="J28" i="25"/>
  <c r="T28" i="25" s="1"/>
  <c r="I28" i="25"/>
  <c r="S28" i="25" s="1"/>
  <c r="H28" i="25"/>
  <c r="R28" i="25" s="1"/>
  <c r="G28" i="25"/>
  <c r="Q28" i="25" s="1"/>
  <c r="F28" i="25"/>
  <c r="P28" i="25" s="1"/>
  <c r="E28" i="25"/>
  <c r="O28" i="25" s="1"/>
  <c r="D28" i="25"/>
  <c r="N28" i="25" s="1"/>
  <c r="A28" i="25"/>
  <c r="B28" i="25" s="1"/>
  <c r="K27" i="25"/>
  <c r="U27" i="25" s="1"/>
  <c r="J27" i="25"/>
  <c r="T27" i="25" s="1"/>
  <c r="I27" i="25"/>
  <c r="S27" i="25" s="1"/>
  <c r="H27" i="25"/>
  <c r="R27" i="25" s="1"/>
  <c r="G27" i="25"/>
  <c r="Q27" i="25" s="1"/>
  <c r="F27" i="25"/>
  <c r="P27" i="25" s="1"/>
  <c r="E27" i="25"/>
  <c r="O27" i="25" s="1"/>
  <c r="D27" i="25"/>
  <c r="N27" i="25" s="1"/>
  <c r="A27" i="25"/>
  <c r="B27" i="25" s="1"/>
  <c r="K26" i="25"/>
  <c r="U26" i="25" s="1"/>
  <c r="J26" i="25"/>
  <c r="T26" i="25" s="1"/>
  <c r="I26" i="25"/>
  <c r="S26" i="25" s="1"/>
  <c r="H26" i="25"/>
  <c r="R26" i="25" s="1"/>
  <c r="G26" i="25"/>
  <c r="Q26" i="25" s="1"/>
  <c r="F26" i="25"/>
  <c r="P26" i="25" s="1"/>
  <c r="E26" i="25"/>
  <c r="O26" i="25" s="1"/>
  <c r="D26" i="25"/>
  <c r="N26" i="25" s="1"/>
  <c r="A26" i="25"/>
  <c r="B26" i="25" s="1"/>
  <c r="K25" i="25"/>
  <c r="U25" i="25" s="1"/>
  <c r="J25" i="25"/>
  <c r="T25" i="25" s="1"/>
  <c r="I25" i="25"/>
  <c r="S25" i="25" s="1"/>
  <c r="H25" i="25"/>
  <c r="R25" i="25" s="1"/>
  <c r="G25" i="25"/>
  <c r="Q25" i="25" s="1"/>
  <c r="F25" i="25"/>
  <c r="P25" i="25" s="1"/>
  <c r="E25" i="25"/>
  <c r="O25" i="25" s="1"/>
  <c r="D25" i="25"/>
  <c r="N25" i="25" s="1"/>
  <c r="A25" i="25"/>
  <c r="B25" i="25" s="1"/>
  <c r="K24" i="25"/>
  <c r="U24" i="25" s="1"/>
  <c r="J24" i="25"/>
  <c r="T24" i="25" s="1"/>
  <c r="I24" i="25"/>
  <c r="S24" i="25" s="1"/>
  <c r="H24" i="25"/>
  <c r="R24" i="25" s="1"/>
  <c r="G24" i="25"/>
  <c r="Q24" i="25" s="1"/>
  <c r="F24" i="25"/>
  <c r="P24" i="25" s="1"/>
  <c r="E24" i="25"/>
  <c r="O24" i="25" s="1"/>
  <c r="D24" i="25"/>
  <c r="N24" i="25" s="1"/>
  <c r="A24" i="25"/>
  <c r="B24" i="25" s="1"/>
  <c r="K23" i="25"/>
  <c r="U23" i="25" s="1"/>
  <c r="J23" i="25"/>
  <c r="T23" i="25" s="1"/>
  <c r="I23" i="25"/>
  <c r="S23" i="25" s="1"/>
  <c r="H23" i="25"/>
  <c r="R23" i="25" s="1"/>
  <c r="G23" i="25"/>
  <c r="Q23" i="25" s="1"/>
  <c r="F23" i="25"/>
  <c r="P23" i="25" s="1"/>
  <c r="E23" i="25"/>
  <c r="O23" i="25" s="1"/>
  <c r="D23" i="25"/>
  <c r="N23" i="25" s="1"/>
  <c r="A23" i="25"/>
  <c r="B23" i="25" s="1"/>
  <c r="K22" i="25"/>
  <c r="U22" i="25" s="1"/>
  <c r="J22" i="25"/>
  <c r="T22" i="25" s="1"/>
  <c r="I22" i="25"/>
  <c r="S22" i="25" s="1"/>
  <c r="H22" i="25"/>
  <c r="R22" i="25" s="1"/>
  <c r="G22" i="25"/>
  <c r="Q22" i="25" s="1"/>
  <c r="F22" i="25"/>
  <c r="P22" i="25" s="1"/>
  <c r="E22" i="25"/>
  <c r="O22" i="25" s="1"/>
  <c r="D22" i="25"/>
  <c r="N22" i="25" s="1"/>
  <c r="A22" i="25"/>
  <c r="B22" i="25" s="1"/>
  <c r="K21" i="25"/>
  <c r="U21" i="25" s="1"/>
  <c r="J21" i="25"/>
  <c r="T21" i="25" s="1"/>
  <c r="I21" i="25"/>
  <c r="S21" i="25" s="1"/>
  <c r="H21" i="25"/>
  <c r="R21" i="25" s="1"/>
  <c r="G21" i="25"/>
  <c r="Q21" i="25" s="1"/>
  <c r="F21" i="25"/>
  <c r="P21" i="25" s="1"/>
  <c r="E21" i="25"/>
  <c r="O21" i="25" s="1"/>
  <c r="D21" i="25"/>
  <c r="N21" i="25" s="1"/>
  <c r="A21" i="25"/>
  <c r="B21" i="25" s="1"/>
  <c r="K20" i="25"/>
  <c r="U20" i="25" s="1"/>
  <c r="J20" i="25"/>
  <c r="T20" i="25" s="1"/>
  <c r="I20" i="25"/>
  <c r="S20" i="25" s="1"/>
  <c r="H20" i="25"/>
  <c r="R20" i="25" s="1"/>
  <c r="G20" i="25"/>
  <c r="Q20" i="25" s="1"/>
  <c r="F20" i="25"/>
  <c r="P20" i="25" s="1"/>
  <c r="E20" i="25"/>
  <c r="O20" i="25" s="1"/>
  <c r="D20" i="25"/>
  <c r="N20" i="25" s="1"/>
  <c r="A20" i="25"/>
  <c r="B20" i="25" s="1"/>
  <c r="K19" i="25"/>
  <c r="U19" i="25" s="1"/>
  <c r="J19" i="25"/>
  <c r="T19" i="25" s="1"/>
  <c r="I19" i="25"/>
  <c r="S19" i="25" s="1"/>
  <c r="H19" i="25"/>
  <c r="R19" i="25" s="1"/>
  <c r="G19" i="25"/>
  <c r="Q19" i="25" s="1"/>
  <c r="F19" i="25"/>
  <c r="P19" i="25" s="1"/>
  <c r="E19" i="25"/>
  <c r="O19" i="25" s="1"/>
  <c r="D19" i="25"/>
  <c r="N19" i="25" s="1"/>
  <c r="A19" i="25"/>
  <c r="B19" i="25" s="1"/>
  <c r="K18" i="25"/>
  <c r="U18" i="25" s="1"/>
  <c r="J18" i="25"/>
  <c r="T18" i="25" s="1"/>
  <c r="I18" i="25"/>
  <c r="S18" i="25" s="1"/>
  <c r="H18" i="25"/>
  <c r="R18" i="25" s="1"/>
  <c r="G18" i="25"/>
  <c r="Q18" i="25" s="1"/>
  <c r="F18" i="25"/>
  <c r="P18" i="25" s="1"/>
  <c r="E18" i="25"/>
  <c r="O18" i="25" s="1"/>
  <c r="D18" i="25"/>
  <c r="N18" i="25" s="1"/>
  <c r="A18" i="25"/>
  <c r="B18" i="25" s="1"/>
  <c r="K17" i="25"/>
  <c r="U17" i="25" s="1"/>
  <c r="J17" i="25"/>
  <c r="T17" i="25" s="1"/>
  <c r="I17" i="25"/>
  <c r="S17" i="25" s="1"/>
  <c r="H17" i="25"/>
  <c r="R17" i="25" s="1"/>
  <c r="G17" i="25"/>
  <c r="Q17" i="25" s="1"/>
  <c r="F17" i="25"/>
  <c r="P17" i="25" s="1"/>
  <c r="E17" i="25"/>
  <c r="O17" i="25" s="1"/>
  <c r="D17" i="25"/>
  <c r="N17" i="25" s="1"/>
  <c r="A17" i="25"/>
  <c r="B17" i="25" s="1"/>
  <c r="K16" i="25"/>
  <c r="U16" i="25" s="1"/>
  <c r="J16" i="25"/>
  <c r="T16" i="25" s="1"/>
  <c r="I16" i="25"/>
  <c r="S16" i="25" s="1"/>
  <c r="H16" i="25"/>
  <c r="R16" i="25" s="1"/>
  <c r="G16" i="25"/>
  <c r="Q16" i="25" s="1"/>
  <c r="F16" i="25"/>
  <c r="P16" i="25" s="1"/>
  <c r="E16" i="25"/>
  <c r="O16" i="25" s="1"/>
  <c r="D16" i="25"/>
  <c r="N16" i="25" s="1"/>
  <c r="A16" i="25"/>
  <c r="B16" i="25" s="1"/>
  <c r="K15" i="25"/>
  <c r="U15" i="25" s="1"/>
  <c r="J15" i="25"/>
  <c r="T15" i="25" s="1"/>
  <c r="I15" i="25"/>
  <c r="S15" i="25" s="1"/>
  <c r="H15" i="25"/>
  <c r="R15" i="25" s="1"/>
  <c r="G15" i="25"/>
  <c r="Q15" i="25" s="1"/>
  <c r="F15" i="25"/>
  <c r="P15" i="25" s="1"/>
  <c r="E15" i="25"/>
  <c r="O15" i="25" s="1"/>
  <c r="D15" i="25"/>
  <c r="N15" i="25" s="1"/>
  <c r="A15" i="25"/>
  <c r="B15" i="25" s="1"/>
  <c r="K14" i="25"/>
  <c r="U14" i="25" s="1"/>
  <c r="J14" i="25"/>
  <c r="T14" i="25" s="1"/>
  <c r="I14" i="25"/>
  <c r="S14" i="25" s="1"/>
  <c r="H14" i="25"/>
  <c r="R14" i="25" s="1"/>
  <c r="G14" i="25"/>
  <c r="Q14" i="25" s="1"/>
  <c r="F14" i="25"/>
  <c r="P14" i="25" s="1"/>
  <c r="E14" i="25"/>
  <c r="O14" i="25" s="1"/>
  <c r="D14" i="25"/>
  <c r="N14" i="25" s="1"/>
  <c r="A14" i="25"/>
  <c r="B14" i="25" s="1"/>
  <c r="K13" i="25"/>
  <c r="U13" i="25" s="1"/>
  <c r="J13" i="25"/>
  <c r="T13" i="25" s="1"/>
  <c r="I13" i="25"/>
  <c r="S13" i="25" s="1"/>
  <c r="H13" i="25"/>
  <c r="R13" i="25" s="1"/>
  <c r="G13" i="25"/>
  <c r="Q13" i="25" s="1"/>
  <c r="F13" i="25"/>
  <c r="P13" i="25" s="1"/>
  <c r="E13" i="25"/>
  <c r="O13" i="25" s="1"/>
  <c r="D13" i="25"/>
  <c r="N13" i="25" s="1"/>
  <c r="A13" i="25"/>
  <c r="B13" i="25" s="1"/>
  <c r="K12" i="25"/>
  <c r="U12" i="25" s="1"/>
  <c r="J12" i="25"/>
  <c r="T12" i="25" s="1"/>
  <c r="I12" i="25"/>
  <c r="S12" i="25" s="1"/>
  <c r="H12" i="25"/>
  <c r="R12" i="25" s="1"/>
  <c r="G12" i="25"/>
  <c r="Q12" i="25" s="1"/>
  <c r="F12" i="25"/>
  <c r="P12" i="25" s="1"/>
  <c r="E12" i="25"/>
  <c r="O12" i="25" s="1"/>
  <c r="D12" i="25"/>
  <c r="N12" i="25" s="1"/>
  <c r="A12" i="25"/>
  <c r="B12" i="25" s="1"/>
  <c r="K11" i="25"/>
  <c r="U11" i="25" s="1"/>
  <c r="J11" i="25"/>
  <c r="T11" i="25" s="1"/>
  <c r="I11" i="25"/>
  <c r="S11" i="25" s="1"/>
  <c r="H11" i="25"/>
  <c r="R11" i="25" s="1"/>
  <c r="G11" i="25"/>
  <c r="Q11" i="25" s="1"/>
  <c r="F11" i="25"/>
  <c r="P11" i="25" s="1"/>
  <c r="E11" i="25"/>
  <c r="O11" i="25" s="1"/>
  <c r="D11" i="25"/>
  <c r="N11" i="25" s="1"/>
  <c r="A11" i="25"/>
  <c r="B11" i="25" s="1"/>
  <c r="K10" i="25"/>
  <c r="U10" i="25" s="1"/>
  <c r="J10" i="25"/>
  <c r="T10" i="25" s="1"/>
  <c r="I10" i="25"/>
  <c r="S10" i="25" s="1"/>
  <c r="H10" i="25"/>
  <c r="R10" i="25" s="1"/>
  <c r="G10" i="25"/>
  <c r="Q10" i="25" s="1"/>
  <c r="F10" i="25"/>
  <c r="P10" i="25" s="1"/>
  <c r="E10" i="25"/>
  <c r="O10" i="25" s="1"/>
  <c r="D10" i="25"/>
  <c r="N10" i="25" s="1"/>
  <c r="A10" i="25"/>
  <c r="B10" i="25" s="1"/>
  <c r="K9" i="25"/>
  <c r="U9" i="25" s="1"/>
  <c r="J9" i="25"/>
  <c r="T9" i="25" s="1"/>
  <c r="I9" i="25"/>
  <c r="S9" i="25" s="1"/>
  <c r="H9" i="25"/>
  <c r="R9" i="25" s="1"/>
  <c r="G9" i="25"/>
  <c r="Q9" i="25" s="1"/>
  <c r="F9" i="25"/>
  <c r="P9" i="25" s="1"/>
  <c r="E9" i="25"/>
  <c r="O9" i="25" s="1"/>
  <c r="D9" i="25"/>
  <c r="N9" i="25" s="1"/>
  <c r="A9" i="25"/>
  <c r="B9" i="25" s="1"/>
  <c r="K8" i="25"/>
  <c r="U8" i="25" s="1"/>
  <c r="J8" i="25"/>
  <c r="T8" i="25" s="1"/>
  <c r="I8" i="25"/>
  <c r="S8" i="25" s="1"/>
  <c r="H8" i="25"/>
  <c r="R8" i="25" s="1"/>
  <c r="G8" i="25"/>
  <c r="Q8" i="25" s="1"/>
  <c r="F8" i="25"/>
  <c r="P8" i="25" s="1"/>
  <c r="E8" i="25"/>
  <c r="O8" i="25" s="1"/>
  <c r="D8" i="25"/>
  <c r="N8" i="25" s="1"/>
  <c r="A8" i="25"/>
  <c r="B8" i="25" s="1"/>
  <c r="K7" i="25"/>
  <c r="U7" i="25" s="1"/>
  <c r="J7" i="25"/>
  <c r="T7" i="25" s="1"/>
  <c r="I7" i="25"/>
  <c r="S7" i="25" s="1"/>
  <c r="H7" i="25"/>
  <c r="R7" i="25" s="1"/>
  <c r="G7" i="25"/>
  <c r="Q7" i="25" s="1"/>
  <c r="F7" i="25"/>
  <c r="P7" i="25" s="1"/>
  <c r="E7" i="25"/>
  <c r="O7" i="25" s="1"/>
  <c r="D7" i="25"/>
  <c r="N7" i="25" s="1"/>
  <c r="A7" i="25"/>
  <c r="B7" i="25" s="1"/>
  <c r="K6" i="25"/>
  <c r="U6" i="25" s="1"/>
  <c r="J6" i="25"/>
  <c r="T6" i="25" s="1"/>
  <c r="I6" i="25"/>
  <c r="S6" i="25" s="1"/>
  <c r="H6" i="25"/>
  <c r="R6" i="25" s="1"/>
  <c r="G6" i="25"/>
  <c r="Q6" i="25" s="1"/>
  <c r="F6" i="25"/>
  <c r="P6" i="25" s="1"/>
  <c r="E6" i="25"/>
  <c r="O6" i="25" s="1"/>
  <c r="D6" i="25"/>
  <c r="N6" i="25" s="1"/>
  <c r="A6" i="25"/>
  <c r="B6" i="25" s="1"/>
  <c r="K5" i="25"/>
  <c r="U5" i="25" s="1"/>
  <c r="J5" i="25"/>
  <c r="T5" i="25" s="1"/>
  <c r="I5" i="25"/>
  <c r="S5" i="25" s="1"/>
  <c r="H5" i="25"/>
  <c r="R5" i="25" s="1"/>
  <c r="G5" i="25"/>
  <c r="Q5" i="25" s="1"/>
  <c r="F5" i="25"/>
  <c r="P5" i="25" s="1"/>
  <c r="E5" i="25"/>
  <c r="O5" i="25" s="1"/>
  <c r="D5" i="25"/>
  <c r="N5" i="25" s="1"/>
  <c r="A5" i="25"/>
  <c r="B5" i="25" s="1"/>
  <c r="K4" i="25"/>
  <c r="U4" i="25" s="1"/>
  <c r="J4" i="25"/>
  <c r="T4" i="25" s="1"/>
  <c r="I4" i="25"/>
  <c r="S4" i="25" s="1"/>
  <c r="H4" i="25"/>
  <c r="R4" i="25" s="1"/>
  <c r="G4" i="25"/>
  <c r="Q4" i="25" s="1"/>
  <c r="F4" i="25"/>
  <c r="P4" i="25" s="1"/>
  <c r="E4" i="25"/>
  <c r="O4" i="25" s="1"/>
  <c r="D4" i="25"/>
  <c r="N4" i="25" s="1"/>
  <c r="A4" i="25"/>
  <c r="B4" i="25" s="1"/>
  <c r="K3" i="25"/>
  <c r="U3" i="25" s="1"/>
  <c r="J3" i="25"/>
  <c r="T3" i="25" s="1"/>
  <c r="I3" i="25"/>
  <c r="S3" i="25" s="1"/>
  <c r="H3" i="25"/>
  <c r="R3" i="25" s="1"/>
  <c r="G3" i="25"/>
  <c r="Q3" i="25" s="1"/>
  <c r="F3" i="25"/>
  <c r="P3" i="25" s="1"/>
  <c r="E3" i="25"/>
  <c r="O3" i="25" s="1"/>
  <c r="D3" i="25"/>
  <c r="N3" i="25" s="1"/>
  <c r="A3" i="25"/>
  <c r="B3" i="25" s="1"/>
  <c r="M2" i="25"/>
  <c r="K2" i="25"/>
  <c r="U2" i="25" s="1"/>
  <c r="J2" i="25"/>
  <c r="T2" i="25" s="1"/>
  <c r="I2" i="25"/>
  <c r="S2" i="25" s="1"/>
  <c r="H2" i="25"/>
  <c r="R2" i="25" s="1"/>
  <c r="G2" i="25"/>
  <c r="Q2" i="25" s="1"/>
  <c r="F2" i="25"/>
  <c r="P2" i="25" s="1"/>
  <c r="E2" i="25"/>
  <c r="O2" i="25" s="1"/>
  <c r="D2" i="25"/>
  <c r="N2" i="25" s="1"/>
  <c r="A2" i="25"/>
  <c r="B2" i="25" s="1"/>
  <c r="F139" i="25"/>
  <c r="P139" i="25" s="1"/>
  <c r="F138" i="25"/>
  <c r="P138" i="25" s="1"/>
  <c r="F137" i="25"/>
  <c r="P137" i="25" s="1"/>
  <c r="F136" i="25"/>
  <c r="P136" i="25" s="1"/>
  <c r="F135" i="25"/>
  <c r="P135" i="25" s="1"/>
  <c r="F134" i="25"/>
  <c r="P134" i="25" s="1"/>
  <c r="F133" i="25"/>
  <c r="P133" i="25" s="1"/>
  <c r="F132" i="25"/>
  <c r="P132" i="25" s="1"/>
  <c r="F131" i="25"/>
  <c r="P131" i="25" s="1"/>
  <c r="F130" i="25"/>
  <c r="P130" i="25" s="1"/>
  <c r="F129" i="25"/>
  <c r="P129" i="25" s="1"/>
  <c r="F128" i="25"/>
  <c r="P128" i="25" s="1"/>
  <c r="F127" i="25"/>
  <c r="P127" i="25" s="1"/>
  <c r="F126" i="25"/>
  <c r="P126" i="25" s="1"/>
  <c r="F125" i="25"/>
  <c r="P125" i="25" s="1"/>
  <c r="F124" i="25"/>
  <c r="P124" i="25" s="1"/>
  <c r="F123" i="25"/>
  <c r="P123" i="25" s="1"/>
  <c r="F122" i="25"/>
  <c r="P122" i="25" s="1"/>
  <c r="F121" i="25"/>
  <c r="P121" i="25" s="1"/>
  <c r="F120" i="25"/>
  <c r="P120" i="25" s="1"/>
  <c r="F119" i="25"/>
  <c r="P119" i="25" s="1"/>
  <c r="F118" i="25"/>
  <c r="P118" i="25" s="1"/>
  <c r="F117" i="25"/>
  <c r="P117" i="25" s="1"/>
  <c r="F116" i="25"/>
  <c r="P116" i="25" s="1"/>
  <c r="F115" i="25"/>
  <c r="P115" i="25" s="1"/>
  <c r="F114" i="25"/>
  <c r="P114" i="25" s="1"/>
  <c r="F113" i="25"/>
  <c r="P113" i="25" s="1"/>
  <c r="F112" i="25"/>
  <c r="P112" i="25" s="1"/>
  <c r="F111" i="25"/>
  <c r="P111" i="25" s="1"/>
  <c r="F110" i="25"/>
  <c r="P110" i="25" s="1"/>
  <c r="F109" i="25"/>
  <c r="P109" i="25" s="1"/>
  <c r="F108" i="25"/>
  <c r="P108" i="25" s="1"/>
  <c r="F107" i="25"/>
  <c r="P107" i="25" s="1"/>
  <c r="F106" i="25"/>
  <c r="P106" i="25" s="1"/>
  <c r="F105" i="25"/>
  <c r="P105" i="25" s="1"/>
  <c r="F104" i="25"/>
  <c r="P104" i="25" s="1"/>
  <c r="F103" i="25"/>
  <c r="P103" i="25" s="1"/>
  <c r="F102" i="25"/>
  <c r="P102" i="25" s="1"/>
  <c r="F101" i="25"/>
  <c r="P101" i="25" s="1"/>
  <c r="F100" i="25"/>
  <c r="P100" i="25" s="1"/>
  <c r="F99" i="25"/>
  <c r="P99" i="25" s="1"/>
  <c r="F98" i="25"/>
  <c r="P98" i="25" s="1"/>
  <c r="F97" i="25"/>
  <c r="P97" i="25" s="1"/>
  <c r="F96" i="25"/>
  <c r="P96" i="25" s="1"/>
  <c r="F95" i="25"/>
  <c r="P95" i="25" s="1"/>
  <c r="F94" i="25"/>
  <c r="P94" i="25" s="1"/>
  <c r="F93" i="25"/>
  <c r="P93" i="25" s="1"/>
  <c r="F92" i="25"/>
  <c r="P92" i="25" s="1"/>
  <c r="F91" i="25"/>
  <c r="P91" i="25" s="1"/>
  <c r="F90" i="25"/>
  <c r="P90" i="25" s="1"/>
  <c r="F89" i="25"/>
  <c r="P89" i="25" s="1"/>
  <c r="F88" i="25"/>
  <c r="P88" i="25" s="1"/>
  <c r="F87" i="25"/>
  <c r="P87" i="25" s="1"/>
  <c r="F86" i="25"/>
  <c r="P86" i="25" s="1"/>
  <c r="F85" i="25"/>
  <c r="P85" i="25" s="1"/>
  <c r="F84" i="25"/>
  <c r="P84" i="25" s="1"/>
  <c r="F83" i="25"/>
  <c r="P83" i="25" s="1"/>
  <c r="F82" i="25"/>
  <c r="P82" i="25" s="1"/>
  <c r="F81" i="25"/>
  <c r="P81" i="25" s="1"/>
  <c r="F80" i="25"/>
  <c r="P80" i="25" s="1"/>
  <c r="F79" i="25"/>
  <c r="P79" i="25" s="1"/>
  <c r="F78" i="25"/>
  <c r="P78" i="25" s="1"/>
  <c r="F77" i="25"/>
  <c r="P77" i="25" s="1"/>
  <c r="F76" i="25"/>
  <c r="P76" i="25" s="1"/>
  <c r="F75" i="25"/>
  <c r="P75" i="25" s="1"/>
  <c r="F74" i="25"/>
  <c r="P74" i="25" s="1"/>
  <c r="F73" i="25"/>
  <c r="P73" i="25" s="1"/>
  <c r="F72" i="25"/>
  <c r="P72" i="25" s="1"/>
  <c r="F71" i="25"/>
  <c r="P71" i="25" s="1"/>
  <c r="F70" i="25"/>
  <c r="P70" i="25" s="1"/>
  <c r="F69" i="25"/>
  <c r="P69" i="25" s="1"/>
  <c r="F68" i="25"/>
  <c r="P68" i="25" s="1"/>
  <c r="I139" i="25"/>
  <c r="S139" i="25" s="1"/>
  <c r="H139" i="25"/>
  <c r="R139" i="25" s="1"/>
  <c r="I138" i="25"/>
  <c r="S138" i="25" s="1"/>
  <c r="H138" i="25"/>
  <c r="R138" i="25" s="1"/>
  <c r="I137" i="25"/>
  <c r="S137" i="25" s="1"/>
  <c r="H137" i="25"/>
  <c r="R137" i="25" s="1"/>
  <c r="I136" i="25"/>
  <c r="S136" i="25" s="1"/>
  <c r="H136" i="25"/>
  <c r="R136" i="25" s="1"/>
  <c r="I135" i="25"/>
  <c r="S135" i="25" s="1"/>
  <c r="H135" i="25"/>
  <c r="R135" i="25" s="1"/>
  <c r="I134" i="25"/>
  <c r="S134" i="25" s="1"/>
  <c r="H134" i="25"/>
  <c r="R134" i="25" s="1"/>
  <c r="I133" i="25"/>
  <c r="S133" i="25" s="1"/>
  <c r="H133" i="25"/>
  <c r="R133" i="25" s="1"/>
  <c r="I132" i="25"/>
  <c r="S132" i="25" s="1"/>
  <c r="H132" i="25"/>
  <c r="R132" i="25" s="1"/>
  <c r="I131" i="25"/>
  <c r="S131" i="25" s="1"/>
  <c r="H131" i="25"/>
  <c r="R131" i="25" s="1"/>
  <c r="I130" i="25"/>
  <c r="S130" i="25" s="1"/>
  <c r="H130" i="25"/>
  <c r="R130" i="25" s="1"/>
  <c r="I129" i="25"/>
  <c r="S129" i="25" s="1"/>
  <c r="H129" i="25"/>
  <c r="R129" i="25" s="1"/>
  <c r="I128" i="25"/>
  <c r="S128" i="25" s="1"/>
  <c r="H128" i="25"/>
  <c r="R128" i="25" s="1"/>
  <c r="I127" i="25"/>
  <c r="S127" i="25" s="1"/>
  <c r="H127" i="25"/>
  <c r="R127" i="25" s="1"/>
  <c r="I126" i="25"/>
  <c r="S126" i="25" s="1"/>
  <c r="H126" i="25"/>
  <c r="R126" i="25" s="1"/>
  <c r="I125" i="25"/>
  <c r="S125" i="25" s="1"/>
  <c r="H125" i="25"/>
  <c r="R125" i="25" s="1"/>
  <c r="I124" i="25"/>
  <c r="S124" i="25" s="1"/>
  <c r="H124" i="25"/>
  <c r="R124" i="25" s="1"/>
  <c r="I123" i="25"/>
  <c r="S123" i="25" s="1"/>
  <c r="H123" i="25"/>
  <c r="R123" i="25" s="1"/>
  <c r="I122" i="25"/>
  <c r="S122" i="25" s="1"/>
  <c r="H122" i="25"/>
  <c r="R122" i="25" s="1"/>
  <c r="I121" i="25"/>
  <c r="S121" i="25" s="1"/>
  <c r="H121" i="25"/>
  <c r="R121" i="25" s="1"/>
  <c r="I120" i="25"/>
  <c r="S120" i="25" s="1"/>
  <c r="H120" i="25"/>
  <c r="R120" i="25" s="1"/>
  <c r="I119" i="25"/>
  <c r="S119" i="25" s="1"/>
  <c r="H119" i="25"/>
  <c r="R119" i="25" s="1"/>
  <c r="I118" i="25"/>
  <c r="S118" i="25" s="1"/>
  <c r="H118" i="25"/>
  <c r="R118" i="25" s="1"/>
  <c r="I117" i="25"/>
  <c r="S117" i="25" s="1"/>
  <c r="H117" i="25"/>
  <c r="R117" i="25" s="1"/>
  <c r="I116" i="25"/>
  <c r="S116" i="25" s="1"/>
  <c r="H116" i="25"/>
  <c r="R116" i="25" s="1"/>
  <c r="I115" i="25"/>
  <c r="S115" i="25" s="1"/>
  <c r="H115" i="25"/>
  <c r="R115" i="25" s="1"/>
  <c r="I114" i="25"/>
  <c r="S114" i="25" s="1"/>
  <c r="H114" i="25"/>
  <c r="R114" i="25" s="1"/>
  <c r="I113" i="25"/>
  <c r="S113" i="25" s="1"/>
  <c r="H113" i="25"/>
  <c r="R113" i="25" s="1"/>
  <c r="I112" i="25"/>
  <c r="S112" i="25" s="1"/>
  <c r="H112" i="25"/>
  <c r="R112" i="25" s="1"/>
  <c r="I111" i="25"/>
  <c r="S111" i="25" s="1"/>
  <c r="H111" i="25"/>
  <c r="R111" i="25" s="1"/>
  <c r="I110" i="25"/>
  <c r="S110" i="25" s="1"/>
  <c r="H110" i="25"/>
  <c r="R110" i="25" s="1"/>
  <c r="I109" i="25"/>
  <c r="S109" i="25" s="1"/>
  <c r="H109" i="25"/>
  <c r="R109" i="25" s="1"/>
  <c r="I108" i="25"/>
  <c r="S108" i="25" s="1"/>
  <c r="H108" i="25"/>
  <c r="R108" i="25" s="1"/>
  <c r="I107" i="25"/>
  <c r="S107" i="25" s="1"/>
  <c r="H107" i="25"/>
  <c r="R107" i="25" s="1"/>
  <c r="I106" i="25"/>
  <c r="S106" i="25" s="1"/>
  <c r="H106" i="25"/>
  <c r="R106" i="25" s="1"/>
  <c r="I105" i="25"/>
  <c r="S105" i="25" s="1"/>
  <c r="H105" i="25"/>
  <c r="R105" i="25" s="1"/>
  <c r="I104" i="25"/>
  <c r="S104" i="25" s="1"/>
  <c r="H104" i="25"/>
  <c r="R104" i="25" s="1"/>
  <c r="I103" i="25"/>
  <c r="S103" i="25" s="1"/>
  <c r="H103" i="25"/>
  <c r="R103" i="25" s="1"/>
  <c r="I102" i="25"/>
  <c r="S102" i="25" s="1"/>
  <c r="H102" i="25"/>
  <c r="R102" i="25" s="1"/>
  <c r="I101" i="25"/>
  <c r="S101" i="25" s="1"/>
  <c r="H101" i="25"/>
  <c r="R101" i="25" s="1"/>
  <c r="I100" i="25"/>
  <c r="S100" i="25" s="1"/>
  <c r="H100" i="25"/>
  <c r="R100" i="25" s="1"/>
  <c r="I99" i="25"/>
  <c r="S99" i="25" s="1"/>
  <c r="H99" i="25"/>
  <c r="R99" i="25" s="1"/>
  <c r="I98" i="25"/>
  <c r="S98" i="25" s="1"/>
  <c r="H98" i="25"/>
  <c r="R98" i="25" s="1"/>
  <c r="I97" i="25"/>
  <c r="S97" i="25" s="1"/>
  <c r="H97" i="25"/>
  <c r="R97" i="25" s="1"/>
  <c r="I96" i="25"/>
  <c r="S96" i="25" s="1"/>
  <c r="H96" i="25"/>
  <c r="R96" i="25" s="1"/>
  <c r="I95" i="25"/>
  <c r="S95" i="25" s="1"/>
  <c r="H95" i="25"/>
  <c r="R95" i="25" s="1"/>
  <c r="I94" i="25"/>
  <c r="S94" i="25" s="1"/>
  <c r="H94" i="25"/>
  <c r="R94" i="25" s="1"/>
  <c r="I93" i="25"/>
  <c r="S93" i="25" s="1"/>
  <c r="H93" i="25"/>
  <c r="R93" i="25" s="1"/>
  <c r="I92" i="25"/>
  <c r="S92" i="25" s="1"/>
  <c r="H92" i="25"/>
  <c r="R92" i="25" s="1"/>
  <c r="I91" i="25"/>
  <c r="S91" i="25" s="1"/>
  <c r="H91" i="25"/>
  <c r="R91" i="25" s="1"/>
  <c r="I90" i="25"/>
  <c r="S90" i="25" s="1"/>
  <c r="H90" i="25"/>
  <c r="R90" i="25" s="1"/>
  <c r="I89" i="25"/>
  <c r="S89" i="25" s="1"/>
  <c r="H89" i="25"/>
  <c r="R89" i="25" s="1"/>
  <c r="I88" i="25"/>
  <c r="S88" i="25" s="1"/>
  <c r="H88" i="25"/>
  <c r="R88" i="25" s="1"/>
  <c r="I87" i="25"/>
  <c r="S87" i="25" s="1"/>
  <c r="H87" i="25"/>
  <c r="R87" i="25" s="1"/>
  <c r="I86" i="25"/>
  <c r="S86" i="25" s="1"/>
  <c r="H86" i="25"/>
  <c r="R86" i="25" s="1"/>
  <c r="I85" i="25"/>
  <c r="S85" i="25" s="1"/>
  <c r="H85" i="25"/>
  <c r="R85" i="25" s="1"/>
  <c r="I84" i="25"/>
  <c r="S84" i="25" s="1"/>
  <c r="H84" i="25"/>
  <c r="R84" i="25" s="1"/>
  <c r="I83" i="25"/>
  <c r="S83" i="25" s="1"/>
  <c r="H83" i="25"/>
  <c r="R83" i="25" s="1"/>
  <c r="I82" i="25"/>
  <c r="S82" i="25" s="1"/>
  <c r="H82" i="25"/>
  <c r="R82" i="25" s="1"/>
  <c r="I81" i="25"/>
  <c r="S81" i="25" s="1"/>
  <c r="H81" i="25"/>
  <c r="R81" i="25" s="1"/>
  <c r="I80" i="25"/>
  <c r="S80" i="25" s="1"/>
  <c r="H80" i="25"/>
  <c r="R80" i="25" s="1"/>
  <c r="I79" i="25"/>
  <c r="S79" i="25" s="1"/>
  <c r="H79" i="25"/>
  <c r="R79" i="25" s="1"/>
  <c r="I78" i="25"/>
  <c r="S78" i="25" s="1"/>
  <c r="H78" i="25"/>
  <c r="R78" i="25" s="1"/>
  <c r="I77" i="25"/>
  <c r="S77" i="25" s="1"/>
  <c r="H77" i="25"/>
  <c r="R77" i="25" s="1"/>
  <c r="I76" i="25"/>
  <c r="S76" i="25" s="1"/>
  <c r="H76" i="25"/>
  <c r="R76" i="25" s="1"/>
  <c r="I75" i="25"/>
  <c r="S75" i="25" s="1"/>
  <c r="H75" i="25"/>
  <c r="R75" i="25" s="1"/>
  <c r="I74" i="25"/>
  <c r="S74" i="25" s="1"/>
  <c r="H74" i="25"/>
  <c r="R74" i="25" s="1"/>
  <c r="I73" i="25"/>
  <c r="S73" i="25" s="1"/>
  <c r="H73" i="25"/>
  <c r="R73" i="25" s="1"/>
  <c r="I72" i="25"/>
  <c r="S72" i="25" s="1"/>
  <c r="H72" i="25"/>
  <c r="R72" i="25" s="1"/>
  <c r="I71" i="25"/>
  <c r="S71" i="25" s="1"/>
  <c r="H71" i="25"/>
  <c r="R71" i="25" s="1"/>
  <c r="I70" i="25"/>
  <c r="S70" i="25" s="1"/>
  <c r="H70" i="25"/>
  <c r="R70" i="25" s="1"/>
  <c r="I69" i="25"/>
  <c r="S69" i="25" s="1"/>
  <c r="H69" i="25"/>
  <c r="R69" i="25" s="1"/>
  <c r="I68" i="25"/>
  <c r="S68" i="25" s="1"/>
  <c r="H68" i="25"/>
  <c r="R68" i="25" s="1"/>
  <c r="H1" i="25"/>
  <c r="R1" i="25" s="1"/>
  <c r="I1" i="25"/>
  <c r="S1" i="25" s="1"/>
  <c r="K139" i="25"/>
  <c r="U139" i="25" s="1"/>
  <c r="K138" i="25"/>
  <c r="U138" i="25" s="1"/>
  <c r="K137" i="25"/>
  <c r="U137" i="25" s="1"/>
  <c r="K136" i="25"/>
  <c r="U136" i="25" s="1"/>
  <c r="K135" i="25"/>
  <c r="U135" i="25" s="1"/>
  <c r="K134" i="25"/>
  <c r="U134" i="25" s="1"/>
  <c r="K133" i="25"/>
  <c r="U133" i="25" s="1"/>
  <c r="K132" i="25"/>
  <c r="U132" i="25" s="1"/>
  <c r="K131" i="25"/>
  <c r="U131" i="25" s="1"/>
  <c r="K130" i="25"/>
  <c r="U130" i="25" s="1"/>
  <c r="K129" i="25"/>
  <c r="U129" i="25" s="1"/>
  <c r="K128" i="25"/>
  <c r="U128" i="25" s="1"/>
  <c r="K127" i="25"/>
  <c r="U127" i="25" s="1"/>
  <c r="K126" i="25"/>
  <c r="U126" i="25" s="1"/>
  <c r="K125" i="25"/>
  <c r="U125" i="25" s="1"/>
  <c r="K124" i="25"/>
  <c r="U124" i="25" s="1"/>
  <c r="K123" i="25"/>
  <c r="U123" i="25" s="1"/>
  <c r="K122" i="25"/>
  <c r="U122" i="25" s="1"/>
  <c r="K121" i="25"/>
  <c r="U121" i="25" s="1"/>
  <c r="K120" i="25"/>
  <c r="U120" i="25" s="1"/>
  <c r="K119" i="25"/>
  <c r="U119" i="25" s="1"/>
  <c r="K118" i="25"/>
  <c r="U118" i="25" s="1"/>
  <c r="K117" i="25"/>
  <c r="U117" i="25" s="1"/>
  <c r="K116" i="25"/>
  <c r="U116" i="25" s="1"/>
  <c r="K115" i="25"/>
  <c r="U115" i="25" s="1"/>
  <c r="K114" i="25"/>
  <c r="U114" i="25" s="1"/>
  <c r="K113" i="25"/>
  <c r="U113" i="25" s="1"/>
  <c r="K112" i="25"/>
  <c r="U112" i="25" s="1"/>
  <c r="K111" i="25"/>
  <c r="U111" i="25" s="1"/>
  <c r="K110" i="25"/>
  <c r="U110" i="25" s="1"/>
  <c r="K109" i="25"/>
  <c r="U109" i="25" s="1"/>
  <c r="K108" i="25"/>
  <c r="U108" i="25" s="1"/>
  <c r="K107" i="25"/>
  <c r="U107" i="25" s="1"/>
  <c r="K106" i="25"/>
  <c r="U106" i="25" s="1"/>
  <c r="K105" i="25"/>
  <c r="U105" i="25" s="1"/>
  <c r="K104" i="25"/>
  <c r="U104" i="25" s="1"/>
  <c r="K103" i="25"/>
  <c r="U103" i="25" s="1"/>
  <c r="K102" i="25"/>
  <c r="U102" i="25" s="1"/>
  <c r="K101" i="25"/>
  <c r="U101" i="25" s="1"/>
  <c r="K100" i="25"/>
  <c r="U100" i="25" s="1"/>
  <c r="K99" i="25"/>
  <c r="U99" i="25" s="1"/>
  <c r="K98" i="25"/>
  <c r="U98" i="25" s="1"/>
  <c r="K97" i="25"/>
  <c r="U97" i="25" s="1"/>
  <c r="K96" i="25"/>
  <c r="U96" i="25" s="1"/>
  <c r="K95" i="25"/>
  <c r="U95" i="25" s="1"/>
  <c r="K94" i="25"/>
  <c r="U94" i="25" s="1"/>
  <c r="K93" i="25"/>
  <c r="U93" i="25" s="1"/>
  <c r="K92" i="25"/>
  <c r="U92" i="25" s="1"/>
  <c r="K91" i="25"/>
  <c r="U91" i="25" s="1"/>
  <c r="K90" i="25"/>
  <c r="U90" i="25" s="1"/>
  <c r="K89" i="25"/>
  <c r="U89" i="25" s="1"/>
  <c r="K88" i="25"/>
  <c r="U88" i="25" s="1"/>
  <c r="K87" i="25"/>
  <c r="U87" i="25" s="1"/>
  <c r="K86" i="25"/>
  <c r="U86" i="25" s="1"/>
  <c r="K85" i="25"/>
  <c r="U85" i="25" s="1"/>
  <c r="K84" i="25"/>
  <c r="U84" i="25" s="1"/>
  <c r="K83" i="25"/>
  <c r="U83" i="25" s="1"/>
  <c r="K82" i="25"/>
  <c r="U82" i="25" s="1"/>
  <c r="K81" i="25"/>
  <c r="U81" i="25" s="1"/>
  <c r="K80" i="25"/>
  <c r="U80" i="25" s="1"/>
  <c r="K79" i="25"/>
  <c r="U79" i="25" s="1"/>
  <c r="K78" i="25"/>
  <c r="U78" i="25" s="1"/>
  <c r="K77" i="25"/>
  <c r="U77" i="25" s="1"/>
  <c r="K76" i="25"/>
  <c r="U76" i="25" s="1"/>
  <c r="K75" i="25"/>
  <c r="U75" i="25" s="1"/>
  <c r="K74" i="25"/>
  <c r="U74" i="25" s="1"/>
  <c r="K73" i="25"/>
  <c r="U73" i="25" s="1"/>
  <c r="K72" i="25"/>
  <c r="U72" i="25" s="1"/>
  <c r="K71" i="25"/>
  <c r="U71" i="25" s="1"/>
  <c r="K70" i="25"/>
  <c r="U70" i="25" s="1"/>
  <c r="K69" i="25"/>
  <c r="U69" i="25" s="1"/>
  <c r="K68" i="25"/>
  <c r="U68" i="25" s="1"/>
  <c r="K1" i="25"/>
  <c r="U1" i="25" s="1"/>
  <c r="F1" i="25"/>
  <c r="P1" i="25" s="1"/>
  <c r="M145" i="16"/>
  <c r="K145" i="16"/>
  <c r="U145" i="16" s="1"/>
  <c r="J145" i="16"/>
  <c r="T145" i="16" s="1"/>
  <c r="H145" i="16"/>
  <c r="R145" i="16" s="1"/>
  <c r="G145" i="16"/>
  <c r="Q145" i="16" s="1"/>
  <c r="F145" i="16"/>
  <c r="P145" i="16" s="1"/>
  <c r="E145" i="16"/>
  <c r="O145" i="16" s="1"/>
  <c r="D145" i="16"/>
  <c r="N145" i="16" s="1"/>
  <c r="A145" i="16"/>
  <c r="B145" i="16" s="1"/>
  <c r="M144" i="16"/>
  <c r="K144" i="16"/>
  <c r="U144" i="16" s="1"/>
  <c r="J144" i="16"/>
  <c r="T144" i="16" s="1"/>
  <c r="H144" i="16"/>
  <c r="R144" i="16" s="1"/>
  <c r="G144" i="16"/>
  <c r="Q144" i="16" s="1"/>
  <c r="F144" i="16"/>
  <c r="P144" i="16" s="1"/>
  <c r="E144" i="16"/>
  <c r="O144" i="16" s="1"/>
  <c r="D144" i="16"/>
  <c r="N144" i="16" s="1"/>
  <c r="A144" i="16"/>
  <c r="B144" i="16" s="1"/>
  <c r="M143" i="16"/>
  <c r="K143" i="16"/>
  <c r="U143" i="16" s="1"/>
  <c r="J143" i="16"/>
  <c r="T143" i="16" s="1"/>
  <c r="H143" i="16"/>
  <c r="R143" i="16" s="1"/>
  <c r="G143" i="16"/>
  <c r="Q143" i="16" s="1"/>
  <c r="F143" i="16"/>
  <c r="P143" i="16" s="1"/>
  <c r="E143" i="16"/>
  <c r="O143" i="16" s="1"/>
  <c r="D143" i="16"/>
  <c r="N143" i="16" s="1"/>
  <c r="A143" i="16"/>
  <c r="B143" i="16" s="1"/>
  <c r="M142" i="16"/>
  <c r="K142" i="16"/>
  <c r="U142" i="16" s="1"/>
  <c r="J142" i="16"/>
  <c r="T142" i="16" s="1"/>
  <c r="H142" i="16"/>
  <c r="R142" i="16" s="1"/>
  <c r="G142" i="16"/>
  <c r="Q142" i="16" s="1"/>
  <c r="F142" i="16"/>
  <c r="P142" i="16" s="1"/>
  <c r="E142" i="16"/>
  <c r="O142" i="16" s="1"/>
  <c r="D142" i="16"/>
  <c r="N142" i="16" s="1"/>
  <c r="A142" i="16"/>
  <c r="B142" i="16" s="1"/>
  <c r="M141" i="16"/>
  <c r="K141" i="16"/>
  <c r="U141" i="16" s="1"/>
  <c r="J141" i="16"/>
  <c r="T141" i="16" s="1"/>
  <c r="H141" i="16"/>
  <c r="R141" i="16" s="1"/>
  <c r="G141" i="16"/>
  <c r="Q141" i="16" s="1"/>
  <c r="F141" i="16"/>
  <c r="P141" i="16" s="1"/>
  <c r="E141" i="16"/>
  <c r="O141" i="16" s="1"/>
  <c r="D141" i="16"/>
  <c r="N141" i="16" s="1"/>
  <c r="A141" i="16"/>
  <c r="B141" i="16" s="1"/>
  <c r="M140" i="16"/>
  <c r="K140" i="16"/>
  <c r="U140" i="16" s="1"/>
  <c r="J140" i="16"/>
  <c r="T140" i="16" s="1"/>
  <c r="H140" i="16"/>
  <c r="R140" i="16" s="1"/>
  <c r="G140" i="16"/>
  <c r="Q140" i="16" s="1"/>
  <c r="F140" i="16"/>
  <c r="P140" i="16" s="1"/>
  <c r="E140" i="16"/>
  <c r="O140" i="16" s="1"/>
  <c r="D140" i="16"/>
  <c r="N140" i="16" s="1"/>
  <c r="A140" i="16"/>
  <c r="B140" i="16" s="1"/>
  <c r="M67" i="16"/>
  <c r="K67" i="16"/>
  <c r="U67" i="16" s="1"/>
  <c r="J67" i="16"/>
  <c r="T67" i="16" s="1"/>
  <c r="I67" i="16"/>
  <c r="S67" i="16" s="1"/>
  <c r="H67" i="16"/>
  <c r="R67" i="16" s="1"/>
  <c r="G67" i="16"/>
  <c r="Q67" i="16" s="1"/>
  <c r="F67" i="16"/>
  <c r="P67" i="16" s="1"/>
  <c r="E67" i="16"/>
  <c r="O67" i="16" s="1"/>
  <c r="D67" i="16"/>
  <c r="N67" i="16" s="1"/>
  <c r="A67" i="16"/>
  <c r="B67" i="16" s="1"/>
  <c r="M66" i="16"/>
  <c r="K66" i="16"/>
  <c r="U66" i="16" s="1"/>
  <c r="J66" i="16"/>
  <c r="T66" i="16" s="1"/>
  <c r="I66" i="16"/>
  <c r="S66" i="16" s="1"/>
  <c r="H66" i="16"/>
  <c r="R66" i="16" s="1"/>
  <c r="G66" i="16"/>
  <c r="Q66" i="16" s="1"/>
  <c r="F66" i="16"/>
  <c r="P66" i="16" s="1"/>
  <c r="E66" i="16"/>
  <c r="O66" i="16" s="1"/>
  <c r="D66" i="16"/>
  <c r="N66" i="16" s="1"/>
  <c r="A66" i="16"/>
  <c r="B66" i="16" s="1"/>
  <c r="M65" i="16"/>
  <c r="K65" i="16"/>
  <c r="U65" i="16" s="1"/>
  <c r="J65" i="16"/>
  <c r="T65" i="16" s="1"/>
  <c r="I65" i="16"/>
  <c r="S65" i="16" s="1"/>
  <c r="H65" i="16"/>
  <c r="R65" i="16" s="1"/>
  <c r="G65" i="16"/>
  <c r="Q65" i="16" s="1"/>
  <c r="F65" i="16"/>
  <c r="P65" i="16" s="1"/>
  <c r="E65" i="16"/>
  <c r="O65" i="16" s="1"/>
  <c r="D65" i="16"/>
  <c r="N65" i="16" s="1"/>
  <c r="A65" i="16"/>
  <c r="B65" i="16" s="1"/>
  <c r="M64" i="16"/>
  <c r="K64" i="16"/>
  <c r="U64" i="16" s="1"/>
  <c r="J64" i="16"/>
  <c r="T64" i="16" s="1"/>
  <c r="I64" i="16"/>
  <c r="S64" i="16" s="1"/>
  <c r="H64" i="16"/>
  <c r="R64" i="16" s="1"/>
  <c r="G64" i="16"/>
  <c r="Q64" i="16" s="1"/>
  <c r="F64" i="16"/>
  <c r="P64" i="16" s="1"/>
  <c r="E64" i="16"/>
  <c r="O64" i="16" s="1"/>
  <c r="D64" i="16"/>
  <c r="N64" i="16" s="1"/>
  <c r="A64" i="16"/>
  <c r="B64" i="16" s="1"/>
  <c r="M63" i="16"/>
  <c r="K63" i="16"/>
  <c r="U63" i="16" s="1"/>
  <c r="J63" i="16"/>
  <c r="T63" i="16" s="1"/>
  <c r="I63" i="16"/>
  <c r="S63" i="16" s="1"/>
  <c r="H63" i="16"/>
  <c r="R63" i="16" s="1"/>
  <c r="G63" i="16"/>
  <c r="Q63" i="16" s="1"/>
  <c r="F63" i="16"/>
  <c r="P63" i="16" s="1"/>
  <c r="E63" i="16"/>
  <c r="O63" i="16" s="1"/>
  <c r="D63" i="16"/>
  <c r="N63" i="16" s="1"/>
  <c r="A63" i="16"/>
  <c r="B63" i="16" s="1"/>
  <c r="M62" i="16"/>
  <c r="K62" i="16"/>
  <c r="U62" i="16" s="1"/>
  <c r="J62" i="16"/>
  <c r="T62" i="16" s="1"/>
  <c r="I62" i="16"/>
  <c r="S62" i="16" s="1"/>
  <c r="H62" i="16"/>
  <c r="R62" i="16" s="1"/>
  <c r="G62" i="16"/>
  <c r="Q62" i="16" s="1"/>
  <c r="F62" i="16"/>
  <c r="P62" i="16" s="1"/>
  <c r="E62" i="16"/>
  <c r="O62" i="16" s="1"/>
  <c r="D62" i="16"/>
  <c r="N62" i="16" s="1"/>
  <c r="A62" i="16"/>
  <c r="B62" i="16" s="1"/>
  <c r="M61" i="16"/>
  <c r="K61" i="16"/>
  <c r="U61" i="16" s="1"/>
  <c r="J61" i="16"/>
  <c r="T61" i="16" s="1"/>
  <c r="I61" i="16"/>
  <c r="S61" i="16" s="1"/>
  <c r="H61" i="16"/>
  <c r="R61" i="16" s="1"/>
  <c r="G61" i="16"/>
  <c r="Q61" i="16" s="1"/>
  <c r="F61" i="16"/>
  <c r="P61" i="16" s="1"/>
  <c r="E61" i="16"/>
  <c r="O61" i="16" s="1"/>
  <c r="D61" i="16"/>
  <c r="N61" i="16" s="1"/>
  <c r="A61" i="16"/>
  <c r="B61" i="16" s="1"/>
  <c r="M60" i="16"/>
  <c r="K60" i="16"/>
  <c r="U60" i="16" s="1"/>
  <c r="J60" i="16"/>
  <c r="T60" i="16" s="1"/>
  <c r="I60" i="16"/>
  <c r="S60" i="16" s="1"/>
  <c r="H60" i="16"/>
  <c r="R60" i="16" s="1"/>
  <c r="G60" i="16"/>
  <c r="Q60" i="16" s="1"/>
  <c r="F60" i="16"/>
  <c r="P60" i="16" s="1"/>
  <c r="E60" i="16"/>
  <c r="O60" i="16" s="1"/>
  <c r="D60" i="16"/>
  <c r="N60" i="16" s="1"/>
  <c r="A60" i="16"/>
  <c r="B60" i="16" s="1"/>
  <c r="M59" i="16"/>
  <c r="K59" i="16"/>
  <c r="U59" i="16" s="1"/>
  <c r="J59" i="16"/>
  <c r="T59" i="16" s="1"/>
  <c r="I59" i="16"/>
  <c r="S59" i="16" s="1"/>
  <c r="H59" i="16"/>
  <c r="R59" i="16" s="1"/>
  <c r="G59" i="16"/>
  <c r="Q59" i="16" s="1"/>
  <c r="F59" i="16"/>
  <c r="P59" i="16" s="1"/>
  <c r="E59" i="16"/>
  <c r="O59" i="16" s="1"/>
  <c r="D59" i="16"/>
  <c r="N59" i="16" s="1"/>
  <c r="A59" i="16"/>
  <c r="B59" i="16" s="1"/>
  <c r="M58" i="16"/>
  <c r="K58" i="16"/>
  <c r="U58" i="16" s="1"/>
  <c r="J58" i="16"/>
  <c r="T58" i="16" s="1"/>
  <c r="I58" i="16"/>
  <c r="S58" i="16" s="1"/>
  <c r="H58" i="16"/>
  <c r="R58" i="16" s="1"/>
  <c r="G58" i="16"/>
  <c r="Q58" i="16" s="1"/>
  <c r="F58" i="16"/>
  <c r="P58" i="16" s="1"/>
  <c r="E58" i="16"/>
  <c r="O58" i="16" s="1"/>
  <c r="D58" i="16"/>
  <c r="N58" i="16" s="1"/>
  <c r="A58" i="16"/>
  <c r="B58" i="16" s="1"/>
  <c r="M57" i="16"/>
  <c r="K57" i="16"/>
  <c r="U57" i="16" s="1"/>
  <c r="J57" i="16"/>
  <c r="T57" i="16" s="1"/>
  <c r="I57" i="16"/>
  <c r="S57" i="16" s="1"/>
  <c r="H57" i="16"/>
  <c r="R57" i="16" s="1"/>
  <c r="G57" i="16"/>
  <c r="Q57" i="16" s="1"/>
  <c r="F57" i="16"/>
  <c r="P57" i="16" s="1"/>
  <c r="E57" i="16"/>
  <c r="O57" i="16" s="1"/>
  <c r="D57" i="16"/>
  <c r="N57" i="16" s="1"/>
  <c r="A57" i="16"/>
  <c r="B57" i="16" s="1"/>
  <c r="M56" i="16"/>
  <c r="K56" i="16"/>
  <c r="U56" i="16" s="1"/>
  <c r="J56" i="16"/>
  <c r="T56" i="16" s="1"/>
  <c r="I56" i="16"/>
  <c r="S56" i="16" s="1"/>
  <c r="H56" i="16"/>
  <c r="R56" i="16" s="1"/>
  <c r="G56" i="16"/>
  <c r="Q56" i="16" s="1"/>
  <c r="F56" i="16"/>
  <c r="P56" i="16" s="1"/>
  <c r="E56" i="16"/>
  <c r="O56" i="16" s="1"/>
  <c r="D56" i="16"/>
  <c r="N56" i="16" s="1"/>
  <c r="A56" i="16"/>
  <c r="B56" i="16" s="1"/>
  <c r="M55" i="16"/>
  <c r="K55" i="16"/>
  <c r="U55" i="16" s="1"/>
  <c r="J55" i="16"/>
  <c r="T55" i="16" s="1"/>
  <c r="I55" i="16"/>
  <c r="S55" i="16" s="1"/>
  <c r="H55" i="16"/>
  <c r="R55" i="16" s="1"/>
  <c r="G55" i="16"/>
  <c r="Q55" i="16" s="1"/>
  <c r="F55" i="16"/>
  <c r="P55" i="16" s="1"/>
  <c r="E55" i="16"/>
  <c r="O55" i="16" s="1"/>
  <c r="D55" i="16"/>
  <c r="N55" i="16" s="1"/>
  <c r="A55" i="16"/>
  <c r="B55" i="16" s="1"/>
  <c r="M54" i="16"/>
  <c r="K54" i="16"/>
  <c r="U54" i="16" s="1"/>
  <c r="J54" i="16"/>
  <c r="T54" i="16" s="1"/>
  <c r="I54" i="16"/>
  <c r="S54" i="16" s="1"/>
  <c r="H54" i="16"/>
  <c r="R54" i="16" s="1"/>
  <c r="G54" i="16"/>
  <c r="Q54" i="16" s="1"/>
  <c r="F54" i="16"/>
  <c r="P54" i="16" s="1"/>
  <c r="E54" i="16"/>
  <c r="O54" i="16" s="1"/>
  <c r="D54" i="16"/>
  <c r="N54" i="16" s="1"/>
  <c r="A54" i="16"/>
  <c r="B54" i="16" s="1"/>
  <c r="M53" i="16"/>
  <c r="K53" i="16"/>
  <c r="U53" i="16" s="1"/>
  <c r="J53" i="16"/>
  <c r="T53" i="16" s="1"/>
  <c r="I53" i="16"/>
  <c r="S53" i="16" s="1"/>
  <c r="H53" i="16"/>
  <c r="R53" i="16" s="1"/>
  <c r="G53" i="16"/>
  <c r="Q53" i="16" s="1"/>
  <c r="F53" i="16"/>
  <c r="P53" i="16" s="1"/>
  <c r="E53" i="16"/>
  <c r="O53" i="16" s="1"/>
  <c r="D53" i="16"/>
  <c r="N53" i="16" s="1"/>
  <c r="A53" i="16"/>
  <c r="B53" i="16" s="1"/>
  <c r="M52" i="16"/>
  <c r="K52" i="16"/>
  <c r="U52" i="16" s="1"/>
  <c r="J52" i="16"/>
  <c r="T52" i="16" s="1"/>
  <c r="I52" i="16"/>
  <c r="S52" i="16" s="1"/>
  <c r="H52" i="16"/>
  <c r="R52" i="16" s="1"/>
  <c r="G52" i="16"/>
  <c r="Q52" i="16" s="1"/>
  <c r="F52" i="16"/>
  <c r="P52" i="16" s="1"/>
  <c r="E52" i="16"/>
  <c r="O52" i="16" s="1"/>
  <c r="D52" i="16"/>
  <c r="N52" i="16" s="1"/>
  <c r="A52" i="16"/>
  <c r="B52" i="16" s="1"/>
  <c r="M51" i="16"/>
  <c r="K51" i="16"/>
  <c r="U51" i="16" s="1"/>
  <c r="J51" i="16"/>
  <c r="T51" i="16" s="1"/>
  <c r="I51" i="16"/>
  <c r="S51" i="16" s="1"/>
  <c r="H51" i="16"/>
  <c r="R51" i="16" s="1"/>
  <c r="G51" i="16"/>
  <c r="Q51" i="16" s="1"/>
  <c r="F51" i="16"/>
  <c r="P51" i="16" s="1"/>
  <c r="E51" i="16"/>
  <c r="O51" i="16" s="1"/>
  <c r="D51" i="16"/>
  <c r="N51" i="16" s="1"/>
  <c r="A51" i="16"/>
  <c r="B51" i="16" s="1"/>
  <c r="M50" i="16"/>
  <c r="K50" i="16"/>
  <c r="U50" i="16" s="1"/>
  <c r="J50" i="16"/>
  <c r="T50" i="16" s="1"/>
  <c r="I50" i="16"/>
  <c r="S50" i="16" s="1"/>
  <c r="H50" i="16"/>
  <c r="R50" i="16" s="1"/>
  <c r="G50" i="16"/>
  <c r="Q50" i="16" s="1"/>
  <c r="F50" i="16"/>
  <c r="P50" i="16" s="1"/>
  <c r="E50" i="16"/>
  <c r="O50" i="16" s="1"/>
  <c r="D50" i="16"/>
  <c r="N50" i="16" s="1"/>
  <c r="A50" i="16"/>
  <c r="B50" i="16" s="1"/>
  <c r="M49" i="16"/>
  <c r="K49" i="16"/>
  <c r="U49" i="16" s="1"/>
  <c r="J49" i="16"/>
  <c r="T49" i="16" s="1"/>
  <c r="I49" i="16"/>
  <c r="S49" i="16" s="1"/>
  <c r="H49" i="16"/>
  <c r="R49" i="16" s="1"/>
  <c r="G49" i="16"/>
  <c r="Q49" i="16" s="1"/>
  <c r="F49" i="16"/>
  <c r="P49" i="16" s="1"/>
  <c r="E49" i="16"/>
  <c r="O49" i="16" s="1"/>
  <c r="D49" i="16"/>
  <c r="N49" i="16" s="1"/>
  <c r="A49" i="16"/>
  <c r="B49" i="16" s="1"/>
  <c r="M48" i="16"/>
  <c r="K48" i="16"/>
  <c r="U48" i="16" s="1"/>
  <c r="J48" i="16"/>
  <c r="T48" i="16" s="1"/>
  <c r="I48" i="16"/>
  <c r="S48" i="16" s="1"/>
  <c r="H48" i="16"/>
  <c r="R48" i="16" s="1"/>
  <c r="G48" i="16"/>
  <c r="Q48" i="16" s="1"/>
  <c r="F48" i="16"/>
  <c r="P48" i="16" s="1"/>
  <c r="E48" i="16"/>
  <c r="O48" i="16" s="1"/>
  <c r="D48" i="16"/>
  <c r="N48" i="16" s="1"/>
  <c r="A48" i="16"/>
  <c r="B48" i="16" s="1"/>
  <c r="M47" i="16"/>
  <c r="K47" i="16"/>
  <c r="U47" i="16" s="1"/>
  <c r="J47" i="16"/>
  <c r="T47" i="16" s="1"/>
  <c r="I47" i="16"/>
  <c r="S47" i="16" s="1"/>
  <c r="H47" i="16"/>
  <c r="R47" i="16" s="1"/>
  <c r="G47" i="16"/>
  <c r="Q47" i="16" s="1"/>
  <c r="F47" i="16"/>
  <c r="P47" i="16" s="1"/>
  <c r="E47" i="16"/>
  <c r="O47" i="16" s="1"/>
  <c r="D47" i="16"/>
  <c r="N47" i="16" s="1"/>
  <c r="A47" i="16"/>
  <c r="B47" i="16" s="1"/>
  <c r="M46" i="16"/>
  <c r="K46" i="16"/>
  <c r="U46" i="16" s="1"/>
  <c r="J46" i="16"/>
  <c r="T46" i="16" s="1"/>
  <c r="I46" i="16"/>
  <c r="S46" i="16" s="1"/>
  <c r="H46" i="16"/>
  <c r="R46" i="16" s="1"/>
  <c r="G46" i="16"/>
  <c r="Q46" i="16" s="1"/>
  <c r="F46" i="16"/>
  <c r="P46" i="16" s="1"/>
  <c r="E46" i="16"/>
  <c r="O46" i="16" s="1"/>
  <c r="D46" i="16"/>
  <c r="N46" i="16" s="1"/>
  <c r="A46" i="16"/>
  <c r="B46" i="16" s="1"/>
  <c r="M45" i="16"/>
  <c r="K45" i="16"/>
  <c r="U45" i="16" s="1"/>
  <c r="J45" i="16"/>
  <c r="T45" i="16" s="1"/>
  <c r="I45" i="16"/>
  <c r="S45" i="16" s="1"/>
  <c r="H45" i="16"/>
  <c r="R45" i="16" s="1"/>
  <c r="G45" i="16"/>
  <c r="Q45" i="16" s="1"/>
  <c r="F45" i="16"/>
  <c r="P45" i="16" s="1"/>
  <c r="E45" i="16"/>
  <c r="O45" i="16" s="1"/>
  <c r="D45" i="16"/>
  <c r="N45" i="16" s="1"/>
  <c r="A45" i="16"/>
  <c r="B45" i="16" s="1"/>
  <c r="M44" i="16"/>
  <c r="K44" i="16"/>
  <c r="U44" i="16" s="1"/>
  <c r="J44" i="16"/>
  <c r="T44" i="16" s="1"/>
  <c r="I44" i="16"/>
  <c r="S44" i="16" s="1"/>
  <c r="H44" i="16"/>
  <c r="R44" i="16" s="1"/>
  <c r="G44" i="16"/>
  <c r="Q44" i="16" s="1"/>
  <c r="F44" i="16"/>
  <c r="P44" i="16" s="1"/>
  <c r="E44" i="16"/>
  <c r="O44" i="16" s="1"/>
  <c r="D44" i="16"/>
  <c r="N44" i="16" s="1"/>
  <c r="A44" i="16"/>
  <c r="B44" i="16" s="1"/>
  <c r="M43" i="16"/>
  <c r="K43" i="16"/>
  <c r="U43" i="16" s="1"/>
  <c r="J43" i="16"/>
  <c r="T43" i="16" s="1"/>
  <c r="I43" i="16"/>
  <c r="S43" i="16" s="1"/>
  <c r="H43" i="16"/>
  <c r="R43" i="16" s="1"/>
  <c r="G43" i="16"/>
  <c r="Q43" i="16" s="1"/>
  <c r="F43" i="16"/>
  <c r="P43" i="16" s="1"/>
  <c r="E43" i="16"/>
  <c r="O43" i="16" s="1"/>
  <c r="D43" i="16"/>
  <c r="N43" i="16" s="1"/>
  <c r="A43" i="16"/>
  <c r="B43" i="16" s="1"/>
  <c r="M42" i="16"/>
  <c r="K42" i="16"/>
  <c r="U42" i="16" s="1"/>
  <c r="J42" i="16"/>
  <c r="T42" i="16" s="1"/>
  <c r="I42" i="16"/>
  <c r="S42" i="16" s="1"/>
  <c r="H42" i="16"/>
  <c r="R42" i="16" s="1"/>
  <c r="G42" i="16"/>
  <c r="Q42" i="16" s="1"/>
  <c r="F42" i="16"/>
  <c r="P42" i="16" s="1"/>
  <c r="E42" i="16"/>
  <c r="O42" i="16" s="1"/>
  <c r="D42" i="16"/>
  <c r="N42" i="16" s="1"/>
  <c r="A42" i="16"/>
  <c r="B42" i="16" s="1"/>
  <c r="M41" i="16"/>
  <c r="K41" i="16"/>
  <c r="U41" i="16" s="1"/>
  <c r="J41" i="16"/>
  <c r="T41" i="16" s="1"/>
  <c r="I41" i="16"/>
  <c r="S41" i="16" s="1"/>
  <c r="H41" i="16"/>
  <c r="R41" i="16" s="1"/>
  <c r="G41" i="16"/>
  <c r="Q41" i="16" s="1"/>
  <c r="F41" i="16"/>
  <c r="P41" i="16" s="1"/>
  <c r="E41" i="16"/>
  <c r="O41" i="16" s="1"/>
  <c r="D41" i="16"/>
  <c r="N41" i="16" s="1"/>
  <c r="A41" i="16"/>
  <c r="B41" i="16" s="1"/>
  <c r="M40" i="16"/>
  <c r="K40" i="16"/>
  <c r="U40" i="16" s="1"/>
  <c r="J40" i="16"/>
  <c r="T40" i="16" s="1"/>
  <c r="I40" i="16"/>
  <c r="S40" i="16" s="1"/>
  <c r="H40" i="16"/>
  <c r="R40" i="16" s="1"/>
  <c r="G40" i="16"/>
  <c r="Q40" i="16" s="1"/>
  <c r="F40" i="16"/>
  <c r="P40" i="16" s="1"/>
  <c r="E40" i="16"/>
  <c r="O40" i="16" s="1"/>
  <c r="D40" i="16"/>
  <c r="N40" i="16" s="1"/>
  <c r="A40" i="16"/>
  <c r="B40" i="16" s="1"/>
  <c r="M39" i="16"/>
  <c r="K39" i="16"/>
  <c r="U39" i="16" s="1"/>
  <c r="J39" i="16"/>
  <c r="T39" i="16" s="1"/>
  <c r="I39" i="16"/>
  <c r="S39" i="16" s="1"/>
  <c r="H39" i="16"/>
  <c r="R39" i="16" s="1"/>
  <c r="G39" i="16"/>
  <c r="Q39" i="16" s="1"/>
  <c r="F39" i="16"/>
  <c r="P39" i="16" s="1"/>
  <c r="E39" i="16"/>
  <c r="O39" i="16" s="1"/>
  <c r="D39" i="16"/>
  <c r="N39" i="16" s="1"/>
  <c r="A39" i="16"/>
  <c r="B39" i="16" s="1"/>
  <c r="M38" i="16"/>
  <c r="K38" i="16"/>
  <c r="U38" i="16" s="1"/>
  <c r="J38" i="16"/>
  <c r="T38" i="16" s="1"/>
  <c r="I38" i="16"/>
  <c r="S38" i="16" s="1"/>
  <c r="H38" i="16"/>
  <c r="R38" i="16" s="1"/>
  <c r="G38" i="16"/>
  <c r="Q38" i="16" s="1"/>
  <c r="F38" i="16"/>
  <c r="P38" i="16" s="1"/>
  <c r="E38" i="16"/>
  <c r="O38" i="16" s="1"/>
  <c r="D38" i="16"/>
  <c r="N38" i="16" s="1"/>
  <c r="A38" i="16"/>
  <c r="B38" i="16" s="1"/>
  <c r="M37" i="16"/>
  <c r="K37" i="16"/>
  <c r="U37" i="16" s="1"/>
  <c r="J37" i="16"/>
  <c r="T37" i="16" s="1"/>
  <c r="I37" i="16"/>
  <c r="S37" i="16" s="1"/>
  <c r="H37" i="16"/>
  <c r="R37" i="16" s="1"/>
  <c r="G37" i="16"/>
  <c r="Q37" i="16" s="1"/>
  <c r="F37" i="16"/>
  <c r="P37" i="16" s="1"/>
  <c r="E37" i="16"/>
  <c r="O37" i="16" s="1"/>
  <c r="D37" i="16"/>
  <c r="N37" i="16" s="1"/>
  <c r="A37" i="16"/>
  <c r="B37" i="16" s="1"/>
  <c r="M36" i="16"/>
  <c r="K36" i="16"/>
  <c r="U36" i="16" s="1"/>
  <c r="J36" i="16"/>
  <c r="T36" i="16" s="1"/>
  <c r="I36" i="16"/>
  <c r="S36" i="16" s="1"/>
  <c r="H36" i="16"/>
  <c r="R36" i="16" s="1"/>
  <c r="G36" i="16"/>
  <c r="Q36" i="16" s="1"/>
  <c r="F36" i="16"/>
  <c r="P36" i="16" s="1"/>
  <c r="E36" i="16"/>
  <c r="O36" i="16" s="1"/>
  <c r="D36" i="16"/>
  <c r="N36" i="16" s="1"/>
  <c r="A36" i="16"/>
  <c r="B36" i="16" s="1"/>
  <c r="M35" i="16"/>
  <c r="K35" i="16"/>
  <c r="U35" i="16" s="1"/>
  <c r="J35" i="16"/>
  <c r="T35" i="16" s="1"/>
  <c r="I35" i="16"/>
  <c r="S35" i="16" s="1"/>
  <c r="H35" i="16"/>
  <c r="R35" i="16" s="1"/>
  <c r="G35" i="16"/>
  <c r="Q35" i="16" s="1"/>
  <c r="F35" i="16"/>
  <c r="P35" i="16" s="1"/>
  <c r="E35" i="16"/>
  <c r="O35" i="16" s="1"/>
  <c r="D35" i="16"/>
  <c r="N35" i="16" s="1"/>
  <c r="A35" i="16"/>
  <c r="B35" i="16" s="1"/>
  <c r="M34" i="16"/>
  <c r="K34" i="16"/>
  <c r="U34" i="16" s="1"/>
  <c r="J34" i="16"/>
  <c r="T34" i="16" s="1"/>
  <c r="I34" i="16"/>
  <c r="S34" i="16" s="1"/>
  <c r="H34" i="16"/>
  <c r="R34" i="16" s="1"/>
  <c r="G34" i="16"/>
  <c r="Q34" i="16" s="1"/>
  <c r="F34" i="16"/>
  <c r="P34" i="16" s="1"/>
  <c r="E34" i="16"/>
  <c r="O34" i="16" s="1"/>
  <c r="D34" i="16"/>
  <c r="N34" i="16" s="1"/>
  <c r="A34" i="16"/>
  <c r="B34" i="16" s="1"/>
  <c r="M33" i="16"/>
  <c r="K33" i="16"/>
  <c r="U33" i="16" s="1"/>
  <c r="J33" i="16"/>
  <c r="T33" i="16" s="1"/>
  <c r="I33" i="16"/>
  <c r="S33" i="16" s="1"/>
  <c r="H33" i="16"/>
  <c r="R33" i="16" s="1"/>
  <c r="G33" i="16"/>
  <c r="Q33" i="16" s="1"/>
  <c r="F33" i="16"/>
  <c r="P33" i="16" s="1"/>
  <c r="E33" i="16"/>
  <c r="O33" i="16" s="1"/>
  <c r="D33" i="16"/>
  <c r="N33" i="16" s="1"/>
  <c r="A33" i="16"/>
  <c r="B33" i="16" s="1"/>
  <c r="M32" i="16"/>
  <c r="K32" i="16"/>
  <c r="U32" i="16" s="1"/>
  <c r="J32" i="16"/>
  <c r="T32" i="16" s="1"/>
  <c r="I32" i="16"/>
  <c r="S32" i="16" s="1"/>
  <c r="H32" i="16"/>
  <c r="R32" i="16" s="1"/>
  <c r="G32" i="16"/>
  <c r="Q32" i="16" s="1"/>
  <c r="F32" i="16"/>
  <c r="P32" i="16" s="1"/>
  <c r="E32" i="16"/>
  <c r="O32" i="16" s="1"/>
  <c r="D32" i="16"/>
  <c r="N32" i="16" s="1"/>
  <c r="A32" i="16"/>
  <c r="B32" i="16" s="1"/>
  <c r="M31" i="16"/>
  <c r="K31" i="16"/>
  <c r="U31" i="16" s="1"/>
  <c r="J31" i="16"/>
  <c r="T31" i="16" s="1"/>
  <c r="I31" i="16"/>
  <c r="S31" i="16" s="1"/>
  <c r="H31" i="16"/>
  <c r="R31" i="16" s="1"/>
  <c r="G31" i="16"/>
  <c r="Q31" i="16" s="1"/>
  <c r="F31" i="16"/>
  <c r="P31" i="16" s="1"/>
  <c r="E31" i="16"/>
  <c r="O31" i="16" s="1"/>
  <c r="D31" i="16"/>
  <c r="N31" i="16" s="1"/>
  <c r="A31" i="16"/>
  <c r="B31" i="16" s="1"/>
  <c r="M30" i="16"/>
  <c r="K30" i="16"/>
  <c r="U30" i="16" s="1"/>
  <c r="J30" i="16"/>
  <c r="T30" i="16" s="1"/>
  <c r="I30" i="16"/>
  <c r="S30" i="16" s="1"/>
  <c r="H30" i="16"/>
  <c r="R30" i="16" s="1"/>
  <c r="G30" i="16"/>
  <c r="Q30" i="16" s="1"/>
  <c r="F30" i="16"/>
  <c r="P30" i="16" s="1"/>
  <c r="E30" i="16"/>
  <c r="O30" i="16" s="1"/>
  <c r="D30" i="16"/>
  <c r="N30" i="16" s="1"/>
  <c r="A30" i="16"/>
  <c r="B30" i="16" s="1"/>
  <c r="M29" i="16"/>
  <c r="K29" i="16"/>
  <c r="U29" i="16" s="1"/>
  <c r="J29" i="16"/>
  <c r="T29" i="16" s="1"/>
  <c r="I29" i="16"/>
  <c r="S29" i="16" s="1"/>
  <c r="H29" i="16"/>
  <c r="R29" i="16" s="1"/>
  <c r="G29" i="16"/>
  <c r="Q29" i="16" s="1"/>
  <c r="F29" i="16"/>
  <c r="P29" i="16" s="1"/>
  <c r="E29" i="16"/>
  <c r="O29" i="16" s="1"/>
  <c r="D29" i="16"/>
  <c r="N29" i="16" s="1"/>
  <c r="A29" i="16"/>
  <c r="B29" i="16" s="1"/>
  <c r="M28" i="16"/>
  <c r="K28" i="16"/>
  <c r="U28" i="16" s="1"/>
  <c r="J28" i="16"/>
  <c r="T28" i="16" s="1"/>
  <c r="I28" i="16"/>
  <c r="S28" i="16" s="1"/>
  <c r="H28" i="16"/>
  <c r="R28" i="16" s="1"/>
  <c r="G28" i="16"/>
  <c r="Q28" i="16" s="1"/>
  <c r="F28" i="16"/>
  <c r="P28" i="16" s="1"/>
  <c r="E28" i="16"/>
  <c r="O28" i="16" s="1"/>
  <c r="D28" i="16"/>
  <c r="N28" i="16" s="1"/>
  <c r="A28" i="16"/>
  <c r="B28" i="16" s="1"/>
  <c r="M27" i="16"/>
  <c r="K27" i="16"/>
  <c r="U27" i="16" s="1"/>
  <c r="J27" i="16"/>
  <c r="T27" i="16" s="1"/>
  <c r="I27" i="16"/>
  <c r="S27" i="16" s="1"/>
  <c r="H27" i="16"/>
  <c r="R27" i="16" s="1"/>
  <c r="G27" i="16"/>
  <c r="Q27" i="16" s="1"/>
  <c r="F27" i="16"/>
  <c r="P27" i="16" s="1"/>
  <c r="E27" i="16"/>
  <c r="O27" i="16" s="1"/>
  <c r="D27" i="16"/>
  <c r="N27" i="16" s="1"/>
  <c r="A27" i="16"/>
  <c r="B27" i="16" s="1"/>
  <c r="M26" i="16"/>
  <c r="K26" i="16"/>
  <c r="U26" i="16" s="1"/>
  <c r="J26" i="16"/>
  <c r="T26" i="16" s="1"/>
  <c r="I26" i="16"/>
  <c r="S26" i="16" s="1"/>
  <c r="H26" i="16"/>
  <c r="R26" i="16" s="1"/>
  <c r="G26" i="16"/>
  <c r="Q26" i="16" s="1"/>
  <c r="F26" i="16"/>
  <c r="P26" i="16" s="1"/>
  <c r="E26" i="16"/>
  <c r="O26" i="16" s="1"/>
  <c r="D26" i="16"/>
  <c r="N26" i="16" s="1"/>
  <c r="A26" i="16"/>
  <c r="B26" i="16" s="1"/>
  <c r="M25" i="16"/>
  <c r="K25" i="16"/>
  <c r="U25" i="16" s="1"/>
  <c r="J25" i="16"/>
  <c r="T25" i="16" s="1"/>
  <c r="I25" i="16"/>
  <c r="S25" i="16" s="1"/>
  <c r="H25" i="16"/>
  <c r="R25" i="16" s="1"/>
  <c r="G25" i="16"/>
  <c r="Q25" i="16" s="1"/>
  <c r="F25" i="16"/>
  <c r="P25" i="16" s="1"/>
  <c r="E25" i="16"/>
  <c r="O25" i="16" s="1"/>
  <c r="D25" i="16"/>
  <c r="N25" i="16" s="1"/>
  <c r="A25" i="16"/>
  <c r="B25" i="16" s="1"/>
  <c r="M24" i="16"/>
  <c r="K24" i="16"/>
  <c r="U24" i="16" s="1"/>
  <c r="J24" i="16"/>
  <c r="T24" i="16" s="1"/>
  <c r="I24" i="16"/>
  <c r="S24" i="16" s="1"/>
  <c r="H24" i="16"/>
  <c r="R24" i="16" s="1"/>
  <c r="G24" i="16"/>
  <c r="Q24" i="16" s="1"/>
  <c r="F24" i="16"/>
  <c r="P24" i="16" s="1"/>
  <c r="E24" i="16"/>
  <c r="O24" i="16" s="1"/>
  <c r="D24" i="16"/>
  <c r="N24" i="16" s="1"/>
  <c r="A24" i="16"/>
  <c r="B24" i="16" s="1"/>
  <c r="M23" i="16"/>
  <c r="K23" i="16"/>
  <c r="U23" i="16" s="1"/>
  <c r="J23" i="16"/>
  <c r="T23" i="16" s="1"/>
  <c r="I23" i="16"/>
  <c r="S23" i="16" s="1"/>
  <c r="H23" i="16"/>
  <c r="R23" i="16" s="1"/>
  <c r="G23" i="16"/>
  <c r="Q23" i="16" s="1"/>
  <c r="F23" i="16"/>
  <c r="P23" i="16" s="1"/>
  <c r="E23" i="16"/>
  <c r="O23" i="16" s="1"/>
  <c r="D23" i="16"/>
  <c r="N23" i="16" s="1"/>
  <c r="A23" i="16"/>
  <c r="B23" i="16" s="1"/>
  <c r="M22" i="16"/>
  <c r="K22" i="16"/>
  <c r="U22" i="16" s="1"/>
  <c r="J22" i="16"/>
  <c r="T22" i="16" s="1"/>
  <c r="I22" i="16"/>
  <c r="S22" i="16" s="1"/>
  <c r="H22" i="16"/>
  <c r="R22" i="16" s="1"/>
  <c r="G22" i="16"/>
  <c r="Q22" i="16" s="1"/>
  <c r="F22" i="16"/>
  <c r="P22" i="16" s="1"/>
  <c r="E22" i="16"/>
  <c r="O22" i="16" s="1"/>
  <c r="D22" i="16"/>
  <c r="N22" i="16" s="1"/>
  <c r="A22" i="16"/>
  <c r="B22" i="16" s="1"/>
  <c r="M21" i="16"/>
  <c r="K21" i="16"/>
  <c r="U21" i="16" s="1"/>
  <c r="J21" i="16"/>
  <c r="T21" i="16" s="1"/>
  <c r="I21" i="16"/>
  <c r="S21" i="16" s="1"/>
  <c r="H21" i="16"/>
  <c r="R21" i="16" s="1"/>
  <c r="G21" i="16"/>
  <c r="Q21" i="16" s="1"/>
  <c r="F21" i="16"/>
  <c r="P21" i="16" s="1"/>
  <c r="E21" i="16"/>
  <c r="O21" i="16" s="1"/>
  <c r="D21" i="16"/>
  <c r="N21" i="16" s="1"/>
  <c r="A21" i="16"/>
  <c r="B21" i="16" s="1"/>
  <c r="M20" i="16"/>
  <c r="K20" i="16"/>
  <c r="U20" i="16" s="1"/>
  <c r="J20" i="16"/>
  <c r="T20" i="16" s="1"/>
  <c r="I20" i="16"/>
  <c r="S20" i="16" s="1"/>
  <c r="H20" i="16"/>
  <c r="R20" i="16" s="1"/>
  <c r="G20" i="16"/>
  <c r="Q20" i="16" s="1"/>
  <c r="F20" i="16"/>
  <c r="P20" i="16" s="1"/>
  <c r="E20" i="16"/>
  <c r="O20" i="16" s="1"/>
  <c r="D20" i="16"/>
  <c r="N20" i="16" s="1"/>
  <c r="A20" i="16"/>
  <c r="B20" i="16" s="1"/>
  <c r="M19" i="16"/>
  <c r="K19" i="16"/>
  <c r="U19" i="16" s="1"/>
  <c r="J19" i="16"/>
  <c r="T19" i="16" s="1"/>
  <c r="I19" i="16"/>
  <c r="S19" i="16" s="1"/>
  <c r="H19" i="16"/>
  <c r="R19" i="16" s="1"/>
  <c r="G19" i="16"/>
  <c r="Q19" i="16" s="1"/>
  <c r="F19" i="16"/>
  <c r="P19" i="16" s="1"/>
  <c r="E19" i="16"/>
  <c r="O19" i="16" s="1"/>
  <c r="D19" i="16"/>
  <c r="N19" i="16" s="1"/>
  <c r="A19" i="16"/>
  <c r="B19" i="16" s="1"/>
  <c r="M18" i="16"/>
  <c r="K18" i="16"/>
  <c r="U18" i="16" s="1"/>
  <c r="J18" i="16"/>
  <c r="T18" i="16" s="1"/>
  <c r="I18" i="16"/>
  <c r="S18" i="16" s="1"/>
  <c r="H18" i="16"/>
  <c r="R18" i="16" s="1"/>
  <c r="G18" i="16"/>
  <c r="Q18" i="16" s="1"/>
  <c r="F18" i="16"/>
  <c r="P18" i="16" s="1"/>
  <c r="E18" i="16"/>
  <c r="O18" i="16" s="1"/>
  <c r="D18" i="16"/>
  <c r="N18" i="16" s="1"/>
  <c r="A18" i="16"/>
  <c r="B18" i="16" s="1"/>
  <c r="M17" i="16"/>
  <c r="K17" i="16"/>
  <c r="U17" i="16" s="1"/>
  <c r="J17" i="16"/>
  <c r="T17" i="16" s="1"/>
  <c r="I17" i="16"/>
  <c r="S17" i="16" s="1"/>
  <c r="H17" i="16"/>
  <c r="R17" i="16" s="1"/>
  <c r="G17" i="16"/>
  <c r="Q17" i="16" s="1"/>
  <c r="F17" i="16"/>
  <c r="P17" i="16" s="1"/>
  <c r="E17" i="16"/>
  <c r="O17" i="16" s="1"/>
  <c r="D17" i="16"/>
  <c r="N17" i="16" s="1"/>
  <c r="A17" i="16"/>
  <c r="B17" i="16" s="1"/>
  <c r="M16" i="16"/>
  <c r="K16" i="16"/>
  <c r="U16" i="16" s="1"/>
  <c r="J16" i="16"/>
  <c r="T16" i="16" s="1"/>
  <c r="I16" i="16"/>
  <c r="S16" i="16" s="1"/>
  <c r="H16" i="16"/>
  <c r="R16" i="16" s="1"/>
  <c r="G16" i="16"/>
  <c r="Q16" i="16" s="1"/>
  <c r="F16" i="16"/>
  <c r="P16" i="16" s="1"/>
  <c r="E16" i="16"/>
  <c r="O16" i="16" s="1"/>
  <c r="D16" i="16"/>
  <c r="N16" i="16" s="1"/>
  <c r="A16" i="16"/>
  <c r="B16" i="16" s="1"/>
  <c r="M15" i="16"/>
  <c r="K15" i="16"/>
  <c r="U15" i="16" s="1"/>
  <c r="J15" i="16"/>
  <c r="T15" i="16" s="1"/>
  <c r="I15" i="16"/>
  <c r="S15" i="16" s="1"/>
  <c r="H15" i="16"/>
  <c r="R15" i="16" s="1"/>
  <c r="G15" i="16"/>
  <c r="Q15" i="16" s="1"/>
  <c r="F15" i="16"/>
  <c r="P15" i="16" s="1"/>
  <c r="E15" i="16"/>
  <c r="O15" i="16" s="1"/>
  <c r="D15" i="16"/>
  <c r="N15" i="16" s="1"/>
  <c r="A15" i="16"/>
  <c r="B15" i="16" s="1"/>
  <c r="M14" i="16"/>
  <c r="K14" i="16"/>
  <c r="U14" i="16" s="1"/>
  <c r="J14" i="16"/>
  <c r="T14" i="16" s="1"/>
  <c r="I14" i="16"/>
  <c r="S14" i="16" s="1"/>
  <c r="H14" i="16"/>
  <c r="R14" i="16" s="1"/>
  <c r="G14" i="16"/>
  <c r="Q14" i="16" s="1"/>
  <c r="F14" i="16"/>
  <c r="P14" i="16" s="1"/>
  <c r="E14" i="16"/>
  <c r="O14" i="16" s="1"/>
  <c r="D14" i="16"/>
  <c r="N14" i="16" s="1"/>
  <c r="A14" i="16"/>
  <c r="B14" i="16" s="1"/>
  <c r="M13" i="16"/>
  <c r="K13" i="16"/>
  <c r="U13" i="16" s="1"/>
  <c r="J13" i="16"/>
  <c r="T13" i="16" s="1"/>
  <c r="I13" i="16"/>
  <c r="S13" i="16" s="1"/>
  <c r="H13" i="16"/>
  <c r="R13" i="16" s="1"/>
  <c r="G13" i="16"/>
  <c r="Q13" i="16" s="1"/>
  <c r="F13" i="16"/>
  <c r="P13" i="16" s="1"/>
  <c r="E13" i="16"/>
  <c r="O13" i="16" s="1"/>
  <c r="D13" i="16"/>
  <c r="N13" i="16" s="1"/>
  <c r="A13" i="16"/>
  <c r="B13" i="16" s="1"/>
  <c r="M12" i="16"/>
  <c r="K12" i="16"/>
  <c r="U12" i="16" s="1"/>
  <c r="J12" i="16"/>
  <c r="T12" i="16" s="1"/>
  <c r="I12" i="16"/>
  <c r="S12" i="16" s="1"/>
  <c r="H12" i="16"/>
  <c r="R12" i="16" s="1"/>
  <c r="G12" i="16"/>
  <c r="Q12" i="16" s="1"/>
  <c r="F12" i="16"/>
  <c r="P12" i="16" s="1"/>
  <c r="E12" i="16"/>
  <c r="O12" i="16" s="1"/>
  <c r="D12" i="16"/>
  <c r="N12" i="16" s="1"/>
  <c r="A12" i="16"/>
  <c r="B12" i="16" s="1"/>
  <c r="M11" i="16"/>
  <c r="K11" i="16"/>
  <c r="U11" i="16" s="1"/>
  <c r="J11" i="16"/>
  <c r="T11" i="16" s="1"/>
  <c r="I11" i="16"/>
  <c r="S11" i="16" s="1"/>
  <c r="H11" i="16"/>
  <c r="R11" i="16" s="1"/>
  <c r="G11" i="16"/>
  <c r="Q11" i="16" s="1"/>
  <c r="F11" i="16"/>
  <c r="P11" i="16" s="1"/>
  <c r="E11" i="16"/>
  <c r="O11" i="16" s="1"/>
  <c r="D11" i="16"/>
  <c r="N11" i="16" s="1"/>
  <c r="A11" i="16"/>
  <c r="B11" i="16" s="1"/>
  <c r="M10" i="16"/>
  <c r="K10" i="16"/>
  <c r="U10" i="16" s="1"/>
  <c r="J10" i="16"/>
  <c r="T10" i="16" s="1"/>
  <c r="I10" i="16"/>
  <c r="S10" i="16" s="1"/>
  <c r="H10" i="16"/>
  <c r="R10" i="16" s="1"/>
  <c r="G10" i="16"/>
  <c r="Q10" i="16" s="1"/>
  <c r="F10" i="16"/>
  <c r="P10" i="16" s="1"/>
  <c r="E10" i="16"/>
  <c r="O10" i="16" s="1"/>
  <c r="D10" i="16"/>
  <c r="N10" i="16" s="1"/>
  <c r="A10" i="16"/>
  <c r="B10" i="16" s="1"/>
  <c r="M9" i="16"/>
  <c r="K9" i="16"/>
  <c r="U9" i="16" s="1"/>
  <c r="J9" i="16"/>
  <c r="T9" i="16" s="1"/>
  <c r="I9" i="16"/>
  <c r="S9" i="16" s="1"/>
  <c r="H9" i="16"/>
  <c r="R9" i="16" s="1"/>
  <c r="G9" i="16"/>
  <c r="Q9" i="16" s="1"/>
  <c r="F9" i="16"/>
  <c r="P9" i="16" s="1"/>
  <c r="E9" i="16"/>
  <c r="O9" i="16" s="1"/>
  <c r="D9" i="16"/>
  <c r="N9" i="16" s="1"/>
  <c r="A9" i="16"/>
  <c r="B9" i="16" s="1"/>
  <c r="M8" i="16"/>
  <c r="K8" i="16"/>
  <c r="U8" i="16" s="1"/>
  <c r="J8" i="16"/>
  <c r="T8" i="16" s="1"/>
  <c r="I8" i="16"/>
  <c r="S8" i="16" s="1"/>
  <c r="H8" i="16"/>
  <c r="R8" i="16" s="1"/>
  <c r="G8" i="16"/>
  <c r="Q8" i="16" s="1"/>
  <c r="F8" i="16"/>
  <c r="P8" i="16" s="1"/>
  <c r="E8" i="16"/>
  <c r="O8" i="16" s="1"/>
  <c r="D8" i="16"/>
  <c r="N8" i="16" s="1"/>
  <c r="A8" i="16"/>
  <c r="B8" i="16" s="1"/>
  <c r="M7" i="16"/>
  <c r="K7" i="16"/>
  <c r="U7" i="16" s="1"/>
  <c r="J7" i="16"/>
  <c r="T7" i="16" s="1"/>
  <c r="I7" i="16"/>
  <c r="S7" i="16" s="1"/>
  <c r="H7" i="16"/>
  <c r="R7" i="16" s="1"/>
  <c r="G7" i="16"/>
  <c r="Q7" i="16" s="1"/>
  <c r="F7" i="16"/>
  <c r="P7" i="16" s="1"/>
  <c r="E7" i="16"/>
  <c r="O7" i="16" s="1"/>
  <c r="D7" i="16"/>
  <c r="N7" i="16" s="1"/>
  <c r="A7" i="16"/>
  <c r="B7" i="16" s="1"/>
  <c r="M6" i="16"/>
  <c r="K6" i="16"/>
  <c r="U6" i="16" s="1"/>
  <c r="J6" i="16"/>
  <c r="T6" i="16" s="1"/>
  <c r="I6" i="16"/>
  <c r="S6" i="16" s="1"/>
  <c r="H6" i="16"/>
  <c r="R6" i="16" s="1"/>
  <c r="G6" i="16"/>
  <c r="Q6" i="16" s="1"/>
  <c r="F6" i="16"/>
  <c r="P6" i="16" s="1"/>
  <c r="E6" i="16"/>
  <c r="O6" i="16" s="1"/>
  <c r="D6" i="16"/>
  <c r="N6" i="16" s="1"/>
  <c r="A6" i="16"/>
  <c r="B6" i="16" s="1"/>
  <c r="M5" i="16"/>
  <c r="K5" i="16"/>
  <c r="U5" i="16" s="1"/>
  <c r="J5" i="16"/>
  <c r="T5" i="16" s="1"/>
  <c r="I5" i="16"/>
  <c r="S5" i="16" s="1"/>
  <c r="H5" i="16"/>
  <c r="R5" i="16" s="1"/>
  <c r="G5" i="16"/>
  <c r="Q5" i="16" s="1"/>
  <c r="F5" i="16"/>
  <c r="P5" i="16" s="1"/>
  <c r="E5" i="16"/>
  <c r="O5" i="16" s="1"/>
  <c r="D5" i="16"/>
  <c r="N5" i="16" s="1"/>
  <c r="A5" i="16"/>
  <c r="B5" i="16" s="1"/>
  <c r="M4" i="16"/>
  <c r="K4" i="16"/>
  <c r="U4" i="16" s="1"/>
  <c r="J4" i="16"/>
  <c r="T4" i="16" s="1"/>
  <c r="I4" i="16"/>
  <c r="S4" i="16" s="1"/>
  <c r="H4" i="16"/>
  <c r="R4" i="16" s="1"/>
  <c r="G4" i="16"/>
  <c r="Q4" i="16" s="1"/>
  <c r="F4" i="16"/>
  <c r="P4" i="16" s="1"/>
  <c r="E4" i="16"/>
  <c r="O4" i="16" s="1"/>
  <c r="D4" i="16"/>
  <c r="N4" i="16" s="1"/>
  <c r="A4" i="16"/>
  <c r="B4" i="16" s="1"/>
  <c r="M3" i="16"/>
  <c r="K3" i="16"/>
  <c r="U3" i="16" s="1"/>
  <c r="J3" i="16"/>
  <c r="T3" i="16" s="1"/>
  <c r="I3" i="16"/>
  <c r="S3" i="16" s="1"/>
  <c r="H3" i="16"/>
  <c r="R3" i="16" s="1"/>
  <c r="G3" i="16"/>
  <c r="Q3" i="16" s="1"/>
  <c r="F3" i="16"/>
  <c r="P3" i="16" s="1"/>
  <c r="E3" i="16"/>
  <c r="O3" i="16" s="1"/>
  <c r="D3" i="16"/>
  <c r="N3" i="16" s="1"/>
  <c r="A3" i="16"/>
  <c r="B3" i="16" s="1"/>
  <c r="M2" i="16"/>
  <c r="K2" i="16"/>
  <c r="U2" i="16" s="1"/>
  <c r="J2" i="16"/>
  <c r="T2" i="16" s="1"/>
  <c r="I2" i="16"/>
  <c r="S2" i="16" s="1"/>
  <c r="H2" i="16"/>
  <c r="R2" i="16" s="1"/>
  <c r="G2" i="16"/>
  <c r="Q2" i="16" s="1"/>
  <c r="F2" i="16"/>
  <c r="P2" i="16" s="1"/>
  <c r="E2" i="16"/>
  <c r="O2" i="16" s="1"/>
  <c r="D2" i="16"/>
  <c r="N2" i="16" s="1"/>
  <c r="A2" i="16"/>
  <c r="B2" i="16" s="1"/>
  <c r="M139" i="16"/>
  <c r="M138" i="16"/>
  <c r="M137" i="16"/>
  <c r="M136" i="16"/>
  <c r="M135" i="16"/>
  <c r="M134" i="16"/>
  <c r="M133" i="16"/>
  <c r="M132" i="16"/>
  <c r="M131" i="16"/>
  <c r="M130" i="16"/>
  <c r="M129" i="16"/>
  <c r="M128" i="16"/>
  <c r="M127" i="16"/>
  <c r="M126" i="16"/>
  <c r="M125" i="16"/>
  <c r="M124" i="16"/>
  <c r="M123" i="16"/>
  <c r="M122" i="16"/>
  <c r="M121" i="16"/>
  <c r="M120" i="16"/>
  <c r="M119" i="16"/>
  <c r="M118" i="16"/>
  <c r="M117" i="16"/>
  <c r="M116" i="16"/>
  <c r="M115" i="16"/>
  <c r="M114" i="16"/>
  <c r="M113" i="16"/>
  <c r="M112" i="16"/>
  <c r="M111" i="16"/>
  <c r="M110" i="16"/>
  <c r="M109" i="16"/>
  <c r="M108" i="16"/>
  <c r="M107" i="16"/>
  <c r="M106" i="16"/>
  <c r="M105" i="16"/>
  <c r="M104" i="16"/>
  <c r="M103" i="16"/>
  <c r="M102" i="16"/>
  <c r="M101" i="16"/>
  <c r="M100" i="16"/>
  <c r="M99" i="16"/>
  <c r="M98" i="16"/>
  <c r="M97" i="16"/>
  <c r="M96" i="16"/>
  <c r="M95" i="16"/>
  <c r="M94" i="16"/>
  <c r="M93" i="16"/>
  <c r="M92" i="16"/>
  <c r="M91" i="16"/>
  <c r="M90" i="16"/>
  <c r="M89" i="16"/>
  <c r="M88" i="16"/>
  <c r="M87" i="16"/>
  <c r="M86" i="16"/>
  <c r="M85" i="16"/>
  <c r="M84" i="16"/>
  <c r="M83" i="16"/>
  <c r="M82" i="16"/>
  <c r="M81" i="16"/>
  <c r="M80" i="16"/>
  <c r="M79" i="16"/>
  <c r="M78" i="16"/>
  <c r="M77" i="16"/>
  <c r="M76" i="16"/>
  <c r="M75" i="16"/>
  <c r="M74" i="16"/>
  <c r="M73" i="16"/>
  <c r="M72" i="16"/>
  <c r="M71" i="16"/>
  <c r="M70" i="16"/>
  <c r="M69" i="16"/>
  <c r="J139" i="16"/>
  <c r="T139" i="16" s="1"/>
  <c r="J138" i="16"/>
  <c r="T138" i="16" s="1"/>
  <c r="J137" i="16"/>
  <c r="T137" i="16" s="1"/>
  <c r="J136" i="16"/>
  <c r="T136" i="16" s="1"/>
  <c r="J135" i="16"/>
  <c r="T135" i="16" s="1"/>
  <c r="J134" i="16"/>
  <c r="T134" i="16" s="1"/>
  <c r="J133" i="16"/>
  <c r="T133" i="16" s="1"/>
  <c r="J132" i="16"/>
  <c r="T132" i="16" s="1"/>
  <c r="J131" i="16"/>
  <c r="T131" i="16" s="1"/>
  <c r="J130" i="16"/>
  <c r="T130" i="16" s="1"/>
  <c r="J129" i="16"/>
  <c r="T129" i="16" s="1"/>
  <c r="J128" i="16"/>
  <c r="T128" i="16" s="1"/>
  <c r="J127" i="16"/>
  <c r="T127" i="16" s="1"/>
  <c r="J126" i="16"/>
  <c r="T126" i="16" s="1"/>
  <c r="J125" i="16"/>
  <c r="T125" i="16" s="1"/>
  <c r="J124" i="16"/>
  <c r="T124" i="16" s="1"/>
  <c r="J123" i="16"/>
  <c r="T123" i="16" s="1"/>
  <c r="J122" i="16"/>
  <c r="T122" i="16" s="1"/>
  <c r="J121" i="16"/>
  <c r="T121" i="16" s="1"/>
  <c r="J120" i="16"/>
  <c r="T120" i="16" s="1"/>
  <c r="J119" i="16"/>
  <c r="T119" i="16" s="1"/>
  <c r="J118" i="16"/>
  <c r="T118" i="16" s="1"/>
  <c r="J117" i="16"/>
  <c r="T117" i="16" s="1"/>
  <c r="J116" i="16"/>
  <c r="T116" i="16" s="1"/>
  <c r="J115" i="16"/>
  <c r="T115" i="16" s="1"/>
  <c r="J114" i="16"/>
  <c r="T114" i="16" s="1"/>
  <c r="J113" i="16"/>
  <c r="T113" i="16" s="1"/>
  <c r="J112" i="16"/>
  <c r="T112" i="16" s="1"/>
  <c r="J111" i="16"/>
  <c r="T111" i="16" s="1"/>
  <c r="J110" i="16"/>
  <c r="T110" i="16" s="1"/>
  <c r="J109" i="16"/>
  <c r="T109" i="16" s="1"/>
  <c r="J108" i="16"/>
  <c r="T108" i="16" s="1"/>
  <c r="J107" i="16"/>
  <c r="T107" i="16" s="1"/>
  <c r="J106" i="16"/>
  <c r="T106" i="16" s="1"/>
  <c r="J105" i="16"/>
  <c r="T105" i="16" s="1"/>
  <c r="J104" i="16"/>
  <c r="T104" i="16" s="1"/>
  <c r="J103" i="16"/>
  <c r="T103" i="16" s="1"/>
  <c r="J102" i="16"/>
  <c r="T102" i="16" s="1"/>
  <c r="J101" i="16"/>
  <c r="T101" i="16" s="1"/>
  <c r="J100" i="16"/>
  <c r="T100" i="16" s="1"/>
  <c r="J99" i="16"/>
  <c r="T99" i="16" s="1"/>
  <c r="J98" i="16"/>
  <c r="T98" i="16" s="1"/>
  <c r="J97" i="16"/>
  <c r="T97" i="16" s="1"/>
  <c r="J96" i="16"/>
  <c r="T96" i="16" s="1"/>
  <c r="J95" i="16"/>
  <c r="T95" i="16" s="1"/>
  <c r="J94" i="16"/>
  <c r="T94" i="16" s="1"/>
  <c r="J93" i="16"/>
  <c r="T93" i="16" s="1"/>
  <c r="J92" i="16"/>
  <c r="T92" i="16" s="1"/>
  <c r="J91" i="16"/>
  <c r="T91" i="16" s="1"/>
  <c r="J90" i="16"/>
  <c r="T90" i="16" s="1"/>
  <c r="J89" i="16"/>
  <c r="T89" i="16" s="1"/>
  <c r="J88" i="16"/>
  <c r="T88" i="16" s="1"/>
  <c r="J87" i="16"/>
  <c r="T87" i="16" s="1"/>
  <c r="J86" i="16"/>
  <c r="T86" i="16" s="1"/>
  <c r="J85" i="16"/>
  <c r="T85" i="16" s="1"/>
  <c r="J84" i="16"/>
  <c r="T84" i="16" s="1"/>
  <c r="J83" i="16"/>
  <c r="T83" i="16" s="1"/>
  <c r="J82" i="16"/>
  <c r="T82" i="16" s="1"/>
  <c r="J81" i="16"/>
  <c r="T81" i="16" s="1"/>
  <c r="J80" i="16"/>
  <c r="T80" i="16" s="1"/>
  <c r="J79" i="16"/>
  <c r="T79" i="16" s="1"/>
  <c r="J78" i="16"/>
  <c r="T78" i="16" s="1"/>
  <c r="J77" i="16"/>
  <c r="T77" i="16" s="1"/>
  <c r="J76" i="16"/>
  <c r="T76" i="16" s="1"/>
  <c r="J75" i="16"/>
  <c r="T75" i="16" s="1"/>
  <c r="J74" i="16"/>
  <c r="T74" i="16" s="1"/>
  <c r="J73" i="16"/>
  <c r="T73" i="16" s="1"/>
  <c r="J72" i="16"/>
  <c r="T72" i="16" s="1"/>
  <c r="J71" i="16"/>
  <c r="T71" i="16" s="1"/>
  <c r="J70" i="16"/>
  <c r="T70" i="16" s="1"/>
  <c r="J69" i="16"/>
  <c r="T69" i="16" s="1"/>
  <c r="J68" i="16"/>
  <c r="T68" i="16" s="1"/>
  <c r="J1" i="16"/>
  <c r="T1" i="16" s="1"/>
  <c r="Z145" i="14"/>
  <c r="Z144" i="14"/>
  <c r="Z143" i="14"/>
  <c r="Z142" i="14"/>
  <c r="Z141" i="14"/>
  <c r="Z140" i="14"/>
  <c r="W145" i="14"/>
  <c r="G145" i="27" s="1"/>
  <c r="Q145" i="27" s="1"/>
  <c r="W144" i="14"/>
  <c r="G144" i="27" s="1"/>
  <c r="Q144" i="27" s="1"/>
  <c r="W143" i="14"/>
  <c r="W142" i="14"/>
  <c r="G142" i="25" s="1"/>
  <c r="Q142" i="25" s="1"/>
  <c r="W141" i="14"/>
  <c r="G141" i="27" s="1"/>
  <c r="Q141" i="27" s="1"/>
  <c r="W140" i="14"/>
  <c r="K146" i="27" l="1"/>
  <c r="U146" i="27" s="1"/>
  <c r="U134" i="27"/>
  <c r="AA59" i="21"/>
  <c r="AB59" i="21"/>
  <c r="AA43" i="21"/>
  <c r="AB43" i="21"/>
  <c r="AB28" i="21"/>
  <c r="AA28" i="21"/>
  <c r="AB12" i="21"/>
  <c r="AA12" i="21"/>
  <c r="AA66" i="21"/>
  <c r="AB66" i="21"/>
  <c r="AB54" i="21"/>
  <c r="AA54" i="21"/>
  <c r="AB38" i="21"/>
  <c r="AA38" i="21"/>
  <c r="AA23" i="21"/>
  <c r="AB23" i="21"/>
  <c r="AB7" i="21"/>
  <c r="AA7" i="21"/>
  <c r="AB63" i="21"/>
  <c r="AA63" i="21"/>
  <c r="AB48" i="21"/>
  <c r="AA48" i="21"/>
  <c r="AA33" i="21"/>
  <c r="AB33" i="21"/>
  <c r="AA17" i="21"/>
  <c r="AB17" i="21"/>
  <c r="AA55" i="21"/>
  <c r="AB55" i="21"/>
  <c r="AA39" i="21"/>
  <c r="AB39" i="21"/>
  <c r="AB24" i="21"/>
  <c r="AA24" i="21"/>
  <c r="AA8" i="21"/>
  <c r="AB8" i="21"/>
  <c r="AB62" i="21"/>
  <c r="AA62" i="21"/>
  <c r="AB50" i="21"/>
  <c r="AA50" i="21"/>
  <c r="AA35" i="21"/>
  <c r="AB35" i="21"/>
  <c r="AA19" i="21"/>
  <c r="AB19" i="21"/>
  <c r="AB3" i="21"/>
  <c r="AA3" i="21"/>
  <c r="AB60" i="21"/>
  <c r="AA60" i="21"/>
  <c r="AB44" i="21"/>
  <c r="AA44" i="21"/>
  <c r="AA29" i="21"/>
  <c r="AB29" i="21"/>
  <c r="AA13" i="21"/>
  <c r="AB13" i="21"/>
  <c r="F163" i="27"/>
  <c r="P163" i="27" s="1"/>
  <c r="P115" i="27"/>
  <c r="F171" i="27"/>
  <c r="P171" i="27" s="1"/>
  <c r="P123" i="27"/>
  <c r="F179" i="27"/>
  <c r="P179" i="27" s="1"/>
  <c r="P131" i="27"/>
  <c r="F187" i="27"/>
  <c r="P187" i="27" s="1"/>
  <c r="P139" i="27"/>
  <c r="F191" i="27"/>
  <c r="P191" i="27" s="1"/>
  <c r="P143" i="27"/>
  <c r="AA51" i="21"/>
  <c r="AB51" i="21"/>
  <c r="AB36" i="21"/>
  <c r="AA36" i="21"/>
  <c r="AB20" i="21"/>
  <c r="AA20" i="21"/>
  <c r="AB4" i="21"/>
  <c r="AA4" i="21"/>
  <c r="AB61" i="21"/>
  <c r="AA61" i="21"/>
  <c r="AB46" i="21"/>
  <c r="AA46" i="21"/>
  <c r="AA31" i="21"/>
  <c r="AB31" i="21"/>
  <c r="AA15" i="21"/>
  <c r="AB15" i="21"/>
  <c r="AB56" i="21"/>
  <c r="AA56" i="21"/>
  <c r="AB40" i="21"/>
  <c r="AA40" i="21"/>
  <c r="AA25" i="21"/>
  <c r="AB25" i="21"/>
  <c r="AA9" i="21"/>
  <c r="AB9" i="21"/>
  <c r="AB67" i="21"/>
  <c r="AA67" i="21"/>
  <c r="AA47" i="21"/>
  <c r="AB47" i="21"/>
  <c r="AB32" i="21"/>
  <c r="AA32" i="21"/>
  <c r="AB16" i="21"/>
  <c r="AA16" i="21"/>
  <c r="AB58" i="21"/>
  <c r="AA58" i="21"/>
  <c r="AB42" i="21"/>
  <c r="AA42" i="21"/>
  <c r="AA27" i="21"/>
  <c r="AB27" i="21"/>
  <c r="AA11" i="21"/>
  <c r="AB11" i="21"/>
  <c r="AB64" i="21"/>
  <c r="AA64" i="21"/>
  <c r="AB52" i="21"/>
  <c r="AA52" i="21"/>
  <c r="AA37" i="21"/>
  <c r="AB37" i="21"/>
  <c r="AA21" i="21"/>
  <c r="AB21" i="21"/>
  <c r="AA5" i="21"/>
  <c r="AB5" i="21"/>
  <c r="F162" i="27"/>
  <c r="P162" i="27" s="1"/>
  <c r="H151" i="27"/>
  <c r="R151" i="27" s="1"/>
  <c r="K154" i="27"/>
  <c r="F151" i="27"/>
  <c r="P151" i="27" s="1"/>
  <c r="J153" i="17"/>
  <c r="J165" i="17" s="1"/>
  <c r="J177" i="17" s="1"/>
  <c r="J189" i="17" s="1"/>
  <c r="J201" i="17" s="1"/>
  <c r="T201" i="17" s="1"/>
  <c r="F192" i="27"/>
  <c r="P192" i="27" s="1"/>
  <c r="F156" i="27"/>
  <c r="F166" i="27"/>
  <c r="P166" i="27" s="1"/>
  <c r="F176" i="27"/>
  <c r="P176" i="27" s="1"/>
  <c r="K152" i="27"/>
  <c r="U152" i="27" s="1"/>
  <c r="K157" i="27"/>
  <c r="F165" i="27"/>
  <c r="P165" i="27" s="1"/>
  <c r="F175" i="27"/>
  <c r="P175" i="27" s="1"/>
  <c r="F193" i="27"/>
  <c r="P193" i="27" s="1"/>
  <c r="F167" i="27"/>
  <c r="P167" i="27" s="1"/>
  <c r="F180" i="27"/>
  <c r="P180" i="27" s="1"/>
  <c r="K150" i="27"/>
  <c r="U150" i="27" s="1"/>
  <c r="F161" i="27"/>
  <c r="H152" i="27"/>
  <c r="R152" i="27" s="1"/>
  <c r="H150" i="27"/>
  <c r="F199" i="27"/>
  <c r="P199" i="27" s="1"/>
  <c r="H157" i="27"/>
  <c r="F181" i="27"/>
  <c r="P181" i="27" s="1"/>
  <c r="F185" i="27"/>
  <c r="P185" i="27" s="1"/>
  <c r="F152" i="27"/>
  <c r="F186" i="27"/>
  <c r="P186" i="27" s="1"/>
  <c r="F188" i="27"/>
  <c r="P188" i="27" s="1"/>
  <c r="F190" i="27"/>
  <c r="P190" i="27" s="1"/>
  <c r="V6" i="16"/>
  <c r="W6" i="16" s="1"/>
  <c r="V44" i="16"/>
  <c r="W44" i="16" s="1"/>
  <c r="V52" i="16"/>
  <c r="W52" i="16" s="1"/>
  <c r="V64" i="16"/>
  <c r="W64" i="16" s="1"/>
  <c r="K148" i="27"/>
  <c r="U148" i="27" s="1"/>
  <c r="F172" i="27"/>
  <c r="P172" i="27" s="1"/>
  <c r="F148" i="27"/>
  <c r="P148" i="27" s="1"/>
  <c r="F153" i="27"/>
  <c r="V14" i="16"/>
  <c r="W14" i="16" s="1"/>
  <c r="F149" i="27"/>
  <c r="P149" i="27" s="1"/>
  <c r="K149" i="27"/>
  <c r="U149" i="27" s="1"/>
  <c r="F158" i="27"/>
  <c r="F160" i="27"/>
  <c r="P160" i="27" s="1"/>
  <c r="F173" i="27"/>
  <c r="P173" i="27" s="1"/>
  <c r="V62" i="16"/>
  <c r="W62" i="16" s="1"/>
  <c r="F196" i="27"/>
  <c r="P196" i="27" s="1"/>
  <c r="F208" i="27"/>
  <c r="P208" i="27" s="1"/>
  <c r="V22" i="16"/>
  <c r="W22" i="16" s="1"/>
  <c r="V38" i="16"/>
  <c r="W38" i="16" s="1"/>
  <c r="H158" i="27"/>
  <c r="R158" i="27" s="1"/>
  <c r="F177" i="27"/>
  <c r="P177" i="27" s="1"/>
  <c r="G143" i="25"/>
  <c r="G143" i="27"/>
  <c r="Q143" i="27" s="1"/>
  <c r="V34" i="16"/>
  <c r="W34" i="16" s="1"/>
  <c r="V43" i="16"/>
  <c r="W43" i="16" s="1"/>
  <c r="G140" i="27"/>
  <c r="Q140" i="27" s="1"/>
  <c r="G140" i="25"/>
  <c r="V7" i="25"/>
  <c r="V11" i="25"/>
  <c r="V47" i="25"/>
  <c r="G144" i="25"/>
  <c r="H164" i="27"/>
  <c r="R164" i="27" s="1"/>
  <c r="F147" i="27"/>
  <c r="P147" i="27" s="1"/>
  <c r="H156" i="27"/>
  <c r="R156" i="27" s="1"/>
  <c r="F182" i="27"/>
  <c r="P182" i="27" s="1"/>
  <c r="V26" i="16"/>
  <c r="W26" i="16" s="1"/>
  <c r="V49" i="16"/>
  <c r="W49" i="16" s="1"/>
  <c r="V54" i="16"/>
  <c r="W54" i="16" s="1"/>
  <c r="V30" i="16"/>
  <c r="W30" i="16" s="1"/>
  <c r="V51" i="25"/>
  <c r="K168" i="27"/>
  <c r="U168" i="27" s="1"/>
  <c r="K151" i="27"/>
  <c r="U151" i="27" s="1"/>
  <c r="X44" i="26"/>
  <c r="F197" i="27"/>
  <c r="P197" i="27" s="1"/>
  <c r="H165" i="27"/>
  <c r="R165" i="27" s="1"/>
  <c r="K162" i="27"/>
  <c r="U162" i="27" s="1"/>
  <c r="F164" i="27"/>
  <c r="P164" i="27" s="1"/>
  <c r="F168" i="27"/>
  <c r="P168" i="27" s="1"/>
  <c r="F178" i="27"/>
  <c r="P178" i="27" s="1"/>
  <c r="F183" i="27"/>
  <c r="P183" i="27" s="1"/>
  <c r="F189" i="27"/>
  <c r="P189" i="27" s="1"/>
  <c r="K155" i="27"/>
  <c r="U155" i="27" s="1"/>
  <c r="F205" i="27"/>
  <c r="P205" i="27" s="1"/>
  <c r="F210" i="27"/>
  <c r="P210" i="27" s="1"/>
  <c r="K165" i="27"/>
  <c r="U165" i="27" s="1"/>
  <c r="F159" i="27"/>
  <c r="P159" i="27" s="1"/>
  <c r="F174" i="27"/>
  <c r="P174" i="27" s="1"/>
  <c r="K158" i="27"/>
  <c r="U158" i="27" s="1"/>
  <c r="H155" i="27"/>
  <c r="R155" i="27" s="1"/>
  <c r="H163" i="27"/>
  <c r="R163" i="27" s="1"/>
  <c r="K160" i="27"/>
  <c r="U160" i="27" s="1"/>
  <c r="F150" i="27"/>
  <c r="P150" i="27" s="1"/>
  <c r="F154" i="27"/>
  <c r="P154" i="27" s="1"/>
  <c r="F211" i="27"/>
  <c r="P211" i="27" s="1"/>
  <c r="K147" i="27"/>
  <c r="U147" i="27" s="1"/>
  <c r="F194" i="27"/>
  <c r="P194" i="27" s="1"/>
  <c r="H159" i="27"/>
  <c r="R159" i="27" s="1"/>
  <c r="G161" i="22"/>
  <c r="S161" i="22" s="1"/>
  <c r="L160" i="22"/>
  <c r="X160" i="22" s="1"/>
  <c r="G159" i="22"/>
  <c r="S159" i="22" s="1"/>
  <c r="G165" i="22"/>
  <c r="S165" i="22" s="1"/>
  <c r="L162" i="22"/>
  <c r="X162" i="22" s="1"/>
  <c r="L158" i="22"/>
  <c r="X158" i="22" s="1"/>
  <c r="L154" i="22"/>
  <c r="X154" i="22" s="1"/>
  <c r="G163" i="22"/>
  <c r="S163" i="22" s="1"/>
  <c r="L163" i="22"/>
  <c r="X163" i="22" s="1"/>
  <c r="L159" i="22"/>
  <c r="X159" i="22" s="1"/>
  <c r="L155" i="22"/>
  <c r="X155" i="22" s="1"/>
  <c r="G158" i="22"/>
  <c r="S158" i="22" s="1"/>
  <c r="G160" i="22"/>
  <c r="S160" i="22" s="1"/>
  <c r="G168" i="22"/>
  <c r="S168" i="22" s="1"/>
  <c r="G169" i="22"/>
  <c r="S169" i="22" s="1"/>
  <c r="L156" i="22"/>
  <c r="X156" i="22" s="1"/>
  <c r="L152" i="22"/>
  <c r="X152" i="22" s="1"/>
  <c r="G167" i="22"/>
  <c r="S167" i="22" s="1"/>
  <c r="L161" i="22"/>
  <c r="X161" i="22" s="1"/>
  <c r="L169" i="22"/>
  <c r="X169" i="22" s="1"/>
  <c r="L165" i="22"/>
  <c r="X165" i="22" s="1"/>
  <c r="G162" i="22"/>
  <c r="S162" i="22" s="1"/>
  <c r="G164" i="22"/>
  <c r="S164" i="22" s="1"/>
  <c r="G166" i="22"/>
  <c r="S166" i="22" s="1"/>
  <c r="G141" i="25"/>
  <c r="G145" i="25"/>
  <c r="G142" i="27"/>
  <c r="Q142" i="27" s="1"/>
  <c r="H154" i="27"/>
  <c r="R154" i="27" s="1"/>
  <c r="F155" i="27"/>
  <c r="P155" i="27" s="1"/>
  <c r="H149" i="27"/>
  <c r="R149" i="27" s="1"/>
  <c r="F170" i="27"/>
  <c r="P170" i="27" s="1"/>
  <c r="H148" i="27"/>
  <c r="R148" i="27" s="1"/>
  <c r="J146" i="17"/>
  <c r="T134" i="17"/>
  <c r="J155" i="17"/>
  <c r="J167" i="17" s="1"/>
  <c r="J179" i="17" s="1"/>
  <c r="J191" i="17" s="1"/>
  <c r="J203" i="17" s="1"/>
  <c r="T203" i="17" s="1"/>
  <c r="T131" i="17"/>
  <c r="J147" i="17"/>
  <c r="T135" i="17"/>
  <c r="J151" i="17"/>
  <c r="T139" i="17"/>
  <c r="T129" i="17"/>
  <c r="J148" i="17"/>
  <c r="T136" i="17"/>
  <c r="J150" i="17"/>
  <c r="T138" i="17"/>
  <c r="J157" i="17"/>
  <c r="J169" i="17" s="1"/>
  <c r="J181" i="17" s="1"/>
  <c r="J193" i="17" s="1"/>
  <c r="J205" i="17" s="1"/>
  <c r="T205" i="17" s="1"/>
  <c r="T133" i="17"/>
  <c r="J149" i="17"/>
  <c r="T137" i="17"/>
  <c r="J154" i="17"/>
  <c r="J166" i="17" s="1"/>
  <c r="J178" i="17" s="1"/>
  <c r="J190" i="17" s="1"/>
  <c r="J202" i="17" s="1"/>
  <c r="T202" i="17" s="1"/>
  <c r="J152" i="17"/>
  <c r="J164" i="17" s="1"/>
  <c r="J176" i="17" s="1"/>
  <c r="J188" i="17" s="1"/>
  <c r="J200" i="17" s="1"/>
  <c r="T200" i="17" s="1"/>
  <c r="J156" i="17"/>
  <c r="J168" i="17" s="1"/>
  <c r="J180" i="17" s="1"/>
  <c r="J192" i="17" s="1"/>
  <c r="J204" i="17" s="1"/>
  <c r="T204" i="17" s="1"/>
  <c r="T153" i="17"/>
  <c r="T157" i="17"/>
  <c r="T165" i="17"/>
  <c r="T177" i="17"/>
  <c r="T181" i="17"/>
  <c r="T189" i="17"/>
  <c r="X28" i="26"/>
  <c r="X12" i="26"/>
  <c r="X16" i="26"/>
  <c r="X20" i="26"/>
  <c r="X24" i="26"/>
  <c r="X25" i="26"/>
  <c r="X26" i="26"/>
  <c r="X27" i="26"/>
  <c r="X29" i="26"/>
  <c r="X46" i="26"/>
  <c r="X30" i="26"/>
  <c r="X2" i="26"/>
  <c r="X7" i="26"/>
  <c r="X11" i="26"/>
  <c r="X15" i="26"/>
  <c r="X19" i="26"/>
  <c r="X4" i="26"/>
  <c r="X8" i="26"/>
  <c r="X14" i="26"/>
  <c r="X17" i="26"/>
  <c r="X18" i="26"/>
  <c r="X22" i="26"/>
  <c r="X6" i="26"/>
  <c r="X10" i="26"/>
  <c r="X3" i="26"/>
  <c r="X23" i="26"/>
  <c r="X5" i="26"/>
  <c r="X9" i="26"/>
  <c r="X13" i="26"/>
  <c r="X21" i="26"/>
  <c r="X32" i="26"/>
  <c r="X36" i="26"/>
  <c r="X33" i="26"/>
  <c r="X37" i="26"/>
  <c r="X43" i="26"/>
  <c r="X63" i="26"/>
  <c r="X66" i="26"/>
  <c r="X34" i="26"/>
  <c r="X38" i="26"/>
  <c r="X41" i="26"/>
  <c r="X45" i="26"/>
  <c r="X47" i="26"/>
  <c r="X49" i="26"/>
  <c r="X31" i="26"/>
  <c r="X35" i="26"/>
  <c r="X39" i="26"/>
  <c r="X40" i="26"/>
  <c r="X48" i="26"/>
  <c r="X55" i="26"/>
  <c r="X58" i="26"/>
  <c r="X53" i="26"/>
  <c r="X56" i="26"/>
  <c r="X61" i="26"/>
  <c r="X64" i="26"/>
  <c r="X42" i="26"/>
  <c r="X50" i="26"/>
  <c r="X51" i="26"/>
  <c r="X54" i="26"/>
  <c r="X59" i="26"/>
  <c r="X62" i="26"/>
  <c r="X67" i="26"/>
  <c r="X52" i="26"/>
  <c r="X57" i="26"/>
  <c r="X60" i="26"/>
  <c r="X65" i="26"/>
  <c r="V142" i="25"/>
  <c r="V2" i="25"/>
  <c r="V8" i="25"/>
  <c r="V3" i="25"/>
  <c r="V5" i="25"/>
  <c r="V9" i="25"/>
  <c r="V4" i="25"/>
  <c r="V6" i="25"/>
  <c r="V10" i="25"/>
  <c r="V49" i="25"/>
  <c r="V12" i="25"/>
  <c r="V13" i="25"/>
  <c r="V15" i="25"/>
  <c r="V17" i="25"/>
  <c r="V19" i="25"/>
  <c r="V21" i="25"/>
  <c r="V23" i="25"/>
  <c r="V25" i="25"/>
  <c r="V27" i="25"/>
  <c r="V30" i="25"/>
  <c r="V35" i="25"/>
  <c r="V38" i="25"/>
  <c r="V43" i="25"/>
  <c r="V46" i="25"/>
  <c r="V14" i="25"/>
  <c r="V18" i="25"/>
  <c r="V22" i="25"/>
  <c r="V34" i="25"/>
  <c r="V48" i="25"/>
  <c r="V52" i="25"/>
  <c r="V67" i="25"/>
  <c r="V16" i="25"/>
  <c r="V20" i="25"/>
  <c r="V24" i="25"/>
  <c r="V26" i="25"/>
  <c r="V31" i="25"/>
  <c r="V39" i="25"/>
  <c r="V42" i="25"/>
  <c r="V50" i="25"/>
  <c r="V28" i="25"/>
  <c r="V32" i="25"/>
  <c r="V36" i="25"/>
  <c r="V40" i="25"/>
  <c r="V44" i="25"/>
  <c r="V29" i="25"/>
  <c r="V33" i="25"/>
  <c r="V37" i="25"/>
  <c r="V41" i="25"/>
  <c r="V45" i="25"/>
  <c r="V53" i="25"/>
  <c r="V54" i="25"/>
  <c r="V55" i="25"/>
  <c r="V56" i="25"/>
  <c r="V57" i="25"/>
  <c r="V58" i="25"/>
  <c r="V59" i="25"/>
  <c r="V60" i="25"/>
  <c r="V61" i="25"/>
  <c r="V62" i="25"/>
  <c r="V63" i="25"/>
  <c r="V64" i="25"/>
  <c r="V65" i="25"/>
  <c r="V66" i="25"/>
  <c r="V2" i="16"/>
  <c r="W2" i="16" s="1"/>
  <c r="V7" i="16"/>
  <c r="W7" i="16" s="1"/>
  <c r="V10" i="16"/>
  <c r="W10" i="16" s="1"/>
  <c r="V15" i="16"/>
  <c r="W15" i="16" s="1"/>
  <c r="V18" i="16"/>
  <c r="W18" i="16" s="1"/>
  <c r="V20" i="16"/>
  <c r="W20" i="16" s="1"/>
  <c r="V24" i="16"/>
  <c r="W24" i="16" s="1"/>
  <c r="V5" i="16"/>
  <c r="W5" i="16" s="1"/>
  <c r="V8" i="16"/>
  <c r="W8" i="16" s="1"/>
  <c r="V13" i="16"/>
  <c r="W13" i="16" s="1"/>
  <c r="V16" i="16"/>
  <c r="W16" i="16" s="1"/>
  <c r="V28" i="16"/>
  <c r="W28" i="16" s="1"/>
  <c r="V3" i="16"/>
  <c r="W3" i="16" s="1"/>
  <c r="V11" i="16"/>
  <c r="W11" i="16" s="1"/>
  <c r="V19" i="16"/>
  <c r="W19" i="16" s="1"/>
  <c r="V32" i="16"/>
  <c r="W32" i="16" s="1"/>
  <c r="V40" i="16"/>
  <c r="W40" i="16" s="1"/>
  <c r="V48" i="16"/>
  <c r="W48" i="16" s="1"/>
  <c r="V60" i="16"/>
  <c r="W60" i="16" s="1"/>
  <c r="V4" i="16"/>
  <c r="W4" i="16" s="1"/>
  <c r="V9" i="16"/>
  <c r="W9" i="16" s="1"/>
  <c r="V12" i="16"/>
  <c r="W12" i="16" s="1"/>
  <c r="V17" i="16"/>
  <c r="W17" i="16" s="1"/>
  <c r="V36" i="16"/>
  <c r="W36" i="16" s="1"/>
  <c r="V41" i="16"/>
  <c r="W41" i="16" s="1"/>
  <c r="V45" i="16"/>
  <c r="W45" i="16" s="1"/>
  <c r="V23" i="16"/>
  <c r="W23" i="16" s="1"/>
  <c r="V27" i="16"/>
  <c r="W27" i="16" s="1"/>
  <c r="V31" i="16"/>
  <c r="W31" i="16" s="1"/>
  <c r="V35" i="16"/>
  <c r="W35" i="16" s="1"/>
  <c r="V39" i="16"/>
  <c r="W39" i="16" s="1"/>
  <c r="V42" i="16"/>
  <c r="W42" i="16" s="1"/>
  <c r="V47" i="16"/>
  <c r="W47" i="16" s="1"/>
  <c r="V58" i="16"/>
  <c r="W58" i="16" s="1"/>
  <c r="V21" i="16"/>
  <c r="W21" i="16" s="1"/>
  <c r="V46" i="16"/>
  <c r="W46" i="16" s="1"/>
  <c r="V53" i="16"/>
  <c r="W53" i="16" s="1"/>
  <c r="V66" i="16"/>
  <c r="W66" i="16" s="1"/>
  <c r="V63" i="16"/>
  <c r="W63" i="16" s="1"/>
  <c r="V25" i="16"/>
  <c r="W25" i="16" s="1"/>
  <c r="V29" i="16"/>
  <c r="W29" i="16" s="1"/>
  <c r="V33" i="16"/>
  <c r="W33" i="16" s="1"/>
  <c r="V37" i="16"/>
  <c r="W37" i="16" s="1"/>
  <c r="V50" i="16"/>
  <c r="W50" i="16" s="1"/>
  <c r="V55" i="16"/>
  <c r="W55" i="16" s="1"/>
  <c r="V56" i="16"/>
  <c r="W56" i="16" s="1"/>
  <c r="V61" i="16"/>
  <c r="W61" i="16" s="1"/>
  <c r="V57" i="16"/>
  <c r="W57" i="16" s="1"/>
  <c r="V65" i="16"/>
  <c r="W65" i="16" s="1"/>
  <c r="V51" i="16"/>
  <c r="W51" i="16" s="1"/>
  <c r="V59" i="16"/>
  <c r="W59" i="16" s="1"/>
  <c r="V67" i="16"/>
  <c r="W67" i="16" s="1"/>
  <c r="T178" i="17" l="1"/>
  <c r="V141" i="25"/>
  <c r="Q141" i="25"/>
  <c r="H169" i="27"/>
  <c r="R169" i="27" s="1"/>
  <c r="R157" i="27"/>
  <c r="F209" i="27"/>
  <c r="P209" i="27" s="1"/>
  <c r="P161" i="27"/>
  <c r="V143" i="25"/>
  <c r="Q143" i="25"/>
  <c r="T193" i="17"/>
  <c r="T169" i="17"/>
  <c r="V144" i="25"/>
  <c r="Q144" i="25"/>
  <c r="V140" i="25"/>
  <c r="Q140" i="25"/>
  <c r="F200" i="27"/>
  <c r="P200" i="27" s="1"/>
  <c r="P152" i="27"/>
  <c r="F206" i="27"/>
  <c r="P206" i="27" s="1"/>
  <c r="P158" i="27"/>
  <c r="F201" i="27"/>
  <c r="P201" i="27" s="1"/>
  <c r="P153" i="27"/>
  <c r="H162" i="27"/>
  <c r="R162" i="27" s="1"/>
  <c r="R150" i="27"/>
  <c r="V145" i="25"/>
  <c r="Q145" i="25"/>
  <c r="K169" i="27"/>
  <c r="U169" i="27" s="1"/>
  <c r="U157" i="27"/>
  <c r="F204" i="27"/>
  <c r="P204" i="27" s="1"/>
  <c r="P156" i="27"/>
  <c r="K166" i="27"/>
  <c r="U166" i="27" s="1"/>
  <c r="U154" i="27"/>
  <c r="K164" i="27"/>
  <c r="U164" i="27" s="1"/>
  <c r="K161" i="27"/>
  <c r="T166" i="17"/>
  <c r="T167" i="17"/>
  <c r="T179" i="17"/>
  <c r="H167" i="27"/>
  <c r="R167" i="27" s="1"/>
  <c r="K180" i="27"/>
  <c r="U180" i="27" s="1"/>
  <c r="H176" i="27"/>
  <c r="R176" i="27" s="1"/>
  <c r="K172" i="27"/>
  <c r="U172" i="27" s="1"/>
  <c r="K177" i="27"/>
  <c r="U177" i="27" s="1"/>
  <c r="K163" i="27"/>
  <c r="U163" i="27" s="1"/>
  <c r="F195" i="27"/>
  <c r="P195" i="27" s="1"/>
  <c r="H166" i="27"/>
  <c r="R166" i="27" s="1"/>
  <c r="H160" i="27"/>
  <c r="R160" i="27" s="1"/>
  <c r="F203" i="27"/>
  <c r="P203" i="27" s="1"/>
  <c r="F207" i="27"/>
  <c r="P207" i="27" s="1"/>
  <c r="K167" i="27"/>
  <c r="U167" i="27" s="1"/>
  <c r="H171" i="27"/>
  <c r="R171" i="27" s="1"/>
  <c r="K159" i="27"/>
  <c r="U159" i="27" s="1"/>
  <c r="F202" i="27"/>
  <c r="P202" i="27" s="1"/>
  <c r="H170" i="27"/>
  <c r="R170" i="27" s="1"/>
  <c r="T155" i="17"/>
  <c r="K178" i="27"/>
  <c r="U178" i="27" s="1"/>
  <c r="F198" i="27"/>
  <c r="P198" i="27" s="1"/>
  <c r="T191" i="17"/>
  <c r="T164" i="17"/>
  <c r="H161" i="27"/>
  <c r="R161" i="27" s="1"/>
  <c r="H175" i="27"/>
  <c r="R175" i="27" s="1"/>
  <c r="K170" i="27"/>
  <c r="U170" i="27" s="1"/>
  <c r="H174" i="27"/>
  <c r="R174" i="27" s="1"/>
  <c r="K174" i="27"/>
  <c r="U174" i="27" s="1"/>
  <c r="H177" i="27"/>
  <c r="R177" i="27" s="1"/>
  <c r="H168" i="27"/>
  <c r="R168" i="27" s="1"/>
  <c r="L177" i="22"/>
  <c r="X177" i="22" s="1"/>
  <c r="L173" i="22"/>
  <c r="X173" i="22" s="1"/>
  <c r="L168" i="22"/>
  <c r="X168" i="22" s="1"/>
  <c r="G180" i="22"/>
  <c r="S180" i="22" s="1"/>
  <c r="L167" i="22"/>
  <c r="X167" i="22" s="1"/>
  <c r="L175" i="22"/>
  <c r="X175" i="22" s="1"/>
  <c r="L170" i="22"/>
  <c r="X170" i="22" s="1"/>
  <c r="G177" i="22"/>
  <c r="S177" i="22" s="1"/>
  <c r="L172" i="22"/>
  <c r="X172" i="22" s="1"/>
  <c r="G178" i="22"/>
  <c r="S178" i="22" s="1"/>
  <c r="G176" i="22"/>
  <c r="S176" i="22" s="1"/>
  <c r="G174" i="22"/>
  <c r="S174" i="22" s="1"/>
  <c r="L181" i="22"/>
  <c r="X181" i="22" s="1"/>
  <c r="G179" i="22"/>
  <c r="S179" i="22" s="1"/>
  <c r="L164" i="22"/>
  <c r="X164" i="22" s="1"/>
  <c r="G181" i="22"/>
  <c r="S181" i="22" s="1"/>
  <c r="G172" i="22"/>
  <c r="S172" i="22" s="1"/>
  <c r="G170" i="22"/>
  <c r="S170" i="22" s="1"/>
  <c r="L171" i="22"/>
  <c r="X171" i="22" s="1"/>
  <c r="G175" i="22"/>
  <c r="S175" i="22" s="1"/>
  <c r="L166" i="22"/>
  <c r="X166" i="22" s="1"/>
  <c r="L174" i="22"/>
  <c r="X174" i="22" s="1"/>
  <c r="G171" i="22"/>
  <c r="S171" i="22" s="1"/>
  <c r="G173" i="22"/>
  <c r="S173" i="22" s="1"/>
  <c r="T168" i="17"/>
  <c r="J163" i="17"/>
  <c r="T151" i="17"/>
  <c r="T180" i="17"/>
  <c r="J162" i="17"/>
  <c r="T150" i="17"/>
  <c r="T192" i="17"/>
  <c r="J160" i="17"/>
  <c r="T148" i="17"/>
  <c r="J161" i="17"/>
  <c r="T149" i="17"/>
  <c r="T188" i="17"/>
  <c r="T156" i="17"/>
  <c r="J159" i="17"/>
  <c r="T147" i="17"/>
  <c r="J158" i="17"/>
  <c r="T146" i="17"/>
  <c r="T154" i="17"/>
  <c r="T176" i="17"/>
  <c r="T152" i="17"/>
  <c r="T190" i="17"/>
  <c r="K181" i="27" l="1"/>
  <c r="U181" i="27" s="1"/>
  <c r="H181" i="27"/>
  <c r="R181" i="27" s="1"/>
  <c r="K173" i="27"/>
  <c r="U173" i="27" s="1"/>
  <c r="U161" i="27"/>
  <c r="K176" i="27"/>
  <c r="U176" i="27" s="1"/>
  <c r="K185" i="27"/>
  <c r="U185" i="27" s="1"/>
  <c r="K175" i="27"/>
  <c r="U175" i="27" s="1"/>
  <c r="K189" i="27"/>
  <c r="U189" i="27" s="1"/>
  <c r="H186" i="27"/>
  <c r="R186" i="27" s="1"/>
  <c r="H187" i="27"/>
  <c r="R187" i="27" s="1"/>
  <c r="H172" i="27"/>
  <c r="R172" i="27" s="1"/>
  <c r="H188" i="27"/>
  <c r="R188" i="27" s="1"/>
  <c r="H179" i="27"/>
  <c r="R179" i="27" s="1"/>
  <c r="K193" i="27"/>
  <c r="U193" i="27" s="1"/>
  <c r="K171" i="27"/>
  <c r="U171" i="27" s="1"/>
  <c r="H180" i="27"/>
  <c r="R180" i="27" s="1"/>
  <c r="K186" i="27"/>
  <c r="U186" i="27" s="1"/>
  <c r="K190" i="27"/>
  <c r="U190" i="27" s="1"/>
  <c r="H182" i="27"/>
  <c r="R182" i="27" s="1"/>
  <c r="H183" i="27"/>
  <c r="R183" i="27" s="1"/>
  <c r="H178" i="27"/>
  <c r="R178" i="27" s="1"/>
  <c r="K188" i="27"/>
  <c r="U188" i="27" s="1"/>
  <c r="H193" i="27"/>
  <c r="R193" i="27" s="1"/>
  <c r="H189" i="27"/>
  <c r="R189" i="27" s="1"/>
  <c r="K182" i="27"/>
  <c r="U182" i="27" s="1"/>
  <c r="H173" i="27"/>
  <c r="R173" i="27" s="1"/>
  <c r="K179" i="27"/>
  <c r="U179" i="27" s="1"/>
  <c r="K184" i="27"/>
  <c r="U184" i="27" s="1"/>
  <c r="K192" i="27"/>
  <c r="U192" i="27" s="1"/>
  <c r="G187" i="22"/>
  <c r="S187" i="22" s="1"/>
  <c r="G193" i="22"/>
  <c r="S193" i="22" s="1"/>
  <c r="G186" i="22"/>
  <c r="S186" i="22" s="1"/>
  <c r="L182" i="22"/>
  <c r="X182" i="22" s="1"/>
  <c r="L180" i="22"/>
  <c r="X180" i="22" s="1"/>
  <c r="G184" i="22"/>
  <c r="S184" i="22" s="1"/>
  <c r="L176" i="22"/>
  <c r="X176" i="22" s="1"/>
  <c r="L193" i="22"/>
  <c r="X193" i="22" s="1"/>
  <c r="G189" i="22"/>
  <c r="S189" i="22" s="1"/>
  <c r="L179" i="22"/>
  <c r="X179" i="22" s="1"/>
  <c r="G185" i="22"/>
  <c r="S185" i="22" s="1"/>
  <c r="L186" i="22"/>
  <c r="X186" i="22" s="1"/>
  <c r="G182" i="22"/>
  <c r="S182" i="22" s="1"/>
  <c r="G191" i="22"/>
  <c r="S191" i="22" s="1"/>
  <c r="L184" i="22"/>
  <c r="X184" i="22" s="1"/>
  <c r="L187" i="22"/>
  <c r="X187" i="22" s="1"/>
  <c r="L185" i="22"/>
  <c r="X185" i="22" s="1"/>
  <c r="G183" i="22"/>
  <c r="S183" i="22" s="1"/>
  <c r="L178" i="22"/>
  <c r="X178" i="22" s="1"/>
  <c r="L183" i="22"/>
  <c r="X183" i="22" s="1"/>
  <c r="G188" i="22"/>
  <c r="S188" i="22" s="1"/>
  <c r="G190" i="22"/>
  <c r="S190" i="22" s="1"/>
  <c r="G192" i="22"/>
  <c r="S192" i="22" s="1"/>
  <c r="L189" i="22"/>
  <c r="X189" i="22" s="1"/>
  <c r="J172" i="17"/>
  <c r="T160" i="17"/>
  <c r="J171" i="17"/>
  <c r="T159" i="17"/>
  <c r="J173" i="17"/>
  <c r="T161" i="17"/>
  <c r="J175" i="17"/>
  <c r="T163" i="17"/>
  <c r="J170" i="17"/>
  <c r="T158" i="17"/>
  <c r="J174" i="17"/>
  <c r="T162" i="17"/>
  <c r="K196" i="27" l="1"/>
  <c r="U196" i="27" s="1"/>
  <c r="H185" i="27"/>
  <c r="R185" i="27" s="1"/>
  <c r="H201" i="27"/>
  <c r="R201" i="27" s="1"/>
  <c r="K200" i="27"/>
  <c r="U200" i="27" s="1"/>
  <c r="H195" i="27"/>
  <c r="R195" i="27" s="1"/>
  <c r="K202" i="27"/>
  <c r="U202" i="27" s="1"/>
  <c r="H192" i="27"/>
  <c r="R192" i="27" s="1"/>
  <c r="K205" i="27"/>
  <c r="U205" i="27" s="1"/>
  <c r="H200" i="27"/>
  <c r="R200" i="27" s="1"/>
  <c r="H199" i="27"/>
  <c r="R199" i="27" s="1"/>
  <c r="K201" i="27"/>
  <c r="U201" i="27" s="1"/>
  <c r="K204" i="27"/>
  <c r="U204" i="27" s="1"/>
  <c r="K191" i="27"/>
  <c r="U191" i="27" s="1"/>
  <c r="K194" i="27"/>
  <c r="U194" i="27" s="1"/>
  <c r="H205" i="27"/>
  <c r="R205" i="27" s="1"/>
  <c r="H190" i="27"/>
  <c r="R190" i="27" s="1"/>
  <c r="H194" i="27"/>
  <c r="R194" i="27" s="1"/>
  <c r="K198" i="27"/>
  <c r="U198" i="27" s="1"/>
  <c r="K183" i="27"/>
  <c r="U183" i="27" s="1"/>
  <c r="H191" i="27"/>
  <c r="R191" i="27" s="1"/>
  <c r="H184" i="27"/>
  <c r="R184" i="27" s="1"/>
  <c r="H198" i="27"/>
  <c r="R198" i="27" s="1"/>
  <c r="K187" i="27"/>
  <c r="U187" i="27" s="1"/>
  <c r="K197" i="27"/>
  <c r="U197" i="27" s="1"/>
  <c r="L201" i="22"/>
  <c r="X201" i="22" s="1"/>
  <c r="G195" i="22"/>
  <c r="S195" i="22" s="1"/>
  <c r="L197" i="22"/>
  <c r="X197" i="22" s="1"/>
  <c r="L199" i="22"/>
  <c r="X199" i="22" s="1"/>
  <c r="G194" i="22"/>
  <c r="S194" i="22" s="1"/>
  <c r="G205" i="22"/>
  <c r="S205" i="22" s="1"/>
  <c r="G204" i="22"/>
  <c r="S204" i="22" s="1"/>
  <c r="G201" i="22"/>
  <c r="S201" i="22" s="1"/>
  <c r="L188" i="22"/>
  <c r="X188" i="22" s="1"/>
  <c r="G198" i="22"/>
  <c r="S198" i="22" s="1"/>
  <c r="G202" i="22"/>
  <c r="S202" i="22" s="1"/>
  <c r="L195" i="22"/>
  <c r="X195" i="22" s="1"/>
  <c r="G203" i="22"/>
  <c r="S203" i="22" s="1"/>
  <c r="G197" i="22"/>
  <c r="S197" i="22" s="1"/>
  <c r="L205" i="22"/>
  <c r="X205" i="22" s="1"/>
  <c r="G200" i="22"/>
  <c r="S200" i="22" s="1"/>
  <c r="L190" i="22"/>
  <c r="X190" i="22" s="1"/>
  <c r="L196" i="22"/>
  <c r="X196" i="22" s="1"/>
  <c r="L198" i="22"/>
  <c r="X198" i="22" s="1"/>
  <c r="L191" i="22"/>
  <c r="X191" i="22" s="1"/>
  <c r="G196" i="22"/>
  <c r="S196" i="22" s="1"/>
  <c r="L192" i="22"/>
  <c r="X192" i="22" s="1"/>
  <c r="L194" i="22"/>
  <c r="X194" i="22" s="1"/>
  <c r="G199" i="22"/>
  <c r="S199" i="22" s="1"/>
  <c r="J186" i="17"/>
  <c r="T174" i="17"/>
  <c r="J183" i="17"/>
  <c r="T171" i="17"/>
  <c r="J187" i="17"/>
  <c r="T175" i="17"/>
  <c r="J182" i="17"/>
  <c r="T170" i="17"/>
  <c r="J185" i="17"/>
  <c r="T173" i="17"/>
  <c r="J184" i="17"/>
  <c r="T172" i="17"/>
  <c r="K199" i="27" l="1"/>
  <c r="U199" i="27" s="1"/>
  <c r="H196" i="27"/>
  <c r="R196" i="27" s="1"/>
  <c r="K195" i="27"/>
  <c r="U195" i="27" s="1"/>
  <c r="H206" i="27"/>
  <c r="R206" i="27" s="1"/>
  <c r="K203" i="27"/>
  <c r="U203" i="27" s="1"/>
  <c r="H204" i="27"/>
  <c r="R204" i="27" s="1"/>
  <c r="H207" i="27"/>
  <c r="R207" i="27" s="1"/>
  <c r="K209" i="27"/>
  <c r="U209" i="27" s="1"/>
  <c r="H210" i="27"/>
  <c r="R210" i="27" s="1"/>
  <c r="H203" i="27"/>
  <c r="R203" i="27" s="1"/>
  <c r="K210" i="27"/>
  <c r="U210" i="27" s="1"/>
  <c r="H202" i="27"/>
  <c r="R202" i="27" s="1"/>
  <c r="K206" i="27"/>
  <c r="U206" i="27" s="1"/>
  <c r="H211" i="27"/>
  <c r="R211" i="27" s="1"/>
  <c r="H197" i="27"/>
  <c r="R197" i="27" s="1"/>
  <c r="K208" i="27"/>
  <c r="U208" i="27" s="1"/>
  <c r="G211" i="22"/>
  <c r="S211" i="22" s="1"/>
  <c r="L204" i="22"/>
  <c r="X204" i="22" s="1"/>
  <c r="L203" i="22"/>
  <c r="X203" i="22" s="1"/>
  <c r="L202" i="22"/>
  <c r="X202" i="22" s="1"/>
  <c r="G210" i="22"/>
  <c r="S210" i="22" s="1"/>
  <c r="L211" i="22"/>
  <c r="X211" i="22" s="1"/>
  <c r="G208" i="22"/>
  <c r="S208" i="22" s="1"/>
  <c r="L210" i="22"/>
  <c r="X210" i="22" s="1"/>
  <c r="L208" i="22"/>
  <c r="X208" i="22" s="1"/>
  <c r="G209" i="22"/>
  <c r="S209" i="22" s="1"/>
  <c r="L207" i="22"/>
  <c r="X207" i="22" s="1"/>
  <c r="G207" i="22"/>
  <c r="S207" i="22" s="1"/>
  <c r="L206" i="22"/>
  <c r="X206" i="22" s="1"/>
  <c r="L200" i="22"/>
  <c r="X200" i="22" s="1"/>
  <c r="G206" i="22"/>
  <c r="S206" i="22" s="1"/>
  <c r="L209" i="22"/>
  <c r="X209" i="22" s="1"/>
  <c r="J196" i="17"/>
  <c r="T184" i="17"/>
  <c r="J194" i="17"/>
  <c r="T182" i="17"/>
  <c r="J195" i="17"/>
  <c r="T183" i="17"/>
  <c r="J197" i="17"/>
  <c r="T185" i="17"/>
  <c r="J199" i="17"/>
  <c r="T187" i="17"/>
  <c r="J198" i="17"/>
  <c r="T186" i="17"/>
  <c r="H209" i="27" l="1"/>
  <c r="R209" i="27" s="1"/>
  <c r="K207" i="27"/>
  <c r="U207" i="27" s="1"/>
  <c r="H208" i="27"/>
  <c r="R208" i="27" s="1"/>
  <c r="K211" i="27"/>
  <c r="U211" i="27" s="1"/>
  <c r="J210" i="17"/>
  <c r="T210" i="17" s="1"/>
  <c r="T198" i="17"/>
  <c r="J209" i="17"/>
  <c r="T209" i="17" s="1"/>
  <c r="T197" i="17"/>
  <c r="J206" i="17"/>
  <c r="T206" i="17" s="1"/>
  <c r="T194" i="17"/>
  <c r="J211" i="17"/>
  <c r="T211" i="17" s="1"/>
  <c r="T199" i="17"/>
  <c r="J207" i="17"/>
  <c r="T207" i="17" s="1"/>
  <c r="T195" i="17"/>
  <c r="J208" i="17"/>
  <c r="T208" i="17" s="1"/>
  <c r="T196" i="17"/>
  <c r="D50" i="33" l="1"/>
  <c r="C50" i="33"/>
  <c r="B50" i="33"/>
  <c r="M50" i="33"/>
  <c r="L50" i="33"/>
  <c r="K50" i="33"/>
  <c r="J50" i="33"/>
  <c r="I50" i="33"/>
  <c r="H50" i="33"/>
  <c r="G50" i="33"/>
  <c r="F50" i="33"/>
  <c r="E50" i="33"/>
  <c r="L10" i="33"/>
  <c r="H10" i="33"/>
  <c r="D10" i="33"/>
  <c r="M10" i="33"/>
  <c r="K10" i="33"/>
  <c r="J10" i="33"/>
  <c r="I10" i="33"/>
  <c r="G10" i="33"/>
  <c r="F10" i="33"/>
  <c r="E10" i="33"/>
  <c r="C10" i="33"/>
  <c r="B10" i="33"/>
  <c r="W144" i="25" l="1"/>
  <c r="W141" i="25"/>
  <c r="W145" i="25"/>
  <c r="W142" i="25"/>
  <c r="W140" i="25"/>
  <c r="W143" i="25"/>
  <c r="C145" i="14"/>
  <c r="B145" i="14"/>
  <c r="C144" i="14"/>
  <c r="B144" i="14"/>
  <c r="C143" i="14"/>
  <c r="B143" i="14"/>
  <c r="C142" i="14"/>
  <c r="B142" i="14"/>
  <c r="C141" i="14"/>
  <c r="B141" i="14"/>
  <c r="C140" i="14"/>
  <c r="B140" i="14"/>
  <c r="U67" i="14" l="1"/>
  <c r="H67" i="14"/>
  <c r="B67" i="14"/>
  <c r="U66" i="14"/>
  <c r="H66" i="14"/>
  <c r="B66" i="14"/>
  <c r="U65" i="14"/>
  <c r="H65" i="14"/>
  <c r="B65" i="14"/>
  <c r="U64" i="14"/>
  <c r="H64" i="14"/>
  <c r="B64" i="14"/>
  <c r="U63" i="14"/>
  <c r="H63" i="14"/>
  <c r="B63" i="14"/>
  <c r="U62" i="14"/>
  <c r="H62" i="14"/>
  <c r="B62" i="14"/>
  <c r="U61" i="14"/>
  <c r="H61" i="14"/>
  <c r="B61" i="14"/>
  <c r="U60" i="14"/>
  <c r="H60" i="14"/>
  <c r="B60" i="14"/>
  <c r="U59" i="14"/>
  <c r="H59" i="14"/>
  <c r="B59" i="14"/>
  <c r="U58" i="14"/>
  <c r="H58" i="14"/>
  <c r="B58" i="14"/>
  <c r="U57" i="14"/>
  <c r="H57" i="14"/>
  <c r="B57" i="14"/>
  <c r="U56" i="14"/>
  <c r="H56" i="14"/>
  <c r="B56" i="14"/>
  <c r="U55" i="14"/>
  <c r="H55" i="14"/>
  <c r="B55" i="14"/>
  <c r="U54" i="14"/>
  <c r="H54" i="14"/>
  <c r="B54" i="14"/>
  <c r="U53" i="14"/>
  <c r="H53" i="14"/>
  <c r="B53" i="14"/>
  <c r="U52" i="14"/>
  <c r="H52" i="14"/>
  <c r="B52" i="14"/>
  <c r="U51" i="14"/>
  <c r="H51" i="14"/>
  <c r="B51" i="14"/>
  <c r="U50" i="14"/>
  <c r="H50" i="14"/>
  <c r="B50" i="14"/>
  <c r="U49" i="14"/>
  <c r="H49" i="14"/>
  <c r="B49" i="14"/>
  <c r="U48" i="14"/>
  <c r="H48" i="14"/>
  <c r="B48" i="14"/>
  <c r="U47" i="14"/>
  <c r="H47" i="14"/>
  <c r="B47" i="14"/>
  <c r="U46" i="14"/>
  <c r="H46" i="14"/>
  <c r="B46" i="14"/>
  <c r="U45" i="14"/>
  <c r="H45" i="14"/>
  <c r="B45" i="14"/>
  <c r="U44" i="14"/>
  <c r="H44" i="14"/>
  <c r="B44" i="14"/>
  <c r="U43" i="14"/>
  <c r="H43" i="14"/>
  <c r="B43" i="14"/>
  <c r="U42" i="14"/>
  <c r="H42" i="14"/>
  <c r="B42" i="14"/>
  <c r="U41" i="14"/>
  <c r="H41" i="14"/>
  <c r="B41" i="14"/>
  <c r="U40" i="14"/>
  <c r="H40" i="14"/>
  <c r="B40" i="14"/>
  <c r="U39" i="14"/>
  <c r="H39" i="14"/>
  <c r="B39" i="14"/>
  <c r="U38" i="14"/>
  <c r="H38" i="14"/>
  <c r="B38" i="14"/>
  <c r="U37" i="14"/>
  <c r="H37" i="14"/>
  <c r="B37" i="14"/>
  <c r="U36" i="14"/>
  <c r="H36" i="14"/>
  <c r="B36" i="14"/>
  <c r="U35" i="14"/>
  <c r="H35" i="14"/>
  <c r="B35" i="14"/>
  <c r="U34" i="14"/>
  <c r="H34" i="14"/>
  <c r="B34" i="14"/>
  <c r="U33" i="14"/>
  <c r="H33" i="14"/>
  <c r="B33" i="14"/>
  <c r="U32" i="14"/>
  <c r="H32" i="14"/>
  <c r="B32" i="14"/>
  <c r="U31" i="14"/>
  <c r="H31" i="14"/>
  <c r="B31" i="14"/>
  <c r="U30" i="14"/>
  <c r="H30" i="14"/>
  <c r="B30" i="14"/>
  <c r="U29" i="14"/>
  <c r="H29" i="14"/>
  <c r="B29" i="14"/>
  <c r="U28" i="14"/>
  <c r="H28" i="14"/>
  <c r="B28" i="14"/>
  <c r="U27" i="14"/>
  <c r="H27" i="14"/>
  <c r="B27" i="14"/>
  <c r="U26" i="14"/>
  <c r="H26" i="14"/>
  <c r="B26" i="14"/>
  <c r="U25" i="14"/>
  <c r="H25" i="14"/>
  <c r="B25" i="14"/>
  <c r="U24" i="14"/>
  <c r="H24" i="14"/>
  <c r="B24" i="14"/>
  <c r="U23" i="14"/>
  <c r="H23" i="14"/>
  <c r="B23" i="14"/>
  <c r="U22" i="14"/>
  <c r="H22" i="14"/>
  <c r="B22" i="14"/>
  <c r="U21" i="14"/>
  <c r="H21" i="14"/>
  <c r="B21" i="14"/>
  <c r="U20" i="14"/>
  <c r="H20" i="14"/>
  <c r="B20" i="14"/>
  <c r="U19" i="14"/>
  <c r="H19" i="14"/>
  <c r="B19" i="14"/>
  <c r="U18" i="14"/>
  <c r="H18" i="14"/>
  <c r="B18" i="14"/>
  <c r="U17" i="14"/>
  <c r="H17" i="14"/>
  <c r="B17" i="14"/>
  <c r="U16" i="14"/>
  <c r="H16" i="14"/>
  <c r="B16" i="14"/>
  <c r="U15" i="14"/>
  <c r="H15" i="14"/>
  <c r="B15" i="14"/>
  <c r="U14" i="14"/>
  <c r="H14" i="14"/>
  <c r="B14" i="14"/>
  <c r="U13" i="14"/>
  <c r="H13" i="14"/>
  <c r="B13" i="14"/>
  <c r="U12" i="14"/>
  <c r="H12" i="14"/>
  <c r="B12" i="14"/>
  <c r="U11" i="14"/>
  <c r="H11" i="14"/>
  <c r="B11" i="14"/>
  <c r="U10" i="14"/>
  <c r="H10" i="14"/>
  <c r="B10" i="14"/>
  <c r="U9" i="14"/>
  <c r="H9" i="14"/>
  <c r="B9" i="14"/>
  <c r="U8" i="14"/>
  <c r="H8" i="14"/>
  <c r="B8" i="14"/>
  <c r="U7" i="14"/>
  <c r="H7" i="14"/>
  <c r="B7" i="14"/>
  <c r="U6" i="14"/>
  <c r="H6" i="14"/>
  <c r="B6" i="14"/>
  <c r="U5" i="14"/>
  <c r="H5" i="14"/>
  <c r="B5" i="14"/>
  <c r="U4" i="14"/>
  <c r="H4" i="14"/>
  <c r="B4" i="14"/>
  <c r="U3" i="14"/>
  <c r="H3" i="14"/>
  <c r="B3" i="14"/>
  <c r="U2" i="14"/>
  <c r="H2" i="14"/>
  <c r="B2" i="14"/>
  <c r="C9" i="27" l="1"/>
  <c r="C9" i="25"/>
  <c r="C13" i="27"/>
  <c r="C13" i="25"/>
  <c r="C21" i="27"/>
  <c r="C21" i="25"/>
  <c r="C25" i="27"/>
  <c r="C25" i="25"/>
  <c r="W25" i="25" s="1"/>
  <c r="C37" i="27"/>
  <c r="C37" i="25"/>
  <c r="C41" i="27"/>
  <c r="C41" i="25"/>
  <c r="C4" i="27"/>
  <c r="C4" i="25"/>
  <c r="C8" i="27"/>
  <c r="C8" i="25"/>
  <c r="C12" i="27"/>
  <c r="C12" i="25"/>
  <c r="C40" i="27"/>
  <c r="C40" i="25"/>
  <c r="W40" i="25" s="1"/>
  <c r="C64" i="27"/>
  <c r="C64" i="25"/>
  <c r="C3" i="27"/>
  <c r="C3" i="25"/>
  <c r="W3" i="25" s="1"/>
  <c r="C7" i="27"/>
  <c r="C7" i="25"/>
  <c r="C11" i="27"/>
  <c r="C11" i="25"/>
  <c r="C15" i="27"/>
  <c r="C15" i="25"/>
  <c r="C19" i="27"/>
  <c r="C19" i="25"/>
  <c r="W19" i="25" s="1"/>
  <c r="C23" i="27"/>
  <c r="C23" i="25"/>
  <c r="C27" i="27"/>
  <c r="C27" i="25"/>
  <c r="C31" i="27"/>
  <c r="C31" i="25"/>
  <c r="C35" i="27"/>
  <c r="C35" i="25"/>
  <c r="W35" i="25" s="1"/>
  <c r="C39" i="27"/>
  <c r="C39" i="25"/>
  <c r="C43" i="27"/>
  <c r="C43" i="25"/>
  <c r="W43" i="25" s="1"/>
  <c r="C47" i="27"/>
  <c r="C47" i="25"/>
  <c r="C51" i="27"/>
  <c r="C51" i="25"/>
  <c r="C55" i="27"/>
  <c r="C55" i="25"/>
  <c r="C59" i="27"/>
  <c r="C59" i="25"/>
  <c r="W59" i="25" s="1"/>
  <c r="C63" i="27"/>
  <c r="C63" i="25"/>
  <c r="C67" i="27"/>
  <c r="C67" i="25"/>
  <c r="C5" i="27"/>
  <c r="C5" i="25"/>
  <c r="C17" i="27"/>
  <c r="C17" i="25"/>
  <c r="W17" i="25" s="1"/>
  <c r="C29" i="27"/>
  <c r="C29" i="25"/>
  <c r="C33" i="27"/>
  <c r="C33" i="25"/>
  <c r="W33" i="25" s="1"/>
  <c r="C45" i="27"/>
  <c r="C45" i="25"/>
  <c r="C49" i="27"/>
  <c r="C49" i="25"/>
  <c r="W49" i="25" s="1"/>
  <c r="C53" i="27"/>
  <c r="C53" i="25"/>
  <c r="C57" i="27"/>
  <c r="C57" i="25"/>
  <c r="C61" i="27"/>
  <c r="C61" i="25"/>
  <c r="C65" i="27"/>
  <c r="C65" i="25"/>
  <c r="W65" i="25" s="1"/>
  <c r="C16" i="27"/>
  <c r="C16" i="25"/>
  <c r="C20" i="27"/>
  <c r="C20" i="25"/>
  <c r="C24" i="27"/>
  <c r="C24" i="25"/>
  <c r="C28" i="27"/>
  <c r="C28" i="25"/>
  <c r="C32" i="27"/>
  <c r="C32" i="25"/>
  <c r="C36" i="27"/>
  <c r="C36" i="25"/>
  <c r="W36" i="25" s="1"/>
  <c r="C44" i="27"/>
  <c r="C44" i="25"/>
  <c r="C48" i="27"/>
  <c r="C48" i="25"/>
  <c r="C52" i="27"/>
  <c r="C52" i="25"/>
  <c r="C56" i="27"/>
  <c r="C56" i="25"/>
  <c r="C60" i="27"/>
  <c r="C60" i="25"/>
  <c r="C2" i="27"/>
  <c r="C2" i="25"/>
  <c r="C6" i="27"/>
  <c r="C6" i="25"/>
  <c r="C10" i="27"/>
  <c r="C10" i="25"/>
  <c r="C14" i="27"/>
  <c r="C14" i="25"/>
  <c r="C18" i="27"/>
  <c r="C18" i="25"/>
  <c r="W18" i="25" s="1"/>
  <c r="C22" i="27"/>
  <c r="C22" i="25"/>
  <c r="C26" i="27"/>
  <c r="C26" i="25"/>
  <c r="C30" i="27"/>
  <c r="C30" i="25"/>
  <c r="C34" i="27"/>
  <c r="C34" i="25"/>
  <c r="W34" i="25" s="1"/>
  <c r="C38" i="27"/>
  <c r="C38" i="25"/>
  <c r="C42" i="27"/>
  <c r="C42" i="25"/>
  <c r="C46" i="27"/>
  <c r="C46" i="25"/>
  <c r="C50" i="27"/>
  <c r="C50" i="25"/>
  <c r="W50" i="25" s="1"/>
  <c r="C54" i="27"/>
  <c r="C54" i="25"/>
  <c r="C58" i="27"/>
  <c r="C58" i="25"/>
  <c r="C62" i="27"/>
  <c r="C62" i="25"/>
  <c r="C66" i="27"/>
  <c r="C66" i="25"/>
  <c r="W66" i="25" s="1"/>
  <c r="W16" i="25"/>
  <c r="W64" i="25"/>
  <c r="W12" i="25"/>
  <c r="W48" i="25"/>
  <c r="W5" i="25"/>
  <c r="W29" i="25"/>
  <c r="Y16" i="26"/>
  <c r="Y28" i="26"/>
  <c r="Y36" i="26"/>
  <c r="Y52" i="26"/>
  <c r="Y60" i="26"/>
  <c r="W24" i="25"/>
  <c r="W52" i="25"/>
  <c r="Y5" i="26"/>
  <c r="Y9" i="26"/>
  <c r="Y13" i="26"/>
  <c r="Y17" i="26"/>
  <c r="Y21" i="26"/>
  <c r="Y25" i="26"/>
  <c r="Y29" i="26"/>
  <c r="Y33" i="26"/>
  <c r="Y37" i="26"/>
  <c r="Y41" i="26"/>
  <c r="Y45" i="26"/>
  <c r="Y49" i="26"/>
  <c r="Y53" i="26"/>
  <c r="Y57" i="26"/>
  <c r="Y61" i="26"/>
  <c r="Y65" i="26"/>
  <c r="W9" i="25"/>
  <c r="W28" i="25"/>
  <c r="Y12" i="26"/>
  <c r="Y24" i="26"/>
  <c r="Y40" i="26"/>
  <c r="Y48" i="26"/>
  <c r="W23" i="25"/>
  <c r="W47" i="25"/>
  <c r="W51" i="25"/>
  <c r="W55" i="25"/>
  <c r="W63" i="25"/>
  <c r="W67" i="25"/>
  <c r="Y6" i="26"/>
  <c r="Y10" i="26"/>
  <c r="Y14" i="26"/>
  <c r="Y18" i="26"/>
  <c r="Y22" i="26"/>
  <c r="Y26" i="26"/>
  <c r="Y30" i="26"/>
  <c r="Y34" i="26"/>
  <c r="Y38" i="26"/>
  <c r="Y42" i="26"/>
  <c r="Y46" i="26"/>
  <c r="Y50" i="26"/>
  <c r="Y54" i="26"/>
  <c r="Y58" i="26"/>
  <c r="Y62" i="26"/>
  <c r="Y66" i="26"/>
  <c r="W13" i="25"/>
  <c r="W21" i="25"/>
  <c r="W37" i="25"/>
  <c r="W41" i="25"/>
  <c r="W45" i="25"/>
  <c r="W53" i="25"/>
  <c r="W57" i="25"/>
  <c r="W61" i="25"/>
  <c r="W60" i="25"/>
  <c r="Y4" i="26"/>
  <c r="Y64" i="26"/>
  <c r="W4" i="25"/>
  <c r="W7" i="25"/>
  <c r="W11" i="25"/>
  <c r="W15" i="25"/>
  <c r="W27" i="25"/>
  <c r="W31" i="25"/>
  <c r="W39" i="25"/>
  <c r="W6" i="25"/>
  <c r="W10" i="25"/>
  <c r="W14" i="25"/>
  <c r="W22" i="25"/>
  <c r="W26" i="25"/>
  <c r="W30" i="25"/>
  <c r="W38" i="25"/>
  <c r="W42" i="25"/>
  <c r="W46" i="25"/>
  <c r="W54" i="25"/>
  <c r="W58" i="25"/>
  <c r="W62" i="25"/>
  <c r="Y3" i="26"/>
  <c r="Y7" i="26"/>
  <c r="Y11" i="26"/>
  <c r="Y15" i="26"/>
  <c r="Y19" i="26"/>
  <c r="Y23" i="26"/>
  <c r="Y27" i="26"/>
  <c r="Y31" i="26"/>
  <c r="Y35" i="26"/>
  <c r="Y39" i="26"/>
  <c r="Y43" i="26"/>
  <c r="Y47" i="26"/>
  <c r="Y51" i="26"/>
  <c r="Y55" i="26"/>
  <c r="Y59" i="26"/>
  <c r="Y63" i="26"/>
  <c r="Y67" i="26"/>
  <c r="D50" i="32"/>
  <c r="D49" i="32"/>
  <c r="D48" i="32"/>
  <c r="D47" i="32"/>
  <c r="D46" i="32"/>
  <c r="C46" i="32"/>
  <c r="W2" i="25" l="1"/>
  <c r="Y56" i="26"/>
  <c r="W8" i="25"/>
  <c r="Y2" i="26"/>
  <c r="W56" i="25"/>
  <c r="Y20" i="26"/>
  <c r="Y32" i="26"/>
  <c r="W20" i="25"/>
  <c r="Y44" i="26"/>
  <c r="Y8" i="26"/>
  <c r="AB2" i="21"/>
  <c r="AA2" i="21"/>
  <c r="W32" i="25"/>
  <c r="W44" i="25"/>
  <c r="C41" i="33"/>
  <c r="B41" i="33"/>
  <c r="C40" i="33"/>
  <c r="B40" i="33"/>
  <c r="M41" i="33"/>
  <c r="K41" i="33"/>
  <c r="I41" i="33"/>
  <c r="G41" i="33"/>
  <c r="E41" i="33"/>
  <c r="D41" i="33"/>
  <c r="C40" i="34"/>
  <c r="J31" i="33"/>
  <c r="F31" i="33"/>
  <c r="B31" i="33"/>
  <c r="M21" i="33"/>
  <c r="I21" i="33"/>
  <c r="E21" i="33"/>
  <c r="B21" i="33"/>
  <c r="L11" i="33"/>
  <c r="H11" i="33"/>
  <c r="D11" i="33"/>
  <c r="B11" i="33"/>
  <c r="G68" i="27"/>
  <c r="Q68" i="27" s="1"/>
  <c r="G1" i="27"/>
  <c r="Q1" i="27" s="1"/>
  <c r="G79" i="25"/>
  <c r="Q79" i="25" s="1"/>
  <c r="G78" i="25"/>
  <c r="Q78" i="25" s="1"/>
  <c r="G77" i="25"/>
  <c r="Q77" i="25" s="1"/>
  <c r="G76" i="25"/>
  <c r="Q76" i="25" s="1"/>
  <c r="G75" i="25"/>
  <c r="Q75" i="25" s="1"/>
  <c r="G74" i="25"/>
  <c r="Q74" i="25" s="1"/>
  <c r="G73" i="25"/>
  <c r="Q73" i="25" s="1"/>
  <c r="G72" i="25"/>
  <c r="Q72" i="25" s="1"/>
  <c r="G71" i="25"/>
  <c r="Q71" i="25" s="1"/>
  <c r="G70" i="25"/>
  <c r="Q70" i="25" s="1"/>
  <c r="G69" i="25"/>
  <c r="Q69" i="25" s="1"/>
  <c r="G68" i="25"/>
  <c r="Q68" i="25" s="1"/>
  <c r="G1" i="25"/>
  <c r="Q1" i="25" s="1"/>
  <c r="K139" i="17"/>
  <c r="H139" i="17"/>
  <c r="G139" i="17"/>
  <c r="K138" i="17"/>
  <c r="U138" i="17" s="1"/>
  <c r="H138" i="17"/>
  <c r="G138" i="17"/>
  <c r="K137" i="17"/>
  <c r="H137" i="17"/>
  <c r="G137" i="17"/>
  <c r="K136" i="17"/>
  <c r="U136" i="17" s="1"/>
  <c r="H136" i="17"/>
  <c r="G136" i="17"/>
  <c r="K135" i="17"/>
  <c r="H135" i="17"/>
  <c r="G135" i="17"/>
  <c r="K134" i="17"/>
  <c r="U134" i="17" s="1"/>
  <c r="H134" i="17"/>
  <c r="G134" i="17"/>
  <c r="K133" i="17"/>
  <c r="U133" i="17" s="1"/>
  <c r="H133" i="17"/>
  <c r="R133" i="17" s="1"/>
  <c r="G133" i="17"/>
  <c r="Q133" i="17" s="1"/>
  <c r="K132" i="17"/>
  <c r="U132" i="17" s="1"/>
  <c r="H132" i="17"/>
  <c r="R132" i="17" s="1"/>
  <c r="G132" i="17"/>
  <c r="Q132" i="17" s="1"/>
  <c r="K131" i="17"/>
  <c r="U131" i="17" s="1"/>
  <c r="H131" i="17"/>
  <c r="R131" i="17" s="1"/>
  <c r="G131" i="17"/>
  <c r="Q131" i="17" s="1"/>
  <c r="K130" i="17"/>
  <c r="U130" i="17" s="1"/>
  <c r="H130" i="17"/>
  <c r="R130" i="17" s="1"/>
  <c r="G130" i="17"/>
  <c r="Q130" i="17" s="1"/>
  <c r="K129" i="17"/>
  <c r="U129" i="17" s="1"/>
  <c r="H129" i="17"/>
  <c r="R129" i="17" s="1"/>
  <c r="G129" i="17"/>
  <c r="Q129" i="17" s="1"/>
  <c r="K128" i="17"/>
  <c r="U128" i="17" s="1"/>
  <c r="H128" i="17"/>
  <c r="R128" i="17" s="1"/>
  <c r="G128" i="17"/>
  <c r="Q128" i="17" s="1"/>
  <c r="K127" i="17"/>
  <c r="U127" i="17" s="1"/>
  <c r="H127" i="17"/>
  <c r="R127" i="17" s="1"/>
  <c r="G127" i="17"/>
  <c r="Q127" i="17" s="1"/>
  <c r="K126" i="17"/>
  <c r="U126" i="17" s="1"/>
  <c r="H126" i="17"/>
  <c r="R126" i="17" s="1"/>
  <c r="G126" i="17"/>
  <c r="Q126" i="17" s="1"/>
  <c r="K125" i="17"/>
  <c r="U125" i="17" s="1"/>
  <c r="H125" i="17"/>
  <c r="R125" i="17" s="1"/>
  <c r="G125" i="17"/>
  <c r="Q125" i="17" s="1"/>
  <c r="K124" i="17"/>
  <c r="U124" i="17" s="1"/>
  <c r="H124" i="17"/>
  <c r="R124" i="17" s="1"/>
  <c r="G124" i="17"/>
  <c r="Q124" i="17" s="1"/>
  <c r="K123" i="17"/>
  <c r="U123" i="17" s="1"/>
  <c r="H123" i="17"/>
  <c r="R123" i="17" s="1"/>
  <c r="G123" i="17"/>
  <c r="Q123" i="17" s="1"/>
  <c r="K122" i="17"/>
  <c r="U122" i="17" s="1"/>
  <c r="H122" i="17"/>
  <c r="R122" i="17" s="1"/>
  <c r="G122" i="17"/>
  <c r="Q122" i="17" s="1"/>
  <c r="K121" i="17"/>
  <c r="U121" i="17" s="1"/>
  <c r="H121" i="17"/>
  <c r="R121" i="17" s="1"/>
  <c r="G121" i="17"/>
  <c r="Q121" i="17" s="1"/>
  <c r="K120" i="17"/>
  <c r="U120" i="17" s="1"/>
  <c r="H120" i="17"/>
  <c r="R120" i="17" s="1"/>
  <c r="G120" i="17"/>
  <c r="Q120" i="17" s="1"/>
  <c r="K119" i="17"/>
  <c r="U119" i="17" s="1"/>
  <c r="H119" i="17"/>
  <c r="R119" i="17" s="1"/>
  <c r="G119" i="17"/>
  <c r="Q119" i="17" s="1"/>
  <c r="K118" i="17"/>
  <c r="U118" i="17" s="1"/>
  <c r="H118" i="17"/>
  <c r="R118" i="17" s="1"/>
  <c r="G118" i="17"/>
  <c r="Q118" i="17" s="1"/>
  <c r="K117" i="17"/>
  <c r="U117" i="17" s="1"/>
  <c r="H117" i="17"/>
  <c r="R117" i="17" s="1"/>
  <c r="G117" i="17"/>
  <c r="Q117" i="17" s="1"/>
  <c r="K116" i="17"/>
  <c r="U116" i="17" s="1"/>
  <c r="H116" i="17"/>
  <c r="R116" i="17" s="1"/>
  <c r="G116" i="17"/>
  <c r="Q116" i="17" s="1"/>
  <c r="K115" i="17"/>
  <c r="U115" i="17" s="1"/>
  <c r="H115" i="17"/>
  <c r="R115" i="17" s="1"/>
  <c r="G115" i="17"/>
  <c r="Q115" i="17" s="1"/>
  <c r="K114" i="17"/>
  <c r="U114" i="17" s="1"/>
  <c r="H114" i="17"/>
  <c r="R114" i="17" s="1"/>
  <c r="G114" i="17"/>
  <c r="Q114" i="17" s="1"/>
  <c r="K113" i="17"/>
  <c r="U113" i="17" s="1"/>
  <c r="H113" i="17"/>
  <c r="R113" i="17" s="1"/>
  <c r="G113" i="17"/>
  <c r="Q113" i="17" s="1"/>
  <c r="K112" i="17"/>
  <c r="U112" i="17" s="1"/>
  <c r="H112" i="17"/>
  <c r="R112" i="17" s="1"/>
  <c r="G112" i="17"/>
  <c r="Q112" i="17" s="1"/>
  <c r="K111" i="17"/>
  <c r="U111" i="17" s="1"/>
  <c r="H111" i="17"/>
  <c r="R111" i="17" s="1"/>
  <c r="G111" i="17"/>
  <c r="Q111" i="17" s="1"/>
  <c r="K110" i="17"/>
  <c r="U110" i="17" s="1"/>
  <c r="H110" i="17"/>
  <c r="R110" i="17" s="1"/>
  <c r="G110" i="17"/>
  <c r="Q110" i="17" s="1"/>
  <c r="K109" i="17"/>
  <c r="U109" i="17" s="1"/>
  <c r="H109" i="17"/>
  <c r="R109" i="17" s="1"/>
  <c r="G109" i="17"/>
  <c r="Q109" i="17" s="1"/>
  <c r="K108" i="17"/>
  <c r="U108" i="17" s="1"/>
  <c r="H108" i="17"/>
  <c r="R108" i="17" s="1"/>
  <c r="G108" i="17"/>
  <c r="Q108" i="17" s="1"/>
  <c r="K107" i="17"/>
  <c r="U107" i="17" s="1"/>
  <c r="H107" i="17"/>
  <c r="R107" i="17" s="1"/>
  <c r="G107" i="17"/>
  <c r="Q107" i="17" s="1"/>
  <c r="K106" i="17"/>
  <c r="U106" i="17" s="1"/>
  <c r="H106" i="17"/>
  <c r="R106" i="17" s="1"/>
  <c r="G106" i="17"/>
  <c r="Q106" i="17" s="1"/>
  <c r="K105" i="17"/>
  <c r="U105" i="17" s="1"/>
  <c r="H105" i="17"/>
  <c r="R105" i="17" s="1"/>
  <c r="G105" i="17"/>
  <c r="Q105" i="17" s="1"/>
  <c r="K104" i="17"/>
  <c r="U104" i="17" s="1"/>
  <c r="H104" i="17"/>
  <c r="R104" i="17" s="1"/>
  <c r="G104" i="17"/>
  <c r="Q104" i="17" s="1"/>
  <c r="K103" i="17"/>
  <c r="U103" i="17" s="1"/>
  <c r="H103" i="17"/>
  <c r="R103" i="17" s="1"/>
  <c r="G103" i="17"/>
  <c r="Q103" i="17" s="1"/>
  <c r="K102" i="17"/>
  <c r="U102" i="17" s="1"/>
  <c r="H102" i="17"/>
  <c r="R102" i="17" s="1"/>
  <c r="G102" i="17"/>
  <c r="Q102" i="17" s="1"/>
  <c r="K101" i="17"/>
  <c r="U101" i="17" s="1"/>
  <c r="H101" i="17"/>
  <c r="R101" i="17" s="1"/>
  <c r="G101" i="17"/>
  <c r="Q101" i="17" s="1"/>
  <c r="K100" i="17"/>
  <c r="U100" i="17" s="1"/>
  <c r="H100" i="17"/>
  <c r="R100" i="17" s="1"/>
  <c r="G100" i="17"/>
  <c r="Q100" i="17" s="1"/>
  <c r="K99" i="17"/>
  <c r="U99" i="17" s="1"/>
  <c r="H99" i="17"/>
  <c r="R99" i="17" s="1"/>
  <c r="G99" i="17"/>
  <c r="Q99" i="17" s="1"/>
  <c r="K98" i="17"/>
  <c r="U98" i="17" s="1"/>
  <c r="H98" i="17"/>
  <c r="R98" i="17" s="1"/>
  <c r="G98" i="17"/>
  <c r="Q98" i="17" s="1"/>
  <c r="K97" i="17"/>
  <c r="U97" i="17" s="1"/>
  <c r="H97" i="17"/>
  <c r="R97" i="17" s="1"/>
  <c r="G97" i="17"/>
  <c r="Q97" i="17" s="1"/>
  <c r="K96" i="17"/>
  <c r="U96" i="17" s="1"/>
  <c r="H96" i="17"/>
  <c r="R96" i="17" s="1"/>
  <c r="G96" i="17"/>
  <c r="Q96" i="17" s="1"/>
  <c r="K95" i="17"/>
  <c r="U95" i="17" s="1"/>
  <c r="H95" i="17"/>
  <c r="R95" i="17" s="1"/>
  <c r="G95" i="17"/>
  <c r="Q95" i="17" s="1"/>
  <c r="K94" i="17"/>
  <c r="U94" i="17" s="1"/>
  <c r="H94" i="17"/>
  <c r="R94" i="17" s="1"/>
  <c r="G94" i="17"/>
  <c r="Q94" i="17" s="1"/>
  <c r="K93" i="17"/>
  <c r="U93" i="17" s="1"/>
  <c r="H93" i="17"/>
  <c r="R93" i="17" s="1"/>
  <c r="G93" i="17"/>
  <c r="Q93" i="17" s="1"/>
  <c r="K92" i="17"/>
  <c r="U92" i="17" s="1"/>
  <c r="H92" i="17"/>
  <c r="R92" i="17" s="1"/>
  <c r="G92" i="17"/>
  <c r="Q92" i="17" s="1"/>
  <c r="K91" i="17"/>
  <c r="U91" i="17" s="1"/>
  <c r="H91" i="17"/>
  <c r="R91" i="17" s="1"/>
  <c r="G91" i="17"/>
  <c r="Q91" i="17" s="1"/>
  <c r="K90" i="17"/>
  <c r="U90" i="17" s="1"/>
  <c r="H90" i="17"/>
  <c r="R90" i="17" s="1"/>
  <c r="G90" i="17"/>
  <c r="Q90" i="17" s="1"/>
  <c r="K89" i="17"/>
  <c r="U89" i="17" s="1"/>
  <c r="H89" i="17"/>
  <c r="R89" i="17" s="1"/>
  <c r="G89" i="17"/>
  <c r="Q89" i="17" s="1"/>
  <c r="K88" i="17"/>
  <c r="U88" i="17" s="1"/>
  <c r="H88" i="17"/>
  <c r="R88" i="17" s="1"/>
  <c r="G88" i="17"/>
  <c r="Q88" i="17" s="1"/>
  <c r="K87" i="17"/>
  <c r="U87" i="17" s="1"/>
  <c r="H87" i="17"/>
  <c r="R87" i="17" s="1"/>
  <c r="G87" i="17"/>
  <c r="Q87" i="17" s="1"/>
  <c r="K86" i="17"/>
  <c r="U86" i="17" s="1"/>
  <c r="H86" i="17"/>
  <c r="R86" i="17" s="1"/>
  <c r="G86" i="17"/>
  <c r="Q86" i="17" s="1"/>
  <c r="K85" i="17"/>
  <c r="U85" i="17" s="1"/>
  <c r="H85" i="17"/>
  <c r="R85" i="17" s="1"/>
  <c r="G85" i="17"/>
  <c r="Q85" i="17" s="1"/>
  <c r="K84" i="17"/>
  <c r="U84" i="17" s="1"/>
  <c r="H84" i="17"/>
  <c r="R84" i="17" s="1"/>
  <c r="G84" i="17"/>
  <c r="Q84" i="17" s="1"/>
  <c r="K83" i="17"/>
  <c r="U83" i="17" s="1"/>
  <c r="H83" i="17"/>
  <c r="R83" i="17" s="1"/>
  <c r="G83" i="17"/>
  <c r="Q83" i="17" s="1"/>
  <c r="K82" i="17"/>
  <c r="U82" i="17" s="1"/>
  <c r="H82" i="17"/>
  <c r="R82" i="17" s="1"/>
  <c r="G82" i="17"/>
  <c r="Q82" i="17" s="1"/>
  <c r="K81" i="17"/>
  <c r="U81" i="17" s="1"/>
  <c r="H81" i="17"/>
  <c r="R81" i="17" s="1"/>
  <c r="G81" i="17"/>
  <c r="Q81" i="17" s="1"/>
  <c r="K80" i="17"/>
  <c r="U80" i="17" s="1"/>
  <c r="H80" i="17"/>
  <c r="R80" i="17" s="1"/>
  <c r="G80" i="17"/>
  <c r="Q80" i="17" s="1"/>
  <c r="K79" i="17"/>
  <c r="U79" i="17" s="1"/>
  <c r="I79" i="17"/>
  <c r="S79" i="17" s="1"/>
  <c r="H79" i="17"/>
  <c r="R79" i="17" s="1"/>
  <c r="G79" i="17"/>
  <c r="Q79" i="17" s="1"/>
  <c r="K78" i="17"/>
  <c r="U78" i="17" s="1"/>
  <c r="I78" i="17"/>
  <c r="S78" i="17" s="1"/>
  <c r="H78" i="17"/>
  <c r="R78" i="17" s="1"/>
  <c r="G78" i="17"/>
  <c r="Q78" i="17" s="1"/>
  <c r="K77" i="17"/>
  <c r="U77" i="17" s="1"/>
  <c r="I77" i="17"/>
  <c r="S77" i="17" s="1"/>
  <c r="H77" i="17"/>
  <c r="R77" i="17" s="1"/>
  <c r="G77" i="17"/>
  <c r="Q77" i="17" s="1"/>
  <c r="K76" i="17"/>
  <c r="U76" i="17" s="1"/>
  <c r="I76" i="17"/>
  <c r="S76" i="17" s="1"/>
  <c r="H76" i="17"/>
  <c r="R76" i="17" s="1"/>
  <c r="G76" i="17"/>
  <c r="Q76" i="17" s="1"/>
  <c r="K75" i="17"/>
  <c r="U75" i="17" s="1"/>
  <c r="I75" i="17"/>
  <c r="S75" i="17" s="1"/>
  <c r="H75" i="17"/>
  <c r="R75" i="17" s="1"/>
  <c r="G75" i="17"/>
  <c r="Q75" i="17" s="1"/>
  <c r="K74" i="17"/>
  <c r="U74" i="17" s="1"/>
  <c r="I74" i="17"/>
  <c r="S74" i="17" s="1"/>
  <c r="H74" i="17"/>
  <c r="R74" i="17" s="1"/>
  <c r="G74" i="17"/>
  <c r="Q74" i="17" s="1"/>
  <c r="K73" i="17"/>
  <c r="U73" i="17" s="1"/>
  <c r="I73" i="17"/>
  <c r="S73" i="17" s="1"/>
  <c r="H73" i="17"/>
  <c r="R73" i="17" s="1"/>
  <c r="G73" i="17"/>
  <c r="Q73" i="17" s="1"/>
  <c r="K72" i="17"/>
  <c r="U72" i="17" s="1"/>
  <c r="I72" i="17"/>
  <c r="S72" i="17" s="1"/>
  <c r="H72" i="17"/>
  <c r="R72" i="17" s="1"/>
  <c r="G72" i="17"/>
  <c r="Q72" i="17" s="1"/>
  <c r="K71" i="17"/>
  <c r="U71" i="17" s="1"/>
  <c r="I71" i="17"/>
  <c r="S71" i="17" s="1"/>
  <c r="H71" i="17"/>
  <c r="R71" i="17" s="1"/>
  <c r="G71" i="17"/>
  <c r="Q71" i="17" s="1"/>
  <c r="K70" i="17"/>
  <c r="U70" i="17" s="1"/>
  <c r="I70" i="17"/>
  <c r="S70" i="17" s="1"/>
  <c r="H70" i="17"/>
  <c r="R70" i="17" s="1"/>
  <c r="G70" i="17"/>
  <c r="Q70" i="17" s="1"/>
  <c r="K69" i="17"/>
  <c r="U69" i="17" s="1"/>
  <c r="I69" i="17"/>
  <c r="S69" i="17" s="1"/>
  <c r="H69" i="17"/>
  <c r="R69" i="17" s="1"/>
  <c r="G69" i="17"/>
  <c r="Q69" i="17" s="1"/>
  <c r="K68" i="17"/>
  <c r="U68" i="17" s="1"/>
  <c r="I68" i="17"/>
  <c r="S68" i="17" s="1"/>
  <c r="H68" i="17"/>
  <c r="R68" i="17" s="1"/>
  <c r="G68" i="17"/>
  <c r="Q68" i="17" s="1"/>
  <c r="I1" i="17"/>
  <c r="S1" i="17" s="1"/>
  <c r="G1" i="17"/>
  <c r="Q1" i="17" s="1"/>
  <c r="K139" i="16"/>
  <c r="U139" i="16" s="1"/>
  <c r="H139" i="16"/>
  <c r="R139" i="16" s="1"/>
  <c r="G139" i="16"/>
  <c r="Q139" i="16" s="1"/>
  <c r="K138" i="16"/>
  <c r="U138" i="16" s="1"/>
  <c r="H138" i="16"/>
  <c r="R138" i="16" s="1"/>
  <c r="G138" i="16"/>
  <c r="Q138" i="16" s="1"/>
  <c r="K137" i="16"/>
  <c r="U137" i="16" s="1"/>
  <c r="H137" i="16"/>
  <c r="R137" i="16" s="1"/>
  <c r="G137" i="16"/>
  <c r="Q137" i="16" s="1"/>
  <c r="K136" i="16"/>
  <c r="U136" i="16" s="1"/>
  <c r="H136" i="16"/>
  <c r="R136" i="16" s="1"/>
  <c r="G136" i="16"/>
  <c r="Q136" i="16" s="1"/>
  <c r="K135" i="16"/>
  <c r="U135" i="16" s="1"/>
  <c r="H135" i="16"/>
  <c r="R135" i="16" s="1"/>
  <c r="G135" i="16"/>
  <c r="Q135" i="16" s="1"/>
  <c r="K134" i="16"/>
  <c r="U134" i="16" s="1"/>
  <c r="H134" i="16"/>
  <c r="R134" i="16" s="1"/>
  <c r="G134" i="16"/>
  <c r="Q134" i="16" s="1"/>
  <c r="K133" i="16"/>
  <c r="U133" i="16" s="1"/>
  <c r="H133" i="16"/>
  <c r="R133" i="16" s="1"/>
  <c r="G133" i="16"/>
  <c r="Q133" i="16" s="1"/>
  <c r="K132" i="16"/>
  <c r="U132" i="16" s="1"/>
  <c r="H132" i="16"/>
  <c r="R132" i="16" s="1"/>
  <c r="G132" i="16"/>
  <c r="Q132" i="16" s="1"/>
  <c r="K131" i="16"/>
  <c r="U131" i="16" s="1"/>
  <c r="H131" i="16"/>
  <c r="R131" i="16" s="1"/>
  <c r="G131" i="16"/>
  <c r="Q131" i="16" s="1"/>
  <c r="K130" i="16"/>
  <c r="U130" i="16" s="1"/>
  <c r="H130" i="16"/>
  <c r="R130" i="16" s="1"/>
  <c r="G130" i="16"/>
  <c r="Q130" i="16" s="1"/>
  <c r="K129" i="16"/>
  <c r="U129" i="16" s="1"/>
  <c r="H129" i="16"/>
  <c r="R129" i="16" s="1"/>
  <c r="G129" i="16"/>
  <c r="Q129" i="16" s="1"/>
  <c r="K128" i="16"/>
  <c r="U128" i="16" s="1"/>
  <c r="H128" i="16"/>
  <c r="R128" i="16" s="1"/>
  <c r="G128" i="16"/>
  <c r="Q128" i="16" s="1"/>
  <c r="K127" i="16"/>
  <c r="U127" i="16" s="1"/>
  <c r="H127" i="16"/>
  <c r="R127" i="16" s="1"/>
  <c r="G127" i="16"/>
  <c r="Q127" i="16" s="1"/>
  <c r="K126" i="16"/>
  <c r="U126" i="16" s="1"/>
  <c r="H126" i="16"/>
  <c r="R126" i="16" s="1"/>
  <c r="G126" i="16"/>
  <c r="Q126" i="16" s="1"/>
  <c r="K125" i="16"/>
  <c r="U125" i="16" s="1"/>
  <c r="H125" i="16"/>
  <c r="R125" i="16" s="1"/>
  <c r="G125" i="16"/>
  <c r="Q125" i="16" s="1"/>
  <c r="K124" i="16"/>
  <c r="U124" i="16" s="1"/>
  <c r="H124" i="16"/>
  <c r="R124" i="16" s="1"/>
  <c r="G124" i="16"/>
  <c r="Q124" i="16" s="1"/>
  <c r="K123" i="16"/>
  <c r="U123" i="16" s="1"/>
  <c r="H123" i="16"/>
  <c r="R123" i="16" s="1"/>
  <c r="G123" i="16"/>
  <c r="Q123" i="16" s="1"/>
  <c r="K122" i="16"/>
  <c r="U122" i="16" s="1"/>
  <c r="H122" i="16"/>
  <c r="R122" i="16" s="1"/>
  <c r="G122" i="16"/>
  <c r="Q122" i="16" s="1"/>
  <c r="K121" i="16"/>
  <c r="U121" i="16" s="1"/>
  <c r="H121" i="16"/>
  <c r="R121" i="16" s="1"/>
  <c r="G121" i="16"/>
  <c r="Q121" i="16" s="1"/>
  <c r="K120" i="16"/>
  <c r="U120" i="16" s="1"/>
  <c r="H120" i="16"/>
  <c r="R120" i="16" s="1"/>
  <c r="G120" i="16"/>
  <c r="Q120" i="16" s="1"/>
  <c r="K119" i="16"/>
  <c r="U119" i="16" s="1"/>
  <c r="H119" i="16"/>
  <c r="R119" i="16" s="1"/>
  <c r="G119" i="16"/>
  <c r="Q119" i="16" s="1"/>
  <c r="K118" i="16"/>
  <c r="U118" i="16" s="1"/>
  <c r="H118" i="16"/>
  <c r="R118" i="16" s="1"/>
  <c r="G118" i="16"/>
  <c r="Q118" i="16" s="1"/>
  <c r="K117" i="16"/>
  <c r="U117" i="16" s="1"/>
  <c r="H117" i="16"/>
  <c r="R117" i="16" s="1"/>
  <c r="G117" i="16"/>
  <c r="Q117" i="16" s="1"/>
  <c r="K116" i="16"/>
  <c r="U116" i="16" s="1"/>
  <c r="H116" i="16"/>
  <c r="R116" i="16" s="1"/>
  <c r="G116" i="16"/>
  <c r="Q116" i="16" s="1"/>
  <c r="K115" i="16"/>
  <c r="U115" i="16" s="1"/>
  <c r="H115" i="16"/>
  <c r="R115" i="16" s="1"/>
  <c r="G115" i="16"/>
  <c r="Q115" i="16" s="1"/>
  <c r="K114" i="16"/>
  <c r="U114" i="16" s="1"/>
  <c r="H114" i="16"/>
  <c r="R114" i="16" s="1"/>
  <c r="G114" i="16"/>
  <c r="Q114" i="16" s="1"/>
  <c r="K113" i="16"/>
  <c r="U113" i="16" s="1"/>
  <c r="H113" i="16"/>
  <c r="R113" i="16" s="1"/>
  <c r="G113" i="16"/>
  <c r="Q113" i="16" s="1"/>
  <c r="K112" i="16"/>
  <c r="U112" i="16" s="1"/>
  <c r="H112" i="16"/>
  <c r="R112" i="16" s="1"/>
  <c r="G112" i="16"/>
  <c r="Q112" i="16" s="1"/>
  <c r="K111" i="16"/>
  <c r="U111" i="16" s="1"/>
  <c r="H111" i="16"/>
  <c r="R111" i="16" s="1"/>
  <c r="G111" i="16"/>
  <c r="Q111" i="16" s="1"/>
  <c r="K110" i="16"/>
  <c r="U110" i="16" s="1"/>
  <c r="H110" i="16"/>
  <c r="R110" i="16" s="1"/>
  <c r="G110" i="16"/>
  <c r="Q110" i="16" s="1"/>
  <c r="K109" i="16"/>
  <c r="U109" i="16" s="1"/>
  <c r="H109" i="16"/>
  <c r="R109" i="16" s="1"/>
  <c r="G109" i="16"/>
  <c r="Q109" i="16" s="1"/>
  <c r="K108" i="16"/>
  <c r="U108" i="16" s="1"/>
  <c r="H108" i="16"/>
  <c r="R108" i="16" s="1"/>
  <c r="G108" i="16"/>
  <c r="Q108" i="16" s="1"/>
  <c r="K107" i="16"/>
  <c r="U107" i="16" s="1"/>
  <c r="H107" i="16"/>
  <c r="R107" i="16" s="1"/>
  <c r="G107" i="16"/>
  <c r="Q107" i="16" s="1"/>
  <c r="K106" i="16"/>
  <c r="U106" i="16" s="1"/>
  <c r="H106" i="16"/>
  <c r="R106" i="16" s="1"/>
  <c r="G106" i="16"/>
  <c r="Q106" i="16" s="1"/>
  <c r="K105" i="16"/>
  <c r="U105" i="16" s="1"/>
  <c r="H105" i="16"/>
  <c r="R105" i="16" s="1"/>
  <c r="G105" i="16"/>
  <c r="Q105" i="16" s="1"/>
  <c r="K104" i="16"/>
  <c r="U104" i="16" s="1"/>
  <c r="H104" i="16"/>
  <c r="R104" i="16" s="1"/>
  <c r="G104" i="16"/>
  <c r="Q104" i="16" s="1"/>
  <c r="K103" i="16"/>
  <c r="U103" i="16" s="1"/>
  <c r="H103" i="16"/>
  <c r="R103" i="16" s="1"/>
  <c r="G103" i="16"/>
  <c r="Q103" i="16" s="1"/>
  <c r="K102" i="16"/>
  <c r="U102" i="16" s="1"/>
  <c r="H102" i="16"/>
  <c r="R102" i="16" s="1"/>
  <c r="G102" i="16"/>
  <c r="Q102" i="16" s="1"/>
  <c r="K101" i="16"/>
  <c r="U101" i="16" s="1"/>
  <c r="H101" i="16"/>
  <c r="R101" i="16" s="1"/>
  <c r="G101" i="16"/>
  <c r="Q101" i="16" s="1"/>
  <c r="K100" i="16"/>
  <c r="U100" i="16" s="1"/>
  <c r="H100" i="16"/>
  <c r="R100" i="16" s="1"/>
  <c r="G100" i="16"/>
  <c r="Q100" i="16" s="1"/>
  <c r="K99" i="16"/>
  <c r="U99" i="16" s="1"/>
  <c r="H99" i="16"/>
  <c r="R99" i="16" s="1"/>
  <c r="G99" i="16"/>
  <c r="Q99" i="16" s="1"/>
  <c r="K98" i="16"/>
  <c r="U98" i="16" s="1"/>
  <c r="H98" i="16"/>
  <c r="R98" i="16" s="1"/>
  <c r="G98" i="16"/>
  <c r="Q98" i="16" s="1"/>
  <c r="K97" i="16"/>
  <c r="U97" i="16" s="1"/>
  <c r="H97" i="16"/>
  <c r="R97" i="16" s="1"/>
  <c r="G97" i="16"/>
  <c r="Q97" i="16" s="1"/>
  <c r="K96" i="16"/>
  <c r="U96" i="16" s="1"/>
  <c r="H96" i="16"/>
  <c r="R96" i="16" s="1"/>
  <c r="G96" i="16"/>
  <c r="Q96" i="16" s="1"/>
  <c r="K95" i="16"/>
  <c r="U95" i="16" s="1"/>
  <c r="H95" i="16"/>
  <c r="R95" i="16" s="1"/>
  <c r="G95" i="16"/>
  <c r="Q95" i="16" s="1"/>
  <c r="K94" i="16"/>
  <c r="U94" i="16" s="1"/>
  <c r="H94" i="16"/>
  <c r="R94" i="16" s="1"/>
  <c r="G94" i="16"/>
  <c r="Q94" i="16" s="1"/>
  <c r="K93" i="16"/>
  <c r="U93" i="16" s="1"/>
  <c r="H93" i="16"/>
  <c r="R93" i="16" s="1"/>
  <c r="G93" i="16"/>
  <c r="Q93" i="16" s="1"/>
  <c r="K92" i="16"/>
  <c r="U92" i="16" s="1"/>
  <c r="H92" i="16"/>
  <c r="R92" i="16" s="1"/>
  <c r="G92" i="16"/>
  <c r="Q92" i="16" s="1"/>
  <c r="K91" i="16"/>
  <c r="U91" i="16" s="1"/>
  <c r="H91" i="16"/>
  <c r="R91" i="16" s="1"/>
  <c r="G91" i="16"/>
  <c r="Q91" i="16" s="1"/>
  <c r="K90" i="16"/>
  <c r="U90" i="16" s="1"/>
  <c r="H90" i="16"/>
  <c r="R90" i="16" s="1"/>
  <c r="G90" i="16"/>
  <c r="Q90" i="16" s="1"/>
  <c r="K89" i="16"/>
  <c r="U89" i="16" s="1"/>
  <c r="H89" i="16"/>
  <c r="R89" i="16" s="1"/>
  <c r="G89" i="16"/>
  <c r="Q89" i="16" s="1"/>
  <c r="K88" i="16"/>
  <c r="U88" i="16" s="1"/>
  <c r="H88" i="16"/>
  <c r="R88" i="16" s="1"/>
  <c r="G88" i="16"/>
  <c r="Q88" i="16" s="1"/>
  <c r="K87" i="16"/>
  <c r="U87" i="16" s="1"/>
  <c r="H87" i="16"/>
  <c r="R87" i="16" s="1"/>
  <c r="G87" i="16"/>
  <c r="Q87" i="16" s="1"/>
  <c r="K86" i="16"/>
  <c r="U86" i="16" s="1"/>
  <c r="H86" i="16"/>
  <c r="R86" i="16" s="1"/>
  <c r="G86" i="16"/>
  <c r="Q86" i="16" s="1"/>
  <c r="K85" i="16"/>
  <c r="U85" i="16" s="1"/>
  <c r="H85" i="16"/>
  <c r="R85" i="16" s="1"/>
  <c r="G85" i="16"/>
  <c r="Q85" i="16" s="1"/>
  <c r="K84" i="16"/>
  <c r="U84" i="16" s="1"/>
  <c r="H84" i="16"/>
  <c r="R84" i="16" s="1"/>
  <c r="G84" i="16"/>
  <c r="Q84" i="16" s="1"/>
  <c r="K83" i="16"/>
  <c r="U83" i="16" s="1"/>
  <c r="H83" i="16"/>
  <c r="R83" i="16" s="1"/>
  <c r="G83" i="16"/>
  <c r="Q83" i="16" s="1"/>
  <c r="K82" i="16"/>
  <c r="U82" i="16" s="1"/>
  <c r="H82" i="16"/>
  <c r="R82" i="16" s="1"/>
  <c r="G82" i="16"/>
  <c r="Q82" i="16" s="1"/>
  <c r="K81" i="16"/>
  <c r="U81" i="16" s="1"/>
  <c r="H81" i="16"/>
  <c r="R81" i="16" s="1"/>
  <c r="G81" i="16"/>
  <c r="Q81" i="16" s="1"/>
  <c r="K80" i="16"/>
  <c r="U80" i="16" s="1"/>
  <c r="H80" i="16"/>
  <c r="R80" i="16" s="1"/>
  <c r="G80" i="16"/>
  <c r="Q80" i="16" s="1"/>
  <c r="K79" i="16"/>
  <c r="U79" i="16" s="1"/>
  <c r="I79" i="16"/>
  <c r="S79" i="16" s="1"/>
  <c r="H79" i="16"/>
  <c r="R79" i="16" s="1"/>
  <c r="G79" i="16"/>
  <c r="Q79" i="16" s="1"/>
  <c r="K78" i="16"/>
  <c r="U78" i="16" s="1"/>
  <c r="I78" i="16"/>
  <c r="S78" i="16" s="1"/>
  <c r="H78" i="16"/>
  <c r="R78" i="16" s="1"/>
  <c r="G78" i="16"/>
  <c r="Q78" i="16" s="1"/>
  <c r="K77" i="16"/>
  <c r="U77" i="16" s="1"/>
  <c r="I77" i="16"/>
  <c r="S77" i="16" s="1"/>
  <c r="H77" i="16"/>
  <c r="R77" i="16" s="1"/>
  <c r="G77" i="16"/>
  <c r="Q77" i="16" s="1"/>
  <c r="K76" i="16"/>
  <c r="U76" i="16" s="1"/>
  <c r="I76" i="16"/>
  <c r="S76" i="16" s="1"/>
  <c r="H76" i="16"/>
  <c r="R76" i="16" s="1"/>
  <c r="G76" i="16"/>
  <c r="Q76" i="16" s="1"/>
  <c r="K75" i="16"/>
  <c r="U75" i="16" s="1"/>
  <c r="I75" i="16"/>
  <c r="S75" i="16" s="1"/>
  <c r="H75" i="16"/>
  <c r="R75" i="16" s="1"/>
  <c r="G75" i="16"/>
  <c r="Q75" i="16" s="1"/>
  <c r="K74" i="16"/>
  <c r="U74" i="16" s="1"/>
  <c r="I74" i="16"/>
  <c r="S74" i="16" s="1"/>
  <c r="H74" i="16"/>
  <c r="R74" i="16" s="1"/>
  <c r="G74" i="16"/>
  <c r="Q74" i="16" s="1"/>
  <c r="K73" i="16"/>
  <c r="U73" i="16" s="1"/>
  <c r="I73" i="16"/>
  <c r="S73" i="16" s="1"/>
  <c r="H73" i="16"/>
  <c r="R73" i="16" s="1"/>
  <c r="G73" i="16"/>
  <c r="Q73" i="16" s="1"/>
  <c r="K72" i="16"/>
  <c r="U72" i="16" s="1"/>
  <c r="I72" i="16"/>
  <c r="S72" i="16" s="1"/>
  <c r="H72" i="16"/>
  <c r="R72" i="16" s="1"/>
  <c r="G72" i="16"/>
  <c r="Q72" i="16" s="1"/>
  <c r="K71" i="16"/>
  <c r="U71" i="16" s="1"/>
  <c r="I71" i="16"/>
  <c r="S71" i="16" s="1"/>
  <c r="H71" i="16"/>
  <c r="R71" i="16" s="1"/>
  <c r="G71" i="16"/>
  <c r="Q71" i="16" s="1"/>
  <c r="K70" i="16"/>
  <c r="U70" i="16" s="1"/>
  <c r="I70" i="16"/>
  <c r="S70" i="16" s="1"/>
  <c r="H70" i="16"/>
  <c r="R70" i="16" s="1"/>
  <c r="G70" i="16"/>
  <c r="Q70" i="16" s="1"/>
  <c r="K69" i="16"/>
  <c r="U69" i="16" s="1"/>
  <c r="I69" i="16"/>
  <c r="S69" i="16" s="1"/>
  <c r="H69" i="16"/>
  <c r="R69" i="16" s="1"/>
  <c r="G69" i="16"/>
  <c r="Q69" i="16" s="1"/>
  <c r="K68" i="16"/>
  <c r="U68" i="16" s="1"/>
  <c r="I68" i="16"/>
  <c r="S68" i="16" s="1"/>
  <c r="H68" i="16"/>
  <c r="R68" i="16" s="1"/>
  <c r="G68" i="16"/>
  <c r="Q68" i="16" s="1"/>
  <c r="K1" i="16"/>
  <c r="U1" i="16" s="1"/>
  <c r="I1" i="16"/>
  <c r="S1" i="16" s="1"/>
  <c r="H1" i="16"/>
  <c r="R1" i="16" s="1"/>
  <c r="G1" i="16"/>
  <c r="Q1" i="16" s="1"/>
  <c r="H146" i="17" l="1"/>
  <c r="R146" i="17" s="1"/>
  <c r="R134" i="17"/>
  <c r="K147" i="17"/>
  <c r="U147" i="17" s="1"/>
  <c r="U135" i="17"/>
  <c r="H150" i="17"/>
  <c r="R150" i="17" s="1"/>
  <c r="R138" i="17"/>
  <c r="K151" i="17"/>
  <c r="U151" i="17" s="1"/>
  <c r="U139" i="17"/>
  <c r="G148" i="17"/>
  <c r="Q148" i="17" s="1"/>
  <c r="Q136" i="17"/>
  <c r="H149" i="17"/>
  <c r="R149" i="17" s="1"/>
  <c r="R137" i="17"/>
  <c r="G149" i="17"/>
  <c r="Q149" i="17" s="1"/>
  <c r="Q137" i="17"/>
  <c r="G147" i="17"/>
  <c r="Q147" i="17" s="1"/>
  <c r="Q135" i="17"/>
  <c r="H148" i="17"/>
  <c r="R148" i="17" s="1"/>
  <c r="R136" i="17"/>
  <c r="K149" i="17"/>
  <c r="U149" i="17" s="1"/>
  <c r="U137" i="17"/>
  <c r="G151" i="17"/>
  <c r="Q151" i="17" s="1"/>
  <c r="Q139" i="17"/>
  <c r="G146" i="17"/>
  <c r="Q146" i="17" s="1"/>
  <c r="Q134" i="17"/>
  <c r="H147" i="17"/>
  <c r="R147" i="17" s="1"/>
  <c r="R135" i="17"/>
  <c r="G150" i="17"/>
  <c r="Q150" i="17" s="1"/>
  <c r="Q138" i="17"/>
  <c r="H151" i="17"/>
  <c r="R151" i="17" s="1"/>
  <c r="R139" i="17"/>
  <c r="K155" i="17"/>
  <c r="U155" i="17" s="1"/>
  <c r="G152" i="17"/>
  <c r="Q152" i="17" s="1"/>
  <c r="H153" i="17"/>
  <c r="R153" i="17" s="1"/>
  <c r="G154" i="17"/>
  <c r="Q154" i="17" s="1"/>
  <c r="H155" i="17"/>
  <c r="R155" i="17" s="1"/>
  <c r="G156" i="17"/>
  <c r="Q156" i="17" s="1"/>
  <c r="H157" i="17"/>
  <c r="R157" i="17" s="1"/>
  <c r="H163" i="17"/>
  <c r="R163" i="17" s="1"/>
  <c r="K153" i="17"/>
  <c r="U153" i="17" s="1"/>
  <c r="K157" i="17"/>
  <c r="U157" i="17" s="1"/>
  <c r="H152" i="17"/>
  <c r="R152" i="17" s="1"/>
  <c r="G153" i="17"/>
  <c r="Q153" i="17" s="1"/>
  <c r="H154" i="17"/>
  <c r="R154" i="17" s="1"/>
  <c r="G155" i="17"/>
  <c r="Q155" i="17" s="1"/>
  <c r="H156" i="17"/>
  <c r="R156" i="17" s="1"/>
  <c r="G157" i="17"/>
  <c r="Q157" i="17" s="1"/>
  <c r="K146" i="17"/>
  <c r="U146" i="17" s="1"/>
  <c r="K148" i="17"/>
  <c r="U148" i="17" s="1"/>
  <c r="K150" i="17"/>
  <c r="U150" i="17" s="1"/>
  <c r="C11" i="33"/>
  <c r="F41" i="33"/>
  <c r="J41" i="33"/>
  <c r="C28" i="34"/>
  <c r="C21" i="34"/>
  <c r="C35" i="34"/>
  <c r="C14" i="34"/>
  <c r="C42" i="34"/>
  <c r="G11" i="33"/>
  <c r="K11" i="33"/>
  <c r="C7" i="34"/>
  <c r="D21" i="33"/>
  <c r="H21" i="33"/>
  <c r="L21" i="33"/>
  <c r="E31" i="33"/>
  <c r="I31" i="33"/>
  <c r="M31" i="33"/>
  <c r="H41" i="33"/>
  <c r="L41" i="33"/>
  <c r="E11" i="33"/>
  <c r="I11" i="33"/>
  <c r="M11" i="33"/>
  <c r="F21" i="33"/>
  <c r="J21" i="33"/>
  <c r="C31" i="33"/>
  <c r="G31" i="33"/>
  <c r="K31" i="33"/>
  <c r="F11" i="33"/>
  <c r="J11" i="33"/>
  <c r="C21" i="33"/>
  <c r="G21" i="33"/>
  <c r="K21" i="33"/>
  <c r="D31" i="33"/>
  <c r="H31" i="33"/>
  <c r="L31" i="33"/>
  <c r="B20" i="33"/>
  <c r="F20" i="33"/>
  <c r="J20" i="33"/>
  <c r="C30" i="33"/>
  <c r="C53" i="33" s="1"/>
  <c r="G30" i="33"/>
  <c r="K30" i="33"/>
  <c r="G40" i="33"/>
  <c r="K40" i="33"/>
  <c r="C20" i="33"/>
  <c r="G20" i="33"/>
  <c r="K20" i="33"/>
  <c r="D30" i="33"/>
  <c r="H30" i="33"/>
  <c r="L30" i="33"/>
  <c r="D40" i="33"/>
  <c r="H40" i="33"/>
  <c r="H53" i="33" s="1"/>
  <c r="L40" i="33"/>
  <c r="D20" i="33"/>
  <c r="H20" i="33"/>
  <c r="L20" i="33"/>
  <c r="E30" i="33"/>
  <c r="I30" i="33"/>
  <c r="M30" i="33"/>
  <c r="E40" i="33"/>
  <c r="E53" i="33" s="1"/>
  <c r="I40" i="33"/>
  <c r="M40" i="33"/>
  <c r="M53" i="33" s="1"/>
  <c r="E20" i="33"/>
  <c r="I20" i="33"/>
  <c r="M20" i="33"/>
  <c r="B30" i="33"/>
  <c r="B53" i="33" s="1"/>
  <c r="F30" i="33"/>
  <c r="J30" i="33"/>
  <c r="F40" i="33"/>
  <c r="J40" i="33"/>
  <c r="J53" i="33" s="1"/>
  <c r="L22" i="29"/>
  <c r="L23" i="29" s="1"/>
  <c r="L24" i="29" s="1"/>
  <c r="L25" i="29" s="1"/>
  <c r="G22" i="29"/>
  <c r="G23" i="29" s="1"/>
  <c r="G24" i="29" s="1"/>
  <c r="G25" i="29" s="1"/>
  <c r="F53" i="33" l="1"/>
  <c r="I53" i="33"/>
  <c r="L53" i="33"/>
  <c r="K53" i="33"/>
  <c r="D53" i="33"/>
  <c r="G53" i="33"/>
  <c r="H162" i="17"/>
  <c r="R162" i="17" s="1"/>
  <c r="G163" i="17"/>
  <c r="Q163" i="17" s="1"/>
  <c r="H158" i="17"/>
  <c r="R158" i="17" s="1"/>
  <c r="G160" i="17"/>
  <c r="Q160" i="17" s="1"/>
  <c r="G161" i="17"/>
  <c r="Q161" i="17" s="1"/>
  <c r="H160" i="17"/>
  <c r="R160" i="17" s="1"/>
  <c r="H159" i="17"/>
  <c r="R159" i="17" s="1"/>
  <c r="H161" i="17"/>
  <c r="R161" i="17" s="1"/>
  <c r="G159" i="17"/>
  <c r="Q159" i="17" s="1"/>
  <c r="K163" i="17"/>
  <c r="U163" i="17" s="1"/>
  <c r="K159" i="17"/>
  <c r="U159" i="17" s="1"/>
  <c r="K161" i="17"/>
  <c r="U161" i="17" s="1"/>
  <c r="G162" i="17"/>
  <c r="Q162" i="17" s="1"/>
  <c r="G158" i="17"/>
  <c r="Q158" i="17" s="1"/>
  <c r="H165" i="17"/>
  <c r="R165" i="17" s="1"/>
  <c r="K162" i="17"/>
  <c r="U162" i="17" s="1"/>
  <c r="K154" i="17"/>
  <c r="U154" i="17" s="1"/>
  <c r="H172" i="17"/>
  <c r="R172" i="17" s="1"/>
  <c r="G171" i="17"/>
  <c r="Q171" i="17" s="1"/>
  <c r="H168" i="17"/>
  <c r="R168" i="17" s="1"/>
  <c r="G167" i="17"/>
  <c r="Q167" i="17" s="1"/>
  <c r="H164" i="17"/>
  <c r="R164" i="17" s="1"/>
  <c r="G172" i="17"/>
  <c r="Q172" i="17" s="1"/>
  <c r="H169" i="17"/>
  <c r="R169" i="17" s="1"/>
  <c r="G168" i="17"/>
  <c r="Q168" i="17" s="1"/>
  <c r="G164" i="17"/>
  <c r="Q164" i="17" s="1"/>
  <c r="K160" i="17"/>
  <c r="U160" i="17" s="1"/>
  <c r="K152" i="17"/>
  <c r="U152" i="17" s="1"/>
  <c r="K156" i="17"/>
  <c r="U156" i="17" s="1"/>
  <c r="K173" i="17"/>
  <c r="U173" i="17" s="1"/>
  <c r="K165" i="17"/>
  <c r="U165" i="17" s="1"/>
  <c r="H175" i="17"/>
  <c r="R175" i="17" s="1"/>
  <c r="H167" i="17"/>
  <c r="R167" i="17" s="1"/>
  <c r="K169" i="17"/>
  <c r="U169" i="17" s="1"/>
  <c r="K158" i="17"/>
  <c r="U158" i="17" s="1"/>
  <c r="H174" i="17"/>
  <c r="R174" i="17" s="1"/>
  <c r="G173" i="17"/>
  <c r="Q173" i="17" s="1"/>
  <c r="G169" i="17"/>
  <c r="Q169" i="17" s="1"/>
  <c r="H166" i="17"/>
  <c r="R166" i="17" s="1"/>
  <c r="G165" i="17"/>
  <c r="Q165" i="17" s="1"/>
  <c r="G174" i="17"/>
  <c r="Q174" i="17" s="1"/>
  <c r="H171" i="17"/>
  <c r="R171" i="17" s="1"/>
  <c r="G166" i="17"/>
  <c r="Q166" i="17" s="1"/>
  <c r="K167" i="17"/>
  <c r="U167" i="17" s="1"/>
  <c r="D48" i="35"/>
  <c r="D38" i="35"/>
  <c r="D28" i="35"/>
  <c r="D18" i="35"/>
  <c r="D8" i="35"/>
  <c r="G170" i="17" l="1"/>
  <c r="Q170" i="17" s="1"/>
  <c r="H170" i="17"/>
  <c r="R170" i="17" s="1"/>
  <c r="K175" i="17"/>
  <c r="U175" i="17" s="1"/>
  <c r="G175" i="17"/>
  <c r="Q175" i="17" s="1"/>
  <c r="H173" i="17"/>
  <c r="R173" i="17" s="1"/>
  <c r="K171" i="17"/>
  <c r="U171" i="17" s="1"/>
  <c r="H176" i="17"/>
  <c r="R176" i="17" s="1"/>
  <c r="G183" i="17"/>
  <c r="Q183" i="17" s="1"/>
  <c r="G178" i="17"/>
  <c r="Q178" i="17" s="1"/>
  <c r="G182" i="17"/>
  <c r="Q182" i="17" s="1"/>
  <c r="H178" i="17"/>
  <c r="R178" i="17" s="1"/>
  <c r="G181" i="17"/>
  <c r="Q181" i="17" s="1"/>
  <c r="H186" i="17"/>
  <c r="R186" i="17" s="1"/>
  <c r="K181" i="17"/>
  <c r="U181" i="17" s="1"/>
  <c r="H179" i="17"/>
  <c r="R179" i="17" s="1"/>
  <c r="K177" i="17"/>
  <c r="U177" i="17" s="1"/>
  <c r="K172" i="17"/>
  <c r="U172" i="17" s="1"/>
  <c r="K183" i="17"/>
  <c r="U183" i="17" s="1"/>
  <c r="H181" i="17"/>
  <c r="R181" i="17" s="1"/>
  <c r="G179" i="17"/>
  <c r="Q179" i="17" s="1"/>
  <c r="K166" i="17"/>
  <c r="U166" i="17" s="1"/>
  <c r="K170" i="17"/>
  <c r="U170" i="17" s="1"/>
  <c r="G186" i="17"/>
  <c r="Q186" i="17" s="1"/>
  <c r="G185" i="17"/>
  <c r="Q185" i="17" s="1"/>
  <c r="K168" i="17"/>
  <c r="U168" i="17" s="1"/>
  <c r="K164" i="17"/>
  <c r="U164" i="17" s="1"/>
  <c r="G184" i="17"/>
  <c r="Q184" i="17" s="1"/>
  <c r="H180" i="17"/>
  <c r="R180" i="17" s="1"/>
  <c r="G176" i="17"/>
  <c r="Q176" i="17" s="1"/>
  <c r="H183" i="17"/>
  <c r="R183" i="17" s="1"/>
  <c r="K179" i="17"/>
  <c r="U179" i="17" s="1"/>
  <c r="G177" i="17"/>
  <c r="Q177" i="17" s="1"/>
  <c r="H182" i="17"/>
  <c r="R182" i="17" s="1"/>
  <c r="H187" i="17"/>
  <c r="R187" i="17" s="1"/>
  <c r="K185" i="17"/>
  <c r="U185" i="17" s="1"/>
  <c r="K187" i="17"/>
  <c r="U187" i="17" s="1"/>
  <c r="G180" i="17"/>
  <c r="Q180" i="17" s="1"/>
  <c r="H184" i="17"/>
  <c r="R184" i="17" s="1"/>
  <c r="K174" i="17"/>
  <c r="U174" i="17" s="1"/>
  <c r="H177" i="17"/>
  <c r="R177" i="17" s="1"/>
  <c r="Q53" i="19"/>
  <c r="P53" i="19"/>
  <c r="O53" i="19"/>
  <c r="N53" i="19"/>
  <c r="M53" i="19"/>
  <c r="L53" i="19"/>
  <c r="K53" i="19"/>
  <c r="J53" i="19"/>
  <c r="I53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G187" i="17" l="1"/>
  <c r="Q187" i="17" s="1"/>
  <c r="H185" i="17"/>
  <c r="R185" i="17" s="1"/>
  <c r="K186" i="17"/>
  <c r="U186" i="17" s="1"/>
  <c r="H196" i="17"/>
  <c r="R196" i="17" s="1"/>
  <c r="K199" i="17"/>
  <c r="U199" i="17" s="1"/>
  <c r="H194" i="17"/>
  <c r="R194" i="17" s="1"/>
  <c r="G189" i="17"/>
  <c r="Q189" i="17" s="1"/>
  <c r="H195" i="17"/>
  <c r="R195" i="17" s="1"/>
  <c r="G196" i="17"/>
  <c r="Q196" i="17" s="1"/>
  <c r="G197" i="17"/>
  <c r="Q197" i="17" s="1"/>
  <c r="G191" i="17"/>
  <c r="Q191" i="17" s="1"/>
  <c r="H193" i="17"/>
  <c r="R193" i="17" s="1"/>
  <c r="K184" i="17"/>
  <c r="U184" i="17" s="1"/>
  <c r="H191" i="17"/>
  <c r="R191" i="17" s="1"/>
  <c r="K193" i="17"/>
  <c r="U193" i="17" s="1"/>
  <c r="H198" i="17"/>
  <c r="R198" i="17" s="1"/>
  <c r="G193" i="17"/>
  <c r="Q193" i="17" s="1"/>
  <c r="G194" i="17"/>
  <c r="Q194" i="17" s="1"/>
  <c r="G195" i="17"/>
  <c r="Q195" i="17" s="1"/>
  <c r="H189" i="17"/>
  <c r="R189" i="17" s="1"/>
  <c r="G192" i="17"/>
  <c r="Q192" i="17" s="1"/>
  <c r="K176" i="17"/>
  <c r="U176" i="17" s="1"/>
  <c r="H188" i="17"/>
  <c r="R188" i="17" s="1"/>
  <c r="K197" i="17"/>
  <c r="U197" i="17" s="1"/>
  <c r="H199" i="17"/>
  <c r="R199" i="17" s="1"/>
  <c r="K191" i="17"/>
  <c r="U191" i="17" s="1"/>
  <c r="G188" i="17"/>
  <c r="Q188" i="17" s="1"/>
  <c r="H192" i="17"/>
  <c r="R192" i="17" s="1"/>
  <c r="K180" i="17"/>
  <c r="U180" i="17" s="1"/>
  <c r="G198" i="17"/>
  <c r="Q198" i="17" s="1"/>
  <c r="K182" i="17"/>
  <c r="U182" i="17" s="1"/>
  <c r="K178" i="17"/>
  <c r="U178" i="17" s="1"/>
  <c r="H197" i="17"/>
  <c r="R197" i="17" s="1"/>
  <c r="K195" i="17"/>
  <c r="U195" i="17" s="1"/>
  <c r="K189" i="17"/>
  <c r="U189" i="17" s="1"/>
  <c r="H190" i="17"/>
  <c r="R190" i="17" s="1"/>
  <c r="G190" i="17"/>
  <c r="Q190" i="17" s="1"/>
  <c r="W21" i="31"/>
  <c r="W20" i="31"/>
  <c r="W19" i="31"/>
  <c r="W18" i="31"/>
  <c r="W17" i="31"/>
  <c r="G199" i="17" l="1"/>
  <c r="Q199" i="17" s="1"/>
  <c r="G207" i="17"/>
  <c r="Q207" i="17" s="1"/>
  <c r="K207" i="17"/>
  <c r="U207" i="17" s="1"/>
  <c r="K190" i="17"/>
  <c r="U190" i="17" s="1"/>
  <c r="K194" i="17"/>
  <c r="U194" i="17" s="1"/>
  <c r="H204" i="17"/>
  <c r="R204" i="17" s="1"/>
  <c r="K203" i="17"/>
  <c r="U203" i="17" s="1"/>
  <c r="H211" i="17"/>
  <c r="R211" i="17" s="1"/>
  <c r="K188" i="17"/>
  <c r="U188" i="17" s="1"/>
  <c r="G204" i="17"/>
  <c r="Q204" i="17" s="1"/>
  <c r="H210" i="17"/>
  <c r="R210" i="17" s="1"/>
  <c r="H203" i="17"/>
  <c r="R203" i="17" s="1"/>
  <c r="H205" i="17"/>
  <c r="R205" i="17" s="1"/>
  <c r="G208" i="17"/>
  <c r="Q208" i="17" s="1"/>
  <c r="H206" i="17"/>
  <c r="R206" i="17" s="1"/>
  <c r="K211" i="17"/>
  <c r="U211" i="17" s="1"/>
  <c r="K198" i="17"/>
  <c r="U198" i="17" s="1"/>
  <c r="G200" i="17"/>
  <c r="Q200" i="17" s="1"/>
  <c r="G202" i="17"/>
  <c r="Q202" i="17" s="1"/>
  <c r="H202" i="17"/>
  <c r="R202" i="17" s="1"/>
  <c r="K201" i="17"/>
  <c r="U201" i="17" s="1"/>
  <c r="H209" i="17"/>
  <c r="R209" i="17" s="1"/>
  <c r="G210" i="17"/>
  <c r="Q210" i="17" s="1"/>
  <c r="K192" i="17"/>
  <c r="U192" i="17" s="1"/>
  <c r="G211" i="17"/>
  <c r="Q211" i="17" s="1"/>
  <c r="K209" i="17"/>
  <c r="U209" i="17" s="1"/>
  <c r="H200" i="17"/>
  <c r="R200" i="17" s="1"/>
  <c r="H201" i="17"/>
  <c r="R201" i="17" s="1"/>
  <c r="G206" i="17"/>
  <c r="Q206" i="17" s="1"/>
  <c r="G205" i="17"/>
  <c r="Q205" i="17" s="1"/>
  <c r="K205" i="17"/>
  <c r="U205" i="17" s="1"/>
  <c r="K196" i="17"/>
  <c r="U196" i="17" s="1"/>
  <c r="G203" i="17"/>
  <c r="Q203" i="17" s="1"/>
  <c r="G209" i="17"/>
  <c r="Q209" i="17" s="1"/>
  <c r="H207" i="17"/>
  <c r="R207" i="17" s="1"/>
  <c r="G201" i="17"/>
  <c r="Q201" i="17" s="1"/>
  <c r="H208" i="17"/>
  <c r="R208" i="17" s="1"/>
  <c r="D51" i="32"/>
  <c r="E16" i="29"/>
  <c r="C51" i="32" s="1"/>
  <c r="K204" i="17" l="1"/>
  <c r="U204" i="17" s="1"/>
  <c r="K210" i="17"/>
  <c r="U210" i="17" s="1"/>
  <c r="K200" i="17"/>
  <c r="U200" i="17" s="1"/>
  <c r="K206" i="17"/>
  <c r="U206" i="17" s="1"/>
  <c r="K208" i="17"/>
  <c r="U208" i="17" s="1"/>
  <c r="K202" i="17"/>
  <c r="U202" i="17" s="1"/>
  <c r="G6" i="30"/>
  <c r="G7" i="30" s="1"/>
  <c r="G8" i="30" s="1"/>
  <c r="G9" i="30" s="1"/>
  <c r="G10" i="30" s="1"/>
  <c r="I139" i="28" l="1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G139" i="28"/>
  <c r="G138" i="28"/>
  <c r="G137" i="28"/>
  <c r="G136" i="28"/>
  <c r="G135" i="28"/>
  <c r="G134" i="28"/>
  <c r="G133" i="28"/>
  <c r="G132" i="28"/>
  <c r="G131" i="28"/>
  <c r="G130" i="28"/>
  <c r="G129" i="28"/>
  <c r="G128" i="28"/>
  <c r="G127" i="28"/>
  <c r="G126" i="28"/>
  <c r="G125" i="28"/>
  <c r="G124" i="28"/>
  <c r="G123" i="28"/>
  <c r="G122" i="28"/>
  <c r="G121" i="28"/>
  <c r="G120" i="28"/>
  <c r="G119" i="28"/>
  <c r="G118" i="28"/>
  <c r="G117" i="28"/>
  <c r="G116" i="28"/>
  <c r="G115" i="28"/>
  <c r="G114" i="28"/>
  <c r="G113" i="28"/>
  <c r="G112" i="28"/>
  <c r="G111" i="28"/>
  <c r="G110" i="28"/>
  <c r="G109" i="28"/>
  <c r="G108" i="28"/>
  <c r="G107" i="28"/>
  <c r="G106" i="28"/>
  <c r="G105" i="28"/>
  <c r="G104" i="28"/>
  <c r="G103" i="28"/>
  <c r="G102" i="28"/>
  <c r="G101" i="28"/>
  <c r="G100" i="28"/>
  <c r="G99" i="28"/>
  <c r="G98" i="28"/>
  <c r="G97" i="28"/>
  <c r="G96" i="28"/>
  <c r="G95" i="28"/>
  <c r="G94" i="28"/>
  <c r="G93" i="28"/>
  <c r="G92" i="28"/>
  <c r="G91" i="28"/>
  <c r="G90" i="28"/>
  <c r="G89" i="28"/>
  <c r="G88" i="28"/>
  <c r="G87" i="28"/>
  <c r="G86" i="28"/>
  <c r="G85" i="28"/>
  <c r="G84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L1" i="28"/>
  <c r="K1" i="28"/>
  <c r="J1" i="28"/>
  <c r="I1" i="28"/>
  <c r="G1" i="28"/>
  <c r="F1" i="28"/>
  <c r="E1" i="28"/>
  <c r="D1" i="28"/>
  <c r="J151" i="27"/>
  <c r="T151" i="27" s="1"/>
  <c r="I151" i="27"/>
  <c r="S151" i="27" s="1"/>
  <c r="J150" i="27"/>
  <c r="T150" i="27" s="1"/>
  <c r="I150" i="27"/>
  <c r="S150" i="27" s="1"/>
  <c r="I149" i="27"/>
  <c r="S149" i="27" s="1"/>
  <c r="J148" i="27"/>
  <c r="T148" i="27" s="1"/>
  <c r="I148" i="27"/>
  <c r="S148" i="27" s="1"/>
  <c r="J147" i="27"/>
  <c r="T147" i="27" s="1"/>
  <c r="I147" i="27"/>
  <c r="S147" i="27" s="1"/>
  <c r="J146" i="27"/>
  <c r="T146" i="27" s="1"/>
  <c r="I146" i="27"/>
  <c r="S146" i="27" s="1"/>
  <c r="J157" i="27"/>
  <c r="T157" i="27" s="1"/>
  <c r="I157" i="27"/>
  <c r="S157" i="27" s="1"/>
  <c r="J156" i="27"/>
  <c r="T156" i="27" s="1"/>
  <c r="I156" i="27"/>
  <c r="S156" i="27" s="1"/>
  <c r="J155" i="27"/>
  <c r="T155" i="27" s="1"/>
  <c r="I155" i="27"/>
  <c r="S155" i="27" s="1"/>
  <c r="J154" i="27"/>
  <c r="T154" i="27" s="1"/>
  <c r="I154" i="27"/>
  <c r="S154" i="27" s="1"/>
  <c r="J153" i="27"/>
  <c r="T153" i="27" s="1"/>
  <c r="I153" i="27"/>
  <c r="S153" i="27" s="1"/>
  <c r="J152" i="27"/>
  <c r="T152" i="27" s="1"/>
  <c r="I152" i="27"/>
  <c r="S152" i="27" s="1"/>
  <c r="J68" i="27"/>
  <c r="T68" i="27" s="1"/>
  <c r="I68" i="27"/>
  <c r="S68" i="27" s="1"/>
  <c r="J1" i="27"/>
  <c r="T1" i="27" s="1"/>
  <c r="I1" i="27"/>
  <c r="S1" i="27" s="1"/>
  <c r="E1" i="27"/>
  <c r="O1" i="27" s="1"/>
  <c r="D1" i="27"/>
  <c r="N1" i="27" s="1"/>
  <c r="K139" i="22"/>
  <c r="W139" i="22" s="1"/>
  <c r="J139" i="22"/>
  <c r="V139" i="22" s="1"/>
  <c r="I139" i="22"/>
  <c r="U139" i="22" s="1"/>
  <c r="H139" i="22"/>
  <c r="T139" i="22" s="1"/>
  <c r="K138" i="22"/>
  <c r="W138" i="22" s="1"/>
  <c r="J138" i="22"/>
  <c r="V138" i="22" s="1"/>
  <c r="I138" i="22"/>
  <c r="U138" i="22" s="1"/>
  <c r="H138" i="22"/>
  <c r="T138" i="22" s="1"/>
  <c r="K137" i="22"/>
  <c r="W137" i="22" s="1"/>
  <c r="J137" i="22"/>
  <c r="V137" i="22" s="1"/>
  <c r="I137" i="22"/>
  <c r="U137" i="22" s="1"/>
  <c r="H137" i="22"/>
  <c r="T137" i="22" s="1"/>
  <c r="K136" i="22"/>
  <c r="W136" i="22" s="1"/>
  <c r="J136" i="22"/>
  <c r="V136" i="22" s="1"/>
  <c r="I136" i="22"/>
  <c r="U136" i="22" s="1"/>
  <c r="H136" i="22"/>
  <c r="T136" i="22" s="1"/>
  <c r="K135" i="22"/>
  <c r="W135" i="22" s="1"/>
  <c r="J135" i="22"/>
  <c r="V135" i="22" s="1"/>
  <c r="I135" i="22"/>
  <c r="U135" i="22" s="1"/>
  <c r="H135" i="22"/>
  <c r="T135" i="22" s="1"/>
  <c r="K134" i="22"/>
  <c r="W134" i="22" s="1"/>
  <c r="J134" i="22"/>
  <c r="V134" i="22" s="1"/>
  <c r="I134" i="22"/>
  <c r="U134" i="22" s="1"/>
  <c r="H134" i="22"/>
  <c r="T134" i="22" s="1"/>
  <c r="K1" i="22"/>
  <c r="W1" i="22" s="1"/>
  <c r="J1" i="22"/>
  <c r="V1" i="22" s="1"/>
  <c r="I1" i="22"/>
  <c r="U1" i="22" s="1"/>
  <c r="H1" i="22"/>
  <c r="T1" i="22" s="1"/>
  <c r="E1" i="22"/>
  <c r="Q1" i="22" s="1"/>
  <c r="D1" i="22"/>
  <c r="P1" i="22" s="1"/>
  <c r="F139" i="17"/>
  <c r="P139" i="17" s="1"/>
  <c r="F138" i="17"/>
  <c r="P138" i="17" s="1"/>
  <c r="F137" i="17"/>
  <c r="P137" i="17" s="1"/>
  <c r="F136" i="17"/>
  <c r="P136" i="17" s="1"/>
  <c r="F135" i="17"/>
  <c r="P135" i="17" s="1"/>
  <c r="F134" i="17"/>
  <c r="P134" i="17" s="1"/>
  <c r="F133" i="17"/>
  <c r="P133" i="17" s="1"/>
  <c r="F132" i="17"/>
  <c r="P132" i="17" s="1"/>
  <c r="F131" i="17"/>
  <c r="P131" i="17" s="1"/>
  <c r="F130" i="17"/>
  <c r="P130" i="17" s="1"/>
  <c r="F129" i="17"/>
  <c r="P129" i="17" s="1"/>
  <c r="F128" i="17"/>
  <c r="P128" i="17" s="1"/>
  <c r="F127" i="17"/>
  <c r="P127" i="17" s="1"/>
  <c r="F126" i="17"/>
  <c r="P126" i="17" s="1"/>
  <c r="F125" i="17"/>
  <c r="P125" i="17" s="1"/>
  <c r="F124" i="17"/>
  <c r="P124" i="17" s="1"/>
  <c r="F123" i="17"/>
  <c r="P123" i="17" s="1"/>
  <c r="F122" i="17"/>
  <c r="P122" i="17" s="1"/>
  <c r="F121" i="17"/>
  <c r="P121" i="17" s="1"/>
  <c r="F120" i="17"/>
  <c r="P120" i="17" s="1"/>
  <c r="F119" i="17"/>
  <c r="P119" i="17" s="1"/>
  <c r="F118" i="17"/>
  <c r="P118" i="17" s="1"/>
  <c r="F117" i="17"/>
  <c r="P117" i="17" s="1"/>
  <c r="F116" i="17"/>
  <c r="P116" i="17" s="1"/>
  <c r="F115" i="17"/>
  <c r="P115" i="17" s="1"/>
  <c r="F114" i="17"/>
  <c r="P114" i="17" s="1"/>
  <c r="F113" i="17"/>
  <c r="P113" i="17" s="1"/>
  <c r="F112" i="17"/>
  <c r="P112" i="17" s="1"/>
  <c r="F111" i="17"/>
  <c r="P111" i="17" s="1"/>
  <c r="F110" i="17"/>
  <c r="P110" i="17" s="1"/>
  <c r="F109" i="17"/>
  <c r="P109" i="17" s="1"/>
  <c r="F108" i="17"/>
  <c r="P108" i="17" s="1"/>
  <c r="F107" i="17"/>
  <c r="P107" i="17" s="1"/>
  <c r="F106" i="17"/>
  <c r="P106" i="17" s="1"/>
  <c r="F105" i="17"/>
  <c r="P105" i="17" s="1"/>
  <c r="F104" i="17"/>
  <c r="P104" i="17" s="1"/>
  <c r="F103" i="17"/>
  <c r="P103" i="17" s="1"/>
  <c r="F102" i="17"/>
  <c r="P102" i="17" s="1"/>
  <c r="F101" i="17"/>
  <c r="P101" i="17" s="1"/>
  <c r="F100" i="17"/>
  <c r="P100" i="17" s="1"/>
  <c r="F99" i="17"/>
  <c r="P99" i="17" s="1"/>
  <c r="F98" i="17"/>
  <c r="P98" i="17" s="1"/>
  <c r="F97" i="17"/>
  <c r="P97" i="17" s="1"/>
  <c r="F96" i="17"/>
  <c r="P96" i="17" s="1"/>
  <c r="F95" i="17"/>
  <c r="P95" i="17" s="1"/>
  <c r="F94" i="17"/>
  <c r="P94" i="17" s="1"/>
  <c r="F93" i="17"/>
  <c r="P93" i="17" s="1"/>
  <c r="F92" i="17"/>
  <c r="P92" i="17" s="1"/>
  <c r="F91" i="17"/>
  <c r="P91" i="17" s="1"/>
  <c r="F90" i="17"/>
  <c r="P90" i="17" s="1"/>
  <c r="F89" i="17"/>
  <c r="P89" i="17" s="1"/>
  <c r="F88" i="17"/>
  <c r="P88" i="17" s="1"/>
  <c r="F87" i="17"/>
  <c r="P87" i="17" s="1"/>
  <c r="F86" i="17"/>
  <c r="P86" i="17" s="1"/>
  <c r="F85" i="17"/>
  <c r="P85" i="17" s="1"/>
  <c r="F84" i="17"/>
  <c r="P84" i="17" s="1"/>
  <c r="F83" i="17"/>
  <c r="P83" i="17" s="1"/>
  <c r="F82" i="17"/>
  <c r="P82" i="17" s="1"/>
  <c r="F81" i="17"/>
  <c r="P81" i="17" s="1"/>
  <c r="F80" i="17"/>
  <c r="P80" i="17" s="1"/>
  <c r="F79" i="17"/>
  <c r="P79" i="17" s="1"/>
  <c r="F78" i="17"/>
  <c r="P78" i="17" s="1"/>
  <c r="F77" i="17"/>
  <c r="P77" i="17" s="1"/>
  <c r="F76" i="17"/>
  <c r="P76" i="17" s="1"/>
  <c r="F75" i="17"/>
  <c r="P75" i="17" s="1"/>
  <c r="F74" i="17"/>
  <c r="P74" i="17" s="1"/>
  <c r="F73" i="17"/>
  <c r="P73" i="17" s="1"/>
  <c r="F72" i="17"/>
  <c r="P72" i="17" s="1"/>
  <c r="F71" i="17"/>
  <c r="P71" i="17" s="1"/>
  <c r="F70" i="17"/>
  <c r="P70" i="17" s="1"/>
  <c r="F69" i="17"/>
  <c r="P69" i="17" s="1"/>
  <c r="F68" i="17"/>
  <c r="P68" i="17" s="1"/>
  <c r="F1" i="17"/>
  <c r="P1" i="17" s="1"/>
  <c r="N139" i="26"/>
  <c r="K139" i="26"/>
  <c r="V139" i="26" s="1"/>
  <c r="J139" i="26"/>
  <c r="U139" i="26" s="1"/>
  <c r="I139" i="26"/>
  <c r="T139" i="26" s="1"/>
  <c r="S139" i="26"/>
  <c r="G139" i="26"/>
  <c r="R139" i="26" s="1"/>
  <c r="F139" i="26"/>
  <c r="Q139" i="26" s="1"/>
  <c r="E139" i="26"/>
  <c r="P139" i="26" s="1"/>
  <c r="D139" i="26"/>
  <c r="O139" i="26" s="1"/>
  <c r="A139" i="26"/>
  <c r="B139" i="26" s="1"/>
  <c r="N138" i="26"/>
  <c r="K138" i="26"/>
  <c r="V138" i="26" s="1"/>
  <c r="J138" i="26"/>
  <c r="U138" i="26" s="1"/>
  <c r="I138" i="26"/>
  <c r="T138" i="26" s="1"/>
  <c r="S138" i="26"/>
  <c r="G138" i="26"/>
  <c r="R138" i="26" s="1"/>
  <c r="F138" i="26"/>
  <c r="Q138" i="26" s="1"/>
  <c r="E138" i="26"/>
  <c r="P138" i="26" s="1"/>
  <c r="D138" i="26"/>
  <c r="O138" i="26" s="1"/>
  <c r="A138" i="26"/>
  <c r="B138" i="26" s="1"/>
  <c r="N137" i="26"/>
  <c r="K137" i="26"/>
  <c r="V137" i="26" s="1"/>
  <c r="J137" i="26"/>
  <c r="U137" i="26" s="1"/>
  <c r="I137" i="26"/>
  <c r="T137" i="26" s="1"/>
  <c r="S137" i="26"/>
  <c r="G137" i="26"/>
  <c r="R137" i="26" s="1"/>
  <c r="F137" i="26"/>
  <c r="Q137" i="26" s="1"/>
  <c r="E137" i="26"/>
  <c r="P137" i="26" s="1"/>
  <c r="D137" i="26"/>
  <c r="O137" i="26" s="1"/>
  <c r="A137" i="26"/>
  <c r="B137" i="26" s="1"/>
  <c r="N136" i="26"/>
  <c r="K136" i="26"/>
  <c r="V136" i="26" s="1"/>
  <c r="J136" i="26"/>
  <c r="U136" i="26" s="1"/>
  <c r="I136" i="26"/>
  <c r="T136" i="26" s="1"/>
  <c r="S136" i="26"/>
  <c r="G136" i="26"/>
  <c r="R136" i="26" s="1"/>
  <c r="F136" i="26"/>
  <c r="Q136" i="26" s="1"/>
  <c r="E136" i="26"/>
  <c r="P136" i="26" s="1"/>
  <c r="D136" i="26"/>
  <c r="O136" i="26" s="1"/>
  <c r="A136" i="26"/>
  <c r="B136" i="26" s="1"/>
  <c r="N135" i="26"/>
  <c r="K135" i="26"/>
  <c r="V135" i="26" s="1"/>
  <c r="J135" i="26"/>
  <c r="U135" i="26" s="1"/>
  <c r="I135" i="26"/>
  <c r="T135" i="26" s="1"/>
  <c r="S135" i="26"/>
  <c r="G135" i="26"/>
  <c r="R135" i="26" s="1"/>
  <c r="F135" i="26"/>
  <c r="Q135" i="26" s="1"/>
  <c r="E135" i="26"/>
  <c r="P135" i="26" s="1"/>
  <c r="D135" i="26"/>
  <c r="O135" i="26" s="1"/>
  <c r="A135" i="26"/>
  <c r="B135" i="26" s="1"/>
  <c r="N134" i="26"/>
  <c r="K134" i="26"/>
  <c r="V134" i="26" s="1"/>
  <c r="J134" i="26"/>
  <c r="U134" i="26" s="1"/>
  <c r="I134" i="26"/>
  <c r="T134" i="26" s="1"/>
  <c r="S134" i="26"/>
  <c r="G134" i="26"/>
  <c r="R134" i="26" s="1"/>
  <c r="F134" i="26"/>
  <c r="Q134" i="26" s="1"/>
  <c r="E134" i="26"/>
  <c r="P134" i="26" s="1"/>
  <c r="D134" i="26"/>
  <c r="O134" i="26" s="1"/>
  <c r="A134" i="26"/>
  <c r="B134" i="26" s="1"/>
  <c r="N133" i="26"/>
  <c r="K133" i="26"/>
  <c r="V133" i="26" s="1"/>
  <c r="J133" i="26"/>
  <c r="U133" i="26" s="1"/>
  <c r="I133" i="26"/>
  <c r="T133" i="26" s="1"/>
  <c r="S133" i="26"/>
  <c r="G133" i="26"/>
  <c r="R133" i="26" s="1"/>
  <c r="F133" i="26"/>
  <c r="Q133" i="26" s="1"/>
  <c r="E133" i="26"/>
  <c r="P133" i="26" s="1"/>
  <c r="D133" i="26"/>
  <c r="O133" i="26" s="1"/>
  <c r="A133" i="26"/>
  <c r="B133" i="26" s="1"/>
  <c r="N132" i="26"/>
  <c r="K132" i="26"/>
  <c r="V132" i="26" s="1"/>
  <c r="J132" i="26"/>
  <c r="U132" i="26" s="1"/>
  <c r="I132" i="26"/>
  <c r="T132" i="26" s="1"/>
  <c r="S132" i="26"/>
  <c r="G132" i="26"/>
  <c r="R132" i="26" s="1"/>
  <c r="F132" i="26"/>
  <c r="Q132" i="26" s="1"/>
  <c r="E132" i="26"/>
  <c r="P132" i="26" s="1"/>
  <c r="D132" i="26"/>
  <c r="O132" i="26" s="1"/>
  <c r="A132" i="26"/>
  <c r="B132" i="26" s="1"/>
  <c r="N131" i="26"/>
  <c r="K131" i="26"/>
  <c r="V131" i="26" s="1"/>
  <c r="J131" i="26"/>
  <c r="U131" i="26" s="1"/>
  <c r="I131" i="26"/>
  <c r="T131" i="26" s="1"/>
  <c r="S131" i="26"/>
  <c r="G131" i="26"/>
  <c r="R131" i="26" s="1"/>
  <c r="F131" i="26"/>
  <c r="Q131" i="26" s="1"/>
  <c r="E131" i="26"/>
  <c r="P131" i="26" s="1"/>
  <c r="D131" i="26"/>
  <c r="O131" i="26" s="1"/>
  <c r="A131" i="26"/>
  <c r="B131" i="26" s="1"/>
  <c r="N130" i="26"/>
  <c r="K130" i="26"/>
  <c r="V130" i="26" s="1"/>
  <c r="J130" i="26"/>
  <c r="U130" i="26" s="1"/>
  <c r="I130" i="26"/>
  <c r="T130" i="26" s="1"/>
  <c r="S130" i="26"/>
  <c r="G130" i="26"/>
  <c r="R130" i="26" s="1"/>
  <c r="F130" i="26"/>
  <c r="Q130" i="26" s="1"/>
  <c r="E130" i="26"/>
  <c r="P130" i="26" s="1"/>
  <c r="D130" i="26"/>
  <c r="O130" i="26" s="1"/>
  <c r="A130" i="26"/>
  <c r="B130" i="26" s="1"/>
  <c r="N129" i="26"/>
  <c r="K129" i="26"/>
  <c r="V129" i="26" s="1"/>
  <c r="J129" i="26"/>
  <c r="U129" i="26" s="1"/>
  <c r="I129" i="26"/>
  <c r="T129" i="26" s="1"/>
  <c r="S129" i="26"/>
  <c r="G129" i="26"/>
  <c r="R129" i="26" s="1"/>
  <c r="F129" i="26"/>
  <c r="Q129" i="26" s="1"/>
  <c r="E129" i="26"/>
  <c r="P129" i="26" s="1"/>
  <c r="D129" i="26"/>
  <c r="O129" i="26" s="1"/>
  <c r="A129" i="26"/>
  <c r="B129" i="26" s="1"/>
  <c r="N128" i="26"/>
  <c r="K128" i="26"/>
  <c r="V128" i="26" s="1"/>
  <c r="J128" i="26"/>
  <c r="U128" i="26" s="1"/>
  <c r="I128" i="26"/>
  <c r="T128" i="26" s="1"/>
  <c r="S128" i="26"/>
  <c r="G128" i="26"/>
  <c r="R128" i="26" s="1"/>
  <c r="F128" i="26"/>
  <c r="Q128" i="26" s="1"/>
  <c r="E128" i="26"/>
  <c r="P128" i="26" s="1"/>
  <c r="D128" i="26"/>
  <c r="O128" i="26" s="1"/>
  <c r="A128" i="26"/>
  <c r="B128" i="26" s="1"/>
  <c r="I127" i="26"/>
  <c r="T127" i="26" s="1"/>
  <c r="I126" i="26"/>
  <c r="T126" i="26" s="1"/>
  <c r="I125" i="26"/>
  <c r="T125" i="26" s="1"/>
  <c r="I124" i="26"/>
  <c r="T124" i="26" s="1"/>
  <c r="I123" i="26"/>
  <c r="T123" i="26" s="1"/>
  <c r="I122" i="26"/>
  <c r="T122" i="26" s="1"/>
  <c r="I121" i="26"/>
  <c r="T121" i="26" s="1"/>
  <c r="I120" i="26"/>
  <c r="T120" i="26" s="1"/>
  <c r="I119" i="26"/>
  <c r="T119" i="26" s="1"/>
  <c r="I118" i="26"/>
  <c r="T118" i="26" s="1"/>
  <c r="I117" i="26"/>
  <c r="T117" i="26" s="1"/>
  <c r="I116" i="26"/>
  <c r="T116" i="26" s="1"/>
  <c r="I115" i="26"/>
  <c r="T115" i="26" s="1"/>
  <c r="I114" i="26"/>
  <c r="T114" i="26" s="1"/>
  <c r="I113" i="26"/>
  <c r="T113" i="26" s="1"/>
  <c r="I112" i="26"/>
  <c r="T112" i="26" s="1"/>
  <c r="I111" i="26"/>
  <c r="T111" i="26" s="1"/>
  <c r="I110" i="26"/>
  <c r="T110" i="26" s="1"/>
  <c r="I109" i="26"/>
  <c r="T109" i="26" s="1"/>
  <c r="I108" i="26"/>
  <c r="T108" i="26" s="1"/>
  <c r="I107" i="26"/>
  <c r="T107" i="26" s="1"/>
  <c r="I106" i="26"/>
  <c r="T106" i="26" s="1"/>
  <c r="I105" i="26"/>
  <c r="T105" i="26" s="1"/>
  <c r="I104" i="26"/>
  <c r="T104" i="26" s="1"/>
  <c r="I103" i="26"/>
  <c r="T103" i="26" s="1"/>
  <c r="I102" i="26"/>
  <c r="T102" i="26" s="1"/>
  <c r="I101" i="26"/>
  <c r="T101" i="26" s="1"/>
  <c r="I100" i="26"/>
  <c r="T100" i="26" s="1"/>
  <c r="I99" i="26"/>
  <c r="T99" i="26" s="1"/>
  <c r="I98" i="26"/>
  <c r="T98" i="26" s="1"/>
  <c r="I97" i="26"/>
  <c r="T97" i="26" s="1"/>
  <c r="I96" i="26"/>
  <c r="T96" i="26" s="1"/>
  <c r="I95" i="26"/>
  <c r="T95" i="26" s="1"/>
  <c r="I94" i="26"/>
  <c r="T94" i="26" s="1"/>
  <c r="I93" i="26"/>
  <c r="T93" i="26" s="1"/>
  <c r="I92" i="26"/>
  <c r="T92" i="26" s="1"/>
  <c r="I91" i="26"/>
  <c r="T91" i="26" s="1"/>
  <c r="I90" i="26"/>
  <c r="T90" i="26" s="1"/>
  <c r="I89" i="26"/>
  <c r="T89" i="26" s="1"/>
  <c r="I88" i="26"/>
  <c r="T88" i="26" s="1"/>
  <c r="I87" i="26"/>
  <c r="T87" i="26" s="1"/>
  <c r="I86" i="26"/>
  <c r="T86" i="26" s="1"/>
  <c r="I85" i="26"/>
  <c r="T85" i="26" s="1"/>
  <c r="I84" i="26"/>
  <c r="T84" i="26" s="1"/>
  <c r="I83" i="26"/>
  <c r="T83" i="26" s="1"/>
  <c r="I82" i="26"/>
  <c r="T82" i="26" s="1"/>
  <c r="I81" i="26"/>
  <c r="T81" i="26" s="1"/>
  <c r="I80" i="26"/>
  <c r="T80" i="26" s="1"/>
  <c r="I79" i="26"/>
  <c r="T79" i="26" s="1"/>
  <c r="I78" i="26"/>
  <c r="T78" i="26" s="1"/>
  <c r="I77" i="26"/>
  <c r="T77" i="26" s="1"/>
  <c r="I76" i="26"/>
  <c r="T76" i="26" s="1"/>
  <c r="I75" i="26"/>
  <c r="T75" i="26" s="1"/>
  <c r="I74" i="26"/>
  <c r="T74" i="26" s="1"/>
  <c r="I73" i="26"/>
  <c r="T73" i="26" s="1"/>
  <c r="I72" i="26"/>
  <c r="T72" i="26" s="1"/>
  <c r="I71" i="26"/>
  <c r="T71" i="26" s="1"/>
  <c r="I70" i="26"/>
  <c r="T70" i="26" s="1"/>
  <c r="I69" i="26"/>
  <c r="T69" i="26" s="1"/>
  <c r="I68" i="26"/>
  <c r="I1" i="26"/>
  <c r="N127" i="26"/>
  <c r="N126" i="26"/>
  <c r="N125" i="26"/>
  <c r="N124" i="26"/>
  <c r="N123" i="26"/>
  <c r="N122" i="26"/>
  <c r="N121" i="26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K127" i="26"/>
  <c r="V127" i="26" s="1"/>
  <c r="J127" i="26"/>
  <c r="U127" i="26" s="1"/>
  <c r="S127" i="26"/>
  <c r="G127" i="26"/>
  <c r="R127" i="26" s="1"/>
  <c r="F127" i="26"/>
  <c r="Q127" i="26" s="1"/>
  <c r="E127" i="26"/>
  <c r="P127" i="26" s="1"/>
  <c r="D127" i="26"/>
  <c r="O127" i="26" s="1"/>
  <c r="K126" i="26"/>
  <c r="V126" i="26" s="1"/>
  <c r="J126" i="26"/>
  <c r="U126" i="26" s="1"/>
  <c r="S126" i="26"/>
  <c r="G126" i="26"/>
  <c r="R126" i="26" s="1"/>
  <c r="F126" i="26"/>
  <c r="Q126" i="26" s="1"/>
  <c r="E126" i="26"/>
  <c r="P126" i="26" s="1"/>
  <c r="D126" i="26"/>
  <c r="O126" i="26" s="1"/>
  <c r="K125" i="26"/>
  <c r="V125" i="26" s="1"/>
  <c r="J125" i="26"/>
  <c r="U125" i="26" s="1"/>
  <c r="S125" i="26"/>
  <c r="G125" i="26"/>
  <c r="R125" i="26" s="1"/>
  <c r="F125" i="26"/>
  <c r="Q125" i="26" s="1"/>
  <c r="E125" i="26"/>
  <c r="P125" i="26" s="1"/>
  <c r="D125" i="26"/>
  <c r="O125" i="26" s="1"/>
  <c r="K124" i="26"/>
  <c r="V124" i="26" s="1"/>
  <c r="J124" i="26"/>
  <c r="U124" i="26" s="1"/>
  <c r="S124" i="26"/>
  <c r="G124" i="26"/>
  <c r="R124" i="26" s="1"/>
  <c r="F124" i="26"/>
  <c r="Q124" i="26" s="1"/>
  <c r="E124" i="26"/>
  <c r="P124" i="26" s="1"/>
  <c r="D124" i="26"/>
  <c r="O124" i="26" s="1"/>
  <c r="K123" i="26"/>
  <c r="V123" i="26" s="1"/>
  <c r="J123" i="26"/>
  <c r="U123" i="26" s="1"/>
  <c r="S123" i="26"/>
  <c r="G123" i="26"/>
  <c r="R123" i="26" s="1"/>
  <c r="F123" i="26"/>
  <c r="Q123" i="26" s="1"/>
  <c r="E123" i="26"/>
  <c r="P123" i="26" s="1"/>
  <c r="D123" i="26"/>
  <c r="O123" i="26" s="1"/>
  <c r="K122" i="26"/>
  <c r="V122" i="26" s="1"/>
  <c r="J122" i="26"/>
  <c r="U122" i="26" s="1"/>
  <c r="S122" i="26"/>
  <c r="G122" i="26"/>
  <c r="R122" i="26" s="1"/>
  <c r="F122" i="26"/>
  <c r="Q122" i="26" s="1"/>
  <c r="E122" i="26"/>
  <c r="P122" i="26" s="1"/>
  <c r="D122" i="26"/>
  <c r="O122" i="26" s="1"/>
  <c r="K121" i="26"/>
  <c r="V121" i="26" s="1"/>
  <c r="J121" i="26"/>
  <c r="U121" i="26" s="1"/>
  <c r="S121" i="26"/>
  <c r="G121" i="26"/>
  <c r="R121" i="26" s="1"/>
  <c r="F121" i="26"/>
  <c r="Q121" i="26" s="1"/>
  <c r="E121" i="26"/>
  <c r="P121" i="26" s="1"/>
  <c r="D121" i="26"/>
  <c r="O121" i="26" s="1"/>
  <c r="K120" i="26"/>
  <c r="V120" i="26" s="1"/>
  <c r="J120" i="26"/>
  <c r="U120" i="26" s="1"/>
  <c r="S120" i="26"/>
  <c r="G120" i="26"/>
  <c r="R120" i="26" s="1"/>
  <c r="F120" i="26"/>
  <c r="Q120" i="26" s="1"/>
  <c r="E120" i="26"/>
  <c r="P120" i="26" s="1"/>
  <c r="D120" i="26"/>
  <c r="O120" i="26" s="1"/>
  <c r="K119" i="26"/>
  <c r="V119" i="26" s="1"/>
  <c r="J119" i="26"/>
  <c r="U119" i="26" s="1"/>
  <c r="S119" i="26"/>
  <c r="G119" i="26"/>
  <c r="R119" i="26" s="1"/>
  <c r="F119" i="26"/>
  <c r="Q119" i="26" s="1"/>
  <c r="E119" i="26"/>
  <c r="P119" i="26" s="1"/>
  <c r="D119" i="26"/>
  <c r="O119" i="26" s="1"/>
  <c r="K118" i="26"/>
  <c r="V118" i="26" s="1"/>
  <c r="J118" i="26"/>
  <c r="U118" i="26" s="1"/>
  <c r="S118" i="26"/>
  <c r="G118" i="26"/>
  <c r="R118" i="26" s="1"/>
  <c r="F118" i="26"/>
  <c r="Q118" i="26" s="1"/>
  <c r="E118" i="26"/>
  <c r="P118" i="26" s="1"/>
  <c r="D118" i="26"/>
  <c r="O118" i="26" s="1"/>
  <c r="K117" i="26"/>
  <c r="V117" i="26" s="1"/>
  <c r="J117" i="26"/>
  <c r="U117" i="26" s="1"/>
  <c r="S117" i="26"/>
  <c r="G117" i="26"/>
  <c r="R117" i="26" s="1"/>
  <c r="F117" i="26"/>
  <c r="Q117" i="26" s="1"/>
  <c r="E117" i="26"/>
  <c r="P117" i="26" s="1"/>
  <c r="D117" i="26"/>
  <c r="O117" i="26" s="1"/>
  <c r="K116" i="26"/>
  <c r="V116" i="26" s="1"/>
  <c r="J116" i="26"/>
  <c r="U116" i="26" s="1"/>
  <c r="S116" i="26"/>
  <c r="G116" i="26"/>
  <c r="R116" i="26" s="1"/>
  <c r="F116" i="26"/>
  <c r="Q116" i="26" s="1"/>
  <c r="E116" i="26"/>
  <c r="P116" i="26" s="1"/>
  <c r="D116" i="26"/>
  <c r="O116" i="26" s="1"/>
  <c r="K115" i="26"/>
  <c r="V115" i="26" s="1"/>
  <c r="J115" i="26"/>
  <c r="U115" i="26" s="1"/>
  <c r="S115" i="26"/>
  <c r="G115" i="26"/>
  <c r="R115" i="26" s="1"/>
  <c r="F115" i="26"/>
  <c r="Q115" i="26" s="1"/>
  <c r="E115" i="26"/>
  <c r="P115" i="26" s="1"/>
  <c r="D115" i="26"/>
  <c r="O115" i="26" s="1"/>
  <c r="K114" i="26"/>
  <c r="V114" i="26" s="1"/>
  <c r="J114" i="26"/>
  <c r="U114" i="26" s="1"/>
  <c r="S114" i="26"/>
  <c r="G114" i="26"/>
  <c r="R114" i="26" s="1"/>
  <c r="F114" i="26"/>
  <c r="Q114" i="26" s="1"/>
  <c r="E114" i="26"/>
  <c r="P114" i="26" s="1"/>
  <c r="D114" i="26"/>
  <c r="O114" i="26" s="1"/>
  <c r="K113" i="26"/>
  <c r="V113" i="26" s="1"/>
  <c r="J113" i="26"/>
  <c r="U113" i="26" s="1"/>
  <c r="S113" i="26"/>
  <c r="G113" i="26"/>
  <c r="R113" i="26" s="1"/>
  <c r="F113" i="26"/>
  <c r="Q113" i="26" s="1"/>
  <c r="E113" i="26"/>
  <c r="P113" i="26" s="1"/>
  <c r="D113" i="26"/>
  <c r="O113" i="26" s="1"/>
  <c r="K112" i="26"/>
  <c r="V112" i="26" s="1"/>
  <c r="J112" i="26"/>
  <c r="U112" i="26" s="1"/>
  <c r="S112" i="26"/>
  <c r="G112" i="26"/>
  <c r="R112" i="26" s="1"/>
  <c r="F112" i="26"/>
  <c r="Q112" i="26" s="1"/>
  <c r="E112" i="26"/>
  <c r="P112" i="26" s="1"/>
  <c r="D112" i="26"/>
  <c r="O112" i="26" s="1"/>
  <c r="K111" i="26"/>
  <c r="V111" i="26" s="1"/>
  <c r="J111" i="26"/>
  <c r="U111" i="26" s="1"/>
  <c r="S111" i="26"/>
  <c r="G111" i="26"/>
  <c r="R111" i="26" s="1"/>
  <c r="F111" i="26"/>
  <c r="Q111" i="26" s="1"/>
  <c r="E111" i="26"/>
  <c r="P111" i="26" s="1"/>
  <c r="D111" i="26"/>
  <c r="O111" i="26" s="1"/>
  <c r="K110" i="26"/>
  <c r="V110" i="26" s="1"/>
  <c r="J110" i="26"/>
  <c r="U110" i="26" s="1"/>
  <c r="S110" i="26"/>
  <c r="G110" i="26"/>
  <c r="R110" i="26" s="1"/>
  <c r="F110" i="26"/>
  <c r="Q110" i="26" s="1"/>
  <c r="E110" i="26"/>
  <c r="P110" i="26" s="1"/>
  <c r="D110" i="26"/>
  <c r="O110" i="26" s="1"/>
  <c r="K109" i="26"/>
  <c r="V109" i="26" s="1"/>
  <c r="J109" i="26"/>
  <c r="U109" i="26" s="1"/>
  <c r="S109" i="26"/>
  <c r="G109" i="26"/>
  <c r="R109" i="26" s="1"/>
  <c r="F109" i="26"/>
  <c r="Q109" i="26" s="1"/>
  <c r="E109" i="26"/>
  <c r="P109" i="26" s="1"/>
  <c r="D109" i="26"/>
  <c r="O109" i="26" s="1"/>
  <c r="K108" i="26"/>
  <c r="V108" i="26" s="1"/>
  <c r="J108" i="26"/>
  <c r="U108" i="26" s="1"/>
  <c r="S108" i="26"/>
  <c r="G108" i="26"/>
  <c r="R108" i="26" s="1"/>
  <c r="F108" i="26"/>
  <c r="Q108" i="26" s="1"/>
  <c r="E108" i="26"/>
  <c r="P108" i="26" s="1"/>
  <c r="D108" i="26"/>
  <c r="O108" i="26" s="1"/>
  <c r="K107" i="26"/>
  <c r="V107" i="26" s="1"/>
  <c r="J107" i="26"/>
  <c r="U107" i="26" s="1"/>
  <c r="S107" i="26"/>
  <c r="G107" i="26"/>
  <c r="R107" i="26" s="1"/>
  <c r="F107" i="26"/>
  <c r="Q107" i="26" s="1"/>
  <c r="E107" i="26"/>
  <c r="P107" i="26" s="1"/>
  <c r="D107" i="26"/>
  <c r="O107" i="26" s="1"/>
  <c r="K106" i="26"/>
  <c r="V106" i="26" s="1"/>
  <c r="J106" i="26"/>
  <c r="U106" i="26" s="1"/>
  <c r="S106" i="26"/>
  <c r="G106" i="26"/>
  <c r="R106" i="26" s="1"/>
  <c r="F106" i="26"/>
  <c r="Q106" i="26" s="1"/>
  <c r="E106" i="26"/>
  <c r="P106" i="26" s="1"/>
  <c r="D106" i="26"/>
  <c r="O106" i="26" s="1"/>
  <c r="K105" i="26"/>
  <c r="V105" i="26" s="1"/>
  <c r="J105" i="26"/>
  <c r="U105" i="26" s="1"/>
  <c r="S105" i="26"/>
  <c r="G105" i="26"/>
  <c r="R105" i="26" s="1"/>
  <c r="F105" i="26"/>
  <c r="Q105" i="26" s="1"/>
  <c r="E105" i="26"/>
  <c r="P105" i="26" s="1"/>
  <c r="D105" i="26"/>
  <c r="O105" i="26" s="1"/>
  <c r="K104" i="26"/>
  <c r="V104" i="26" s="1"/>
  <c r="J104" i="26"/>
  <c r="U104" i="26" s="1"/>
  <c r="S104" i="26"/>
  <c r="G104" i="26"/>
  <c r="R104" i="26" s="1"/>
  <c r="F104" i="26"/>
  <c r="Q104" i="26" s="1"/>
  <c r="E104" i="26"/>
  <c r="P104" i="26" s="1"/>
  <c r="D104" i="26"/>
  <c r="O104" i="26" s="1"/>
  <c r="K103" i="26"/>
  <c r="V103" i="26" s="1"/>
  <c r="J103" i="26"/>
  <c r="U103" i="26" s="1"/>
  <c r="S103" i="26"/>
  <c r="G103" i="26"/>
  <c r="R103" i="26" s="1"/>
  <c r="F103" i="26"/>
  <c r="Q103" i="26" s="1"/>
  <c r="E103" i="26"/>
  <c r="P103" i="26" s="1"/>
  <c r="D103" i="26"/>
  <c r="O103" i="26" s="1"/>
  <c r="K102" i="26"/>
  <c r="V102" i="26" s="1"/>
  <c r="J102" i="26"/>
  <c r="U102" i="26" s="1"/>
  <c r="S102" i="26"/>
  <c r="G102" i="26"/>
  <c r="R102" i="26" s="1"/>
  <c r="F102" i="26"/>
  <c r="Q102" i="26" s="1"/>
  <c r="E102" i="26"/>
  <c r="P102" i="26" s="1"/>
  <c r="D102" i="26"/>
  <c r="O102" i="26" s="1"/>
  <c r="K101" i="26"/>
  <c r="V101" i="26" s="1"/>
  <c r="J101" i="26"/>
  <c r="U101" i="26" s="1"/>
  <c r="S101" i="26"/>
  <c r="G101" i="26"/>
  <c r="R101" i="26" s="1"/>
  <c r="F101" i="26"/>
  <c r="Q101" i="26" s="1"/>
  <c r="E101" i="26"/>
  <c r="P101" i="26" s="1"/>
  <c r="D101" i="26"/>
  <c r="O101" i="26" s="1"/>
  <c r="K100" i="26"/>
  <c r="V100" i="26" s="1"/>
  <c r="J100" i="26"/>
  <c r="U100" i="26" s="1"/>
  <c r="S100" i="26"/>
  <c r="G100" i="26"/>
  <c r="R100" i="26" s="1"/>
  <c r="F100" i="26"/>
  <c r="Q100" i="26" s="1"/>
  <c r="E100" i="26"/>
  <c r="P100" i="26" s="1"/>
  <c r="D100" i="26"/>
  <c r="O100" i="26" s="1"/>
  <c r="K99" i="26"/>
  <c r="V99" i="26" s="1"/>
  <c r="J99" i="26"/>
  <c r="U99" i="26" s="1"/>
  <c r="S99" i="26"/>
  <c r="G99" i="26"/>
  <c r="R99" i="26" s="1"/>
  <c r="F99" i="26"/>
  <c r="Q99" i="26" s="1"/>
  <c r="E99" i="26"/>
  <c r="P99" i="26" s="1"/>
  <c r="D99" i="26"/>
  <c r="O99" i="26" s="1"/>
  <c r="K98" i="26"/>
  <c r="V98" i="26" s="1"/>
  <c r="J98" i="26"/>
  <c r="U98" i="26" s="1"/>
  <c r="S98" i="26"/>
  <c r="G98" i="26"/>
  <c r="R98" i="26" s="1"/>
  <c r="F98" i="26"/>
  <c r="Q98" i="26" s="1"/>
  <c r="E98" i="26"/>
  <c r="P98" i="26" s="1"/>
  <c r="D98" i="26"/>
  <c r="O98" i="26" s="1"/>
  <c r="K97" i="26"/>
  <c r="V97" i="26" s="1"/>
  <c r="J97" i="26"/>
  <c r="U97" i="26" s="1"/>
  <c r="S97" i="26"/>
  <c r="G97" i="26"/>
  <c r="R97" i="26" s="1"/>
  <c r="F97" i="26"/>
  <c r="Q97" i="26" s="1"/>
  <c r="E97" i="26"/>
  <c r="P97" i="26" s="1"/>
  <c r="D97" i="26"/>
  <c r="O97" i="26" s="1"/>
  <c r="K96" i="26"/>
  <c r="V96" i="26" s="1"/>
  <c r="J96" i="26"/>
  <c r="U96" i="26" s="1"/>
  <c r="S96" i="26"/>
  <c r="G96" i="26"/>
  <c r="R96" i="26" s="1"/>
  <c r="F96" i="26"/>
  <c r="Q96" i="26" s="1"/>
  <c r="E96" i="26"/>
  <c r="P96" i="26" s="1"/>
  <c r="D96" i="26"/>
  <c r="O96" i="26" s="1"/>
  <c r="K95" i="26"/>
  <c r="V95" i="26" s="1"/>
  <c r="J95" i="26"/>
  <c r="U95" i="26" s="1"/>
  <c r="S95" i="26"/>
  <c r="G95" i="26"/>
  <c r="R95" i="26" s="1"/>
  <c r="F95" i="26"/>
  <c r="Q95" i="26" s="1"/>
  <c r="E95" i="26"/>
  <c r="P95" i="26" s="1"/>
  <c r="D95" i="26"/>
  <c r="O95" i="26" s="1"/>
  <c r="K94" i="26"/>
  <c r="V94" i="26" s="1"/>
  <c r="J94" i="26"/>
  <c r="U94" i="26" s="1"/>
  <c r="S94" i="26"/>
  <c r="G94" i="26"/>
  <c r="R94" i="26" s="1"/>
  <c r="F94" i="26"/>
  <c r="Q94" i="26" s="1"/>
  <c r="E94" i="26"/>
  <c r="P94" i="26" s="1"/>
  <c r="D94" i="26"/>
  <c r="O94" i="26" s="1"/>
  <c r="K93" i="26"/>
  <c r="V93" i="26" s="1"/>
  <c r="J93" i="26"/>
  <c r="U93" i="26" s="1"/>
  <c r="S93" i="26"/>
  <c r="G93" i="26"/>
  <c r="R93" i="26" s="1"/>
  <c r="F93" i="26"/>
  <c r="Q93" i="26" s="1"/>
  <c r="E93" i="26"/>
  <c r="P93" i="26" s="1"/>
  <c r="D93" i="26"/>
  <c r="O93" i="26" s="1"/>
  <c r="K92" i="26"/>
  <c r="V92" i="26" s="1"/>
  <c r="J92" i="26"/>
  <c r="U92" i="26" s="1"/>
  <c r="S92" i="26"/>
  <c r="G92" i="26"/>
  <c r="R92" i="26" s="1"/>
  <c r="F92" i="26"/>
  <c r="Q92" i="26" s="1"/>
  <c r="E92" i="26"/>
  <c r="P92" i="26" s="1"/>
  <c r="D92" i="26"/>
  <c r="O92" i="26" s="1"/>
  <c r="K91" i="26"/>
  <c r="V91" i="26" s="1"/>
  <c r="J91" i="26"/>
  <c r="U91" i="26" s="1"/>
  <c r="S91" i="26"/>
  <c r="G91" i="26"/>
  <c r="R91" i="26" s="1"/>
  <c r="F91" i="26"/>
  <c r="Q91" i="26" s="1"/>
  <c r="E91" i="26"/>
  <c r="P91" i="26" s="1"/>
  <c r="D91" i="26"/>
  <c r="O91" i="26" s="1"/>
  <c r="K90" i="26"/>
  <c r="V90" i="26" s="1"/>
  <c r="J90" i="26"/>
  <c r="U90" i="26" s="1"/>
  <c r="S90" i="26"/>
  <c r="G90" i="26"/>
  <c r="R90" i="26" s="1"/>
  <c r="F90" i="26"/>
  <c r="Q90" i="26" s="1"/>
  <c r="E90" i="26"/>
  <c r="P90" i="26" s="1"/>
  <c r="D90" i="26"/>
  <c r="O90" i="26" s="1"/>
  <c r="K89" i="26"/>
  <c r="V89" i="26" s="1"/>
  <c r="J89" i="26"/>
  <c r="U89" i="26" s="1"/>
  <c r="S89" i="26"/>
  <c r="G89" i="26"/>
  <c r="R89" i="26" s="1"/>
  <c r="F89" i="26"/>
  <c r="Q89" i="26" s="1"/>
  <c r="E89" i="26"/>
  <c r="P89" i="26" s="1"/>
  <c r="D89" i="26"/>
  <c r="O89" i="26" s="1"/>
  <c r="K88" i="26"/>
  <c r="V88" i="26" s="1"/>
  <c r="J88" i="26"/>
  <c r="U88" i="26" s="1"/>
  <c r="S88" i="26"/>
  <c r="G88" i="26"/>
  <c r="R88" i="26" s="1"/>
  <c r="F88" i="26"/>
  <c r="Q88" i="26" s="1"/>
  <c r="E88" i="26"/>
  <c r="P88" i="26" s="1"/>
  <c r="D88" i="26"/>
  <c r="O88" i="26" s="1"/>
  <c r="K87" i="26"/>
  <c r="V87" i="26" s="1"/>
  <c r="J87" i="26"/>
  <c r="U87" i="26" s="1"/>
  <c r="S87" i="26"/>
  <c r="G87" i="26"/>
  <c r="R87" i="26" s="1"/>
  <c r="F87" i="26"/>
  <c r="Q87" i="26" s="1"/>
  <c r="E87" i="26"/>
  <c r="P87" i="26" s="1"/>
  <c r="D87" i="26"/>
  <c r="O87" i="26" s="1"/>
  <c r="K86" i="26"/>
  <c r="V86" i="26" s="1"/>
  <c r="J86" i="26"/>
  <c r="U86" i="26" s="1"/>
  <c r="S86" i="26"/>
  <c r="G86" i="26"/>
  <c r="R86" i="26" s="1"/>
  <c r="F86" i="26"/>
  <c r="Q86" i="26" s="1"/>
  <c r="E86" i="26"/>
  <c r="P86" i="26" s="1"/>
  <c r="D86" i="26"/>
  <c r="O86" i="26" s="1"/>
  <c r="K85" i="26"/>
  <c r="V85" i="26" s="1"/>
  <c r="J85" i="26"/>
  <c r="U85" i="26" s="1"/>
  <c r="S85" i="26"/>
  <c r="G85" i="26"/>
  <c r="R85" i="26" s="1"/>
  <c r="F85" i="26"/>
  <c r="Q85" i="26" s="1"/>
  <c r="E85" i="26"/>
  <c r="P85" i="26" s="1"/>
  <c r="D85" i="26"/>
  <c r="O85" i="26" s="1"/>
  <c r="K84" i="26"/>
  <c r="V84" i="26" s="1"/>
  <c r="J84" i="26"/>
  <c r="U84" i="26" s="1"/>
  <c r="S84" i="26"/>
  <c r="G84" i="26"/>
  <c r="R84" i="26" s="1"/>
  <c r="F84" i="26"/>
  <c r="Q84" i="26" s="1"/>
  <c r="E84" i="26"/>
  <c r="P84" i="26" s="1"/>
  <c r="D84" i="26"/>
  <c r="O84" i="26" s="1"/>
  <c r="K83" i="26"/>
  <c r="V83" i="26" s="1"/>
  <c r="J83" i="26"/>
  <c r="U83" i="26" s="1"/>
  <c r="S83" i="26"/>
  <c r="G83" i="26"/>
  <c r="R83" i="26" s="1"/>
  <c r="F83" i="26"/>
  <c r="Q83" i="26" s="1"/>
  <c r="E83" i="26"/>
  <c r="P83" i="26" s="1"/>
  <c r="D83" i="26"/>
  <c r="O83" i="26" s="1"/>
  <c r="K82" i="26"/>
  <c r="V82" i="26" s="1"/>
  <c r="J82" i="26"/>
  <c r="U82" i="26" s="1"/>
  <c r="S82" i="26"/>
  <c r="G82" i="26"/>
  <c r="R82" i="26" s="1"/>
  <c r="F82" i="26"/>
  <c r="Q82" i="26" s="1"/>
  <c r="E82" i="26"/>
  <c r="P82" i="26" s="1"/>
  <c r="D82" i="26"/>
  <c r="O82" i="26" s="1"/>
  <c r="K81" i="26"/>
  <c r="V81" i="26" s="1"/>
  <c r="J81" i="26"/>
  <c r="U81" i="26" s="1"/>
  <c r="S81" i="26"/>
  <c r="G81" i="26"/>
  <c r="R81" i="26" s="1"/>
  <c r="F81" i="26"/>
  <c r="Q81" i="26" s="1"/>
  <c r="E81" i="26"/>
  <c r="P81" i="26" s="1"/>
  <c r="D81" i="26"/>
  <c r="O81" i="26" s="1"/>
  <c r="K80" i="26"/>
  <c r="V80" i="26" s="1"/>
  <c r="J80" i="26"/>
  <c r="U80" i="26" s="1"/>
  <c r="S80" i="26"/>
  <c r="G80" i="26"/>
  <c r="R80" i="26" s="1"/>
  <c r="F80" i="26"/>
  <c r="Q80" i="26" s="1"/>
  <c r="E80" i="26"/>
  <c r="P80" i="26" s="1"/>
  <c r="D80" i="26"/>
  <c r="O80" i="26" s="1"/>
  <c r="L79" i="26"/>
  <c r="W79" i="26" s="1"/>
  <c r="K79" i="26"/>
  <c r="V79" i="26" s="1"/>
  <c r="J79" i="26"/>
  <c r="U79" i="26" s="1"/>
  <c r="S79" i="26"/>
  <c r="G79" i="26"/>
  <c r="R79" i="26" s="1"/>
  <c r="F79" i="26"/>
  <c r="Q79" i="26" s="1"/>
  <c r="E79" i="26"/>
  <c r="P79" i="26" s="1"/>
  <c r="D79" i="26"/>
  <c r="O79" i="26" s="1"/>
  <c r="L78" i="26"/>
  <c r="W78" i="26" s="1"/>
  <c r="K78" i="26"/>
  <c r="V78" i="26" s="1"/>
  <c r="J78" i="26"/>
  <c r="U78" i="26" s="1"/>
  <c r="S78" i="26"/>
  <c r="G78" i="26"/>
  <c r="R78" i="26" s="1"/>
  <c r="F78" i="26"/>
  <c r="Q78" i="26" s="1"/>
  <c r="E78" i="26"/>
  <c r="P78" i="26" s="1"/>
  <c r="D78" i="26"/>
  <c r="O78" i="26" s="1"/>
  <c r="L77" i="26"/>
  <c r="W77" i="26" s="1"/>
  <c r="K77" i="26"/>
  <c r="V77" i="26" s="1"/>
  <c r="J77" i="26"/>
  <c r="U77" i="26" s="1"/>
  <c r="S77" i="26"/>
  <c r="G77" i="26"/>
  <c r="R77" i="26" s="1"/>
  <c r="F77" i="26"/>
  <c r="Q77" i="26" s="1"/>
  <c r="E77" i="26"/>
  <c r="P77" i="26" s="1"/>
  <c r="D77" i="26"/>
  <c r="O77" i="26" s="1"/>
  <c r="L76" i="26"/>
  <c r="W76" i="26" s="1"/>
  <c r="K76" i="26"/>
  <c r="V76" i="26" s="1"/>
  <c r="J76" i="26"/>
  <c r="U76" i="26" s="1"/>
  <c r="S76" i="26"/>
  <c r="G76" i="26"/>
  <c r="R76" i="26" s="1"/>
  <c r="F76" i="26"/>
  <c r="Q76" i="26" s="1"/>
  <c r="E76" i="26"/>
  <c r="P76" i="26" s="1"/>
  <c r="D76" i="26"/>
  <c r="O76" i="26" s="1"/>
  <c r="L75" i="26"/>
  <c r="W75" i="26" s="1"/>
  <c r="K75" i="26"/>
  <c r="V75" i="26" s="1"/>
  <c r="J75" i="26"/>
  <c r="U75" i="26" s="1"/>
  <c r="S75" i="26"/>
  <c r="G75" i="26"/>
  <c r="R75" i="26" s="1"/>
  <c r="F75" i="26"/>
  <c r="Q75" i="26" s="1"/>
  <c r="E75" i="26"/>
  <c r="P75" i="26" s="1"/>
  <c r="D75" i="26"/>
  <c r="O75" i="26" s="1"/>
  <c r="L74" i="26"/>
  <c r="W74" i="26" s="1"/>
  <c r="K74" i="26"/>
  <c r="V74" i="26" s="1"/>
  <c r="J74" i="26"/>
  <c r="U74" i="26" s="1"/>
  <c r="S74" i="26"/>
  <c r="G74" i="26"/>
  <c r="R74" i="26" s="1"/>
  <c r="F74" i="26"/>
  <c r="Q74" i="26" s="1"/>
  <c r="E74" i="26"/>
  <c r="P74" i="26" s="1"/>
  <c r="D74" i="26"/>
  <c r="O74" i="26" s="1"/>
  <c r="L73" i="26"/>
  <c r="W73" i="26" s="1"/>
  <c r="K73" i="26"/>
  <c r="V73" i="26" s="1"/>
  <c r="J73" i="26"/>
  <c r="U73" i="26" s="1"/>
  <c r="S73" i="26"/>
  <c r="G73" i="26"/>
  <c r="R73" i="26" s="1"/>
  <c r="F73" i="26"/>
  <c r="Q73" i="26" s="1"/>
  <c r="E73" i="26"/>
  <c r="P73" i="26" s="1"/>
  <c r="D73" i="26"/>
  <c r="O73" i="26" s="1"/>
  <c r="L72" i="26"/>
  <c r="W72" i="26" s="1"/>
  <c r="K72" i="26"/>
  <c r="V72" i="26" s="1"/>
  <c r="J72" i="26"/>
  <c r="U72" i="26" s="1"/>
  <c r="S72" i="26"/>
  <c r="G72" i="26"/>
  <c r="R72" i="26" s="1"/>
  <c r="F72" i="26"/>
  <c r="Q72" i="26" s="1"/>
  <c r="E72" i="26"/>
  <c r="P72" i="26" s="1"/>
  <c r="D72" i="26"/>
  <c r="O72" i="26" s="1"/>
  <c r="L71" i="26"/>
  <c r="W71" i="26" s="1"/>
  <c r="K71" i="26"/>
  <c r="V71" i="26" s="1"/>
  <c r="J71" i="26"/>
  <c r="U71" i="26" s="1"/>
  <c r="S71" i="26"/>
  <c r="G71" i="26"/>
  <c r="R71" i="26" s="1"/>
  <c r="F71" i="26"/>
  <c r="Q71" i="26" s="1"/>
  <c r="E71" i="26"/>
  <c r="P71" i="26" s="1"/>
  <c r="D71" i="26"/>
  <c r="O71" i="26" s="1"/>
  <c r="L70" i="26"/>
  <c r="W70" i="26" s="1"/>
  <c r="K70" i="26"/>
  <c r="V70" i="26" s="1"/>
  <c r="J70" i="26"/>
  <c r="U70" i="26" s="1"/>
  <c r="S70" i="26"/>
  <c r="G70" i="26"/>
  <c r="R70" i="26" s="1"/>
  <c r="F70" i="26"/>
  <c r="Q70" i="26" s="1"/>
  <c r="E70" i="26"/>
  <c r="P70" i="26" s="1"/>
  <c r="D70" i="26"/>
  <c r="O70" i="26" s="1"/>
  <c r="L69" i="26"/>
  <c r="W69" i="26" s="1"/>
  <c r="K69" i="26"/>
  <c r="V69" i="26" s="1"/>
  <c r="J69" i="26"/>
  <c r="U69" i="26" s="1"/>
  <c r="S69" i="26"/>
  <c r="G69" i="26"/>
  <c r="R69" i="26" s="1"/>
  <c r="F69" i="26"/>
  <c r="Q69" i="26" s="1"/>
  <c r="E69" i="26"/>
  <c r="P69" i="26" s="1"/>
  <c r="D69" i="26"/>
  <c r="O69" i="26" s="1"/>
  <c r="L68" i="26"/>
  <c r="K68" i="26"/>
  <c r="J68" i="26"/>
  <c r="G68" i="26"/>
  <c r="F68" i="26"/>
  <c r="E68" i="26"/>
  <c r="D68" i="26"/>
  <c r="J1" i="26"/>
  <c r="F1" i="26"/>
  <c r="G1" i="26"/>
  <c r="E1" i="26"/>
  <c r="D1" i="26"/>
  <c r="K1" i="26"/>
  <c r="J139" i="25"/>
  <c r="T139" i="25" s="1"/>
  <c r="E139" i="25"/>
  <c r="O139" i="25" s="1"/>
  <c r="D139" i="25"/>
  <c r="N139" i="25" s="1"/>
  <c r="A139" i="25"/>
  <c r="B139" i="25" s="1"/>
  <c r="J138" i="25"/>
  <c r="T138" i="25" s="1"/>
  <c r="E138" i="25"/>
  <c r="O138" i="25" s="1"/>
  <c r="D138" i="25"/>
  <c r="N138" i="25" s="1"/>
  <c r="A138" i="25"/>
  <c r="B138" i="25" s="1"/>
  <c r="J137" i="25"/>
  <c r="T137" i="25" s="1"/>
  <c r="E137" i="25"/>
  <c r="O137" i="25" s="1"/>
  <c r="D137" i="25"/>
  <c r="N137" i="25" s="1"/>
  <c r="A137" i="25"/>
  <c r="B137" i="25" s="1"/>
  <c r="J136" i="25"/>
  <c r="T136" i="25" s="1"/>
  <c r="E136" i="25"/>
  <c r="O136" i="25" s="1"/>
  <c r="D136" i="25"/>
  <c r="N136" i="25" s="1"/>
  <c r="A136" i="25"/>
  <c r="B136" i="25" s="1"/>
  <c r="J135" i="25"/>
  <c r="T135" i="25" s="1"/>
  <c r="E135" i="25"/>
  <c r="O135" i="25" s="1"/>
  <c r="D135" i="25"/>
  <c r="N135" i="25" s="1"/>
  <c r="A135" i="25"/>
  <c r="B135" i="25" s="1"/>
  <c r="J134" i="25"/>
  <c r="T134" i="25" s="1"/>
  <c r="E134" i="25"/>
  <c r="O134" i="25" s="1"/>
  <c r="D134" i="25"/>
  <c r="N134" i="25" s="1"/>
  <c r="A134" i="25"/>
  <c r="B134" i="25" s="1"/>
  <c r="J133" i="25"/>
  <c r="T133" i="25" s="1"/>
  <c r="E133" i="25"/>
  <c r="O133" i="25" s="1"/>
  <c r="D133" i="25"/>
  <c r="N133" i="25" s="1"/>
  <c r="A133" i="25"/>
  <c r="B133" i="25" s="1"/>
  <c r="J132" i="25"/>
  <c r="T132" i="25" s="1"/>
  <c r="E132" i="25"/>
  <c r="O132" i="25" s="1"/>
  <c r="D132" i="25"/>
  <c r="N132" i="25" s="1"/>
  <c r="A132" i="25"/>
  <c r="B132" i="25" s="1"/>
  <c r="J131" i="25"/>
  <c r="T131" i="25" s="1"/>
  <c r="E131" i="25"/>
  <c r="O131" i="25" s="1"/>
  <c r="D131" i="25"/>
  <c r="N131" i="25" s="1"/>
  <c r="A131" i="25"/>
  <c r="B131" i="25" s="1"/>
  <c r="J130" i="25"/>
  <c r="T130" i="25" s="1"/>
  <c r="E130" i="25"/>
  <c r="O130" i="25" s="1"/>
  <c r="D130" i="25"/>
  <c r="N130" i="25" s="1"/>
  <c r="A130" i="25"/>
  <c r="B130" i="25" s="1"/>
  <c r="J129" i="25"/>
  <c r="T129" i="25" s="1"/>
  <c r="E129" i="25"/>
  <c r="O129" i="25" s="1"/>
  <c r="D129" i="25"/>
  <c r="N129" i="25" s="1"/>
  <c r="A129" i="25"/>
  <c r="B129" i="25" s="1"/>
  <c r="J128" i="25"/>
  <c r="T128" i="25" s="1"/>
  <c r="E128" i="25"/>
  <c r="O128" i="25" s="1"/>
  <c r="D128" i="25"/>
  <c r="N128" i="25" s="1"/>
  <c r="A128" i="25"/>
  <c r="B128" i="25" s="1"/>
  <c r="J127" i="25"/>
  <c r="T127" i="25" s="1"/>
  <c r="E127" i="25"/>
  <c r="O127" i="25" s="1"/>
  <c r="D127" i="25"/>
  <c r="N127" i="25" s="1"/>
  <c r="A127" i="25"/>
  <c r="B127" i="25" s="1"/>
  <c r="J126" i="25"/>
  <c r="T126" i="25" s="1"/>
  <c r="E126" i="25"/>
  <c r="O126" i="25" s="1"/>
  <c r="D126" i="25"/>
  <c r="N126" i="25" s="1"/>
  <c r="A126" i="25"/>
  <c r="B126" i="25" s="1"/>
  <c r="J125" i="25"/>
  <c r="T125" i="25" s="1"/>
  <c r="E125" i="25"/>
  <c r="O125" i="25" s="1"/>
  <c r="D125" i="25"/>
  <c r="N125" i="25" s="1"/>
  <c r="A125" i="25"/>
  <c r="B125" i="25" s="1"/>
  <c r="J124" i="25"/>
  <c r="T124" i="25" s="1"/>
  <c r="E124" i="25"/>
  <c r="O124" i="25" s="1"/>
  <c r="D124" i="25"/>
  <c r="N124" i="25" s="1"/>
  <c r="A124" i="25"/>
  <c r="B124" i="25" s="1"/>
  <c r="J123" i="25"/>
  <c r="T123" i="25" s="1"/>
  <c r="E123" i="25"/>
  <c r="O123" i="25" s="1"/>
  <c r="D123" i="25"/>
  <c r="N123" i="25" s="1"/>
  <c r="A123" i="25"/>
  <c r="B123" i="25" s="1"/>
  <c r="J122" i="25"/>
  <c r="T122" i="25" s="1"/>
  <c r="E122" i="25"/>
  <c r="O122" i="25" s="1"/>
  <c r="D122" i="25"/>
  <c r="N122" i="25" s="1"/>
  <c r="A122" i="25"/>
  <c r="B122" i="25" s="1"/>
  <c r="J121" i="25"/>
  <c r="T121" i="25" s="1"/>
  <c r="E121" i="25"/>
  <c r="O121" i="25" s="1"/>
  <c r="D121" i="25"/>
  <c r="N121" i="25" s="1"/>
  <c r="A121" i="25"/>
  <c r="B121" i="25" s="1"/>
  <c r="J120" i="25"/>
  <c r="T120" i="25" s="1"/>
  <c r="E120" i="25"/>
  <c r="O120" i="25" s="1"/>
  <c r="D120" i="25"/>
  <c r="N120" i="25" s="1"/>
  <c r="A120" i="25"/>
  <c r="B120" i="25" s="1"/>
  <c r="J119" i="25"/>
  <c r="T119" i="25" s="1"/>
  <c r="E119" i="25"/>
  <c r="O119" i="25" s="1"/>
  <c r="D119" i="25"/>
  <c r="N119" i="25" s="1"/>
  <c r="A119" i="25"/>
  <c r="B119" i="25" s="1"/>
  <c r="J118" i="25"/>
  <c r="T118" i="25" s="1"/>
  <c r="E118" i="25"/>
  <c r="O118" i="25" s="1"/>
  <c r="D118" i="25"/>
  <c r="N118" i="25" s="1"/>
  <c r="A118" i="25"/>
  <c r="B118" i="25" s="1"/>
  <c r="J117" i="25"/>
  <c r="T117" i="25" s="1"/>
  <c r="E117" i="25"/>
  <c r="O117" i="25" s="1"/>
  <c r="D117" i="25"/>
  <c r="N117" i="25" s="1"/>
  <c r="A117" i="25"/>
  <c r="B117" i="25" s="1"/>
  <c r="J116" i="25"/>
  <c r="T116" i="25" s="1"/>
  <c r="E116" i="25"/>
  <c r="O116" i="25" s="1"/>
  <c r="D116" i="25"/>
  <c r="N116" i="25" s="1"/>
  <c r="A116" i="25"/>
  <c r="B116" i="25" s="1"/>
  <c r="J115" i="25"/>
  <c r="T115" i="25" s="1"/>
  <c r="E115" i="25"/>
  <c r="O115" i="25" s="1"/>
  <c r="D115" i="25"/>
  <c r="N115" i="25" s="1"/>
  <c r="A115" i="25"/>
  <c r="B115" i="25" s="1"/>
  <c r="J114" i="25"/>
  <c r="T114" i="25" s="1"/>
  <c r="E114" i="25"/>
  <c r="O114" i="25" s="1"/>
  <c r="D114" i="25"/>
  <c r="N114" i="25" s="1"/>
  <c r="A114" i="25"/>
  <c r="B114" i="25" s="1"/>
  <c r="J113" i="25"/>
  <c r="T113" i="25" s="1"/>
  <c r="E113" i="25"/>
  <c r="O113" i="25" s="1"/>
  <c r="D113" i="25"/>
  <c r="N113" i="25" s="1"/>
  <c r="A113" i="25"/>
  <c r="B113" i="25" s="1"/>
  <c r="J112" i="25"/>
  <c r="T112" i="25" s="1"/>
  <c r="E112" i="25"/>
  <c r="O112" i="25" s="1"/>
  <c r="D112" i="25"/>
  <c r="N112" i="25" s="1"/>
  <c r="A112" i="25"/>
  <c r="B112" i="25" s="1"/>
  <c r="J111" i="25"/>
  <c r="T111" i="25" s="1"/>
  <c r="E111" i="25"/>
  <c r="O111" i="25" s="1"/>
  <c r="D111" i="25"/>
  <c r="N111" i="25" s="1"/>
  <c r="A111" i="25"/>
  <c r="B111" i="25" s="1"/>
  <c r="J110" i="25"/>
  <c r="T110" i="25" s="1"/>
  <c r="E110" i="25"/>
  <c r="O110" i="25" s="1"/>
  <c r="D110" i="25"/>
  <c r="N110" i="25" s="1"/>
  <c r="A110" i="25"/>
  <c r="B110" i="25" s="1"/>
  <c r="J109" i="25"/>
  <c r="T109" i="25" s="1"/>
  <c r="E109" i="25"/>
  <c r="O109" i="25" s="1"/>
  <c r="D109" i="25"/>
  <c r="N109" i="25" s="1"/>
  <c r="A109" i="25"/>
  <c r="B109" i="25" s="1"/>
  <c r="J108" i="25"/>
  <c r="T108" i="25" s="1"/>
  <c r="E108" i="25"/>
  <c r="O108" i="25" s="1"/>
  <c r="D108" i="25"/>
  <c r="N108" i="25" s="1"/>
  <c r="A108" i="25"/>
  <c r="B108" i="25" s="1"/>
  <c r="J107" i="25"/>
  <c r="T107" i="25" s="1"/>
  <c r="E107" i="25"/>
  <c r="O107" i="25" s="1"/>
  <c r="D107" i="25"/>
  <c r="N107" i="25" s="1"/>
  <c r="A107" i="25"/>
  <c r="B107" i="25" s="1"/>
  <c r="J106" i="25"/>
  <c r="T106" i="25" s="1"/>
  <c r="E106" i="25"/>
  <c r="O106" i="25" s="1"/>
  <c r="D106" i="25"/>
  <c r="N106" i="25" s="1"/>
  <c r="A106" i="25"/>
  <c r="B106" i="25" s="1"/>
  <c r="J105" i="25"/>
  <c r="T105" i="25" s="1"/>
  <c r="E105" i="25"/>
  <c r="O105" i="25" s="1"/>
  <c r="D105" i="25"/>
  <c r="N105" i="25" s="1"/>
  <c r="A105" i="25"/>
  <c r="B105" i="25" s="1"/>
  <c r="J104" i="25"/>
  <c r="T104" i="25" s="1"/>
  <c r="E104" i="25"/>
  <c r="O104" i="25" s="1"/>
  <c r="D104" i="25"/>
  <c r="N104" i="25" s="1"/>
  <c r="A104" i="25"/>
  <c r="B104" i="25" s="1"/>
  <c r="J103" i="25"/>
  <c r="T103" i="25" s="1"/>
  <c r="E103" i="25"/>
  <c r="O103" i="25" s="1"/>
  <c r="D103" i="25"/>
  <c r="N103" i="25" s="1"/>
  <c r="A103" i="25"/>
  <c r="B103" i="25" s="1"/>
  <c r="J102" i="25"/>
  <c r="T102" i="25" s="1"/>
  <c r="E102" i="25"/>
  <c r="O102" i="25" s="1"/>
  <c r="D102" i="25"/>
  <c r="N102" i="25" s="1"/>
  <c r="A102" i="25"/>
  <c r="B102" i="25" s="1"/>
  <c r="J101" i="25"/>
  <c r="T101" i="25" s="1"/>
  <c r="E101" i="25"/>
  <c r="O101" i="25" s="1"/>
  <c r="D101" i="25"/>
  <c r="N101" i="25" s="1"/>
  <c r="A101" i="25"/>
  <c r="B101" i="25" s="1"/>
  <c r="J100" i="25"/>
  <c r="T100" i="25" s="1"/>
  <c r="E100" i="25"/>
  <c r="O100" i="25" s="1"/>
  <c r="D100" i="25"/>
  <c r="N100" i="25" s="1"/>
  <c r="A100" i="25"/>
  <c r="B100" i="25" s="1"/>
  <c r="J99" i="25"/>
  <c r="T99" i="25" s="1"/>
  <c r="E99" i="25"/>
  <c r="O99" i="25" s="1"/>
  <c r="D99" i="25"/>
  <c r="N99" i="25" s="1"/>
  <c r="A99" i="25"/>
  <c r="B99" i="25" s="1"/>
  <c r="J98" i="25"/>
  <c r="T98" i="25" s="1"/>
  <c r="E98" i="25"/>
  <c r="O98" i="25" s="1"/>
  <c r="D98" i="25"/>
  <c r="N98" i="25" s="1"/>
  <c r="A98" i="25"/>
  <c r="B98" i="25" s="1"/>
  <c r="J97" i="25"/>
  <c r="T97" i="25" s="1"/>
  <c r="E97" i="25"/>
  <c r="O97" i="25" s="1"/>
  <c r="D97" i="25"/>
  <c r="N97" i="25" s="1"/>
  <c r="A97" i="25"/>
  <c r="B97" i="25" s="1"/>
  <c r="J96" i="25"/>
  <c r="T96" i="25" s="1"/>
  <c r="E96" i="25"/>
  <c r="O96" i="25" s="1"/>
  <c r="D96" i="25"/>
  <c r="N96" i="25" s="1"/>
  <c r="A96" i="25"/>
  <c r="B96" i="25" s="1"/>
  <c r="J95" i="25"/>
  <c r="T95" i="25" s="1"/>
  <c r="E95" i="25"/>
  <c r="O95" i="25" s="1"/>
  <c r="D95" i="25"/>
  <c r="N95" i="25" s="1"/>
  <c r="A95" i="25"/>
  <c r="B95" i="25" s="1"/>
  <c r="J94" i="25"/>
  <c r="T94" i="25" s="1"/>
  <c r="E94" i="25"/>
  <c r="O94" i="25" s="1"/>
  <c r="D94" i="25"/>
  <c r="N94" i="25" s="1"/>
  <c r="A94" i="25"/>
  <c r="B94" i="25" s="1"/>
  <c r="J93" i="25"/>
  <c r="T93" i="25" s="1"/>
  <c r="E93" i="25"/>
  <c r="O93" i="25" s="1"/>
  <c r="D93" i="25"/>
  <c r="N93" i="25" s="1"/>
  <c r="A93" i="25"/>
  <c r="B93" i="25" s="1"/>
  <c r="J92" i="25"/>
  <c r="T92" i="25" s="1"/>
  <c r="E92" i="25"/>
  <c r="O92" i="25" s="1"/>
  <c r="D92" i="25"/>
  <c r="N92" i="25" s="1"/>
  <c r="A92" i="25"/>
  <c r="B92" i="25" s="1"/>
  <c r="J91" i="25"/>
  <c r="T91" i="25" s="1"/>
  <c r="E91" i="25"/>
  <c r="O91" i="25" s="1"/>
  <c r="D91" i="25"/>
  <c r="N91" i="25" s="1"/>
  <c r="A91" i="25"/>
  <c r="B91" i="25" s="1"/>
  <c r="J90" i="25"/>
  <c r="T90" i="25" s="1"/>
  <c r="E90" i="25"/>
  <c r="O90" i="25" s="1"/>
  <c r="D90" i="25"/>
  <c r="N90" i="25" s="1"/>
  <c r="A90" i="25"/>
  <c r="B90" i="25" s="1"/>
  <c r="J89" i="25"/>
  <c r="T89" i="25" s="1"/>
  <c r="E89" i="25"/>
  <c r="O89" i="25" s="1"/>
  <c r="D89" i="25"/>
  <c r="N89" i="25" s="1"/>
  <c r="A89" i="25"/>
  <c r="B89" i="25" s="1"/>
  <c r="J88" i="25"/>
  <c r="T88" i="25" s="1"/>
  <c r="E88" i="25"/>
  <c r="O88" i="25" s="1"/>
  <c r="D88" i="25"/>
  <c r="N88" i="25" s="1"/>
  <c r="A88" i="25"/>
  <c r="B88" i="25" s="1"/>
  <c r="J87" i="25"/>
  <c r="T87" i="25" s="1"/>
  <c r="E87" i="25"/>
  <c r="O87" i="25" s="1"/>
  <c r="D87" i="25"/>
  <c r="N87" i="25" s="1"/>
  <c r="A87" i="25"/>
  <c r="B87" i="25" s="1"/>
  <c r="J86" i="25"/>
  <c r="T86" i="25" s="1"/>
  <c r="E86" i="25"/>
  <c r="O86" i="25" s="1"/>
  <c r="D86" i="25"/>
  <c r="N86" i="25" s="1"/>
  <c r="A86" i="25"/>
  <c r="B86" i="25" s="1"/>
  <c r="J85" i="25"/>
  <c r="T85" i="25" s="1"/>
  <c r="E85" i="25"/>
  <c r="O85" i="25" s="1"/>
  <c r="D85" i="25"/>
  <c r="N85" i="25" s="1"/>
  <c r="A85" i="25"/>
  <c r="B85" i="25" s="1"/>
  <c r="J84" i="25"/>
  <c r="T84" i="25" s="1"/>
  <c r="E84" i="25"/>
  <c r="O84" i="25" s="1"/>
  <c r="D84" i="25"/>
  <c r="N84" i="25" s="1"/>
  <c r="A84" i="25"/>
  <c r="B84" i="25" s="1"/>
  <c r="J83" i="25"/>
  <c r="T83" i="25" s="1"/>
  <c r="E83" i="25"/>
  <c r="O83" i="25" s="1"/>
  <c r="D83" i="25"/>
  <c r="N83" i="25" s="1"/>
  <c r="A83" i="25"/>
  <c r="B83" i="25" s="1"/>
  <c r="J82" i="25"/>
  <c r="T82" i="25" s="1"/>
  <c r="E82" i="25"/>
  <c r="O82" i="25" s="1"/>
  <c r="D82" i="25"/>
  <c r="N82" i="25" s="1"/>
  <c r="A82" i="25"/>
  <c r="B82" i="25" s="1"/>
  <c r="J81" i="25"/>
  <c r="T81" i="25" s="1"/>
  <c r="E81" i="25"/>
  <c r="O81" i="25" s="1"/>
  <c r="D81" i="25"/>
  <c r="N81" i="25" s="1"/>
  <c r="A81" i="25"/>
  <c r="B81" i="25" s="1"/>
  <c r="J80" i="25"/>
  <c r="T80" i="25" s="1"/>
  <c r="E80" i="25"/>
  <c r="O80" i="25" s="1"/>
  <c r="D80" i="25"/>
  <c r="N80" i="25" s="1"/>
  <c r="A80" i="25"/>
  <c r="B80" i="25" s="1"/>
  <c r="J79" i="25"/>
  <c r="T79" i="25" s="1"/>
  <c r="E79" i="25"/>
  <c r="O79" i="25" s="1"/>
  <c r="D79" i="25"/>
  <c r="N79" i="25" s="1"/>
  <c r="A79" i="25"/>
  <c r="B79" i="25" s="1"/>
  <c r="J78" i="25"/>
  <c r="T78" i="25" s="1"/>
  <c r="E78" i="25"/>
  <c r="O78" i="25" s="1"/>
  <c r="D78" i="25"/>
  <c r="N78" i="25" s="1"/>
  <c r="A78" i="25"/>
  <c r="B78" i="25" s="1"/>
  <c r="J77" i="25"/>
  <c r="T77" i="25" s="1"/>
  <c r="E77" i="25"/>
  <c r="O77" i="25" s="1"/>
  <c r="D77" i="25"/>
  <c r="N77" i="25" s="1"/>
  <c r="A77" i="25"/>
  <c r="B77" i="25" s="1"/>
  <c r="J76" i="25"/>
  <c r="T76" i="25" s="1"/>
  <c r="E76" i="25"/>
  <c r="O76" i="25" s="1"/>
  <c r="D76" i="25"/>
  <c r="N76" i="25" s="1"/>
  <c r="A76" i="25"/>
  <c r="B76" i="25" s="1"/>
  <c r="J75" i="25"/>
  <c r="T75" i="25" s="1"/>
  <c r="E75" i="25"/>
  <c r="O75" i="25" s="1"/>
  <c r="D75" i="25"/>
  <c r="N75" i="25" s="1"/>
  <c r="A75" i="25"/>
  <c r="B75" i="25" s="1"/>
  <c r="J74" i="25"/>
  <c r="T74" i="25" s="1"/>
  <c r="E74" i="25"/>
  <c r="O74" i="25" s="1"/>
  <c r="D74" i="25"/>
  <c r="N74" i="25" s="1"/>
  <c r="A74" i="25"/>
  <c r="B74" i="25" s="1"/>
  <c r="J73" i="25"/>
  <c r="T73" i="25" s="1"/>
  <c r="E73" i="25"/>
  <c r="O73" i="25" s="1"/>
  <c r="D73" i="25"/>
  <c r="N73" i="25" s="1"/>
  <c r="A73" i="25"/>
  <c r="B73" i="25" s="1"/>
  <c r="J72" i="25"/>
  <c r="T72" i="25" s="1"/>
  <c r="E72" i="25"/>
  <c r="O72" i="25" s="1"/>
  <c r="D72" i="25"/>
  <c r="N72" i="25" s="1"/>
  <c r="A72" i="25"/>
  <c r="B72" i="25" s="1"/>
  <c r="J71" i="25"/>
  <c r="T71" i="25" s="1"/>
  <c r="E71" i="25"/>
  <c r="O71" i="25" s="1"/>
  <c r="D71" i="25"/>
  <c r="N71" i="25" s="1"/>
  <c r="A71" i="25"/>
  <c r="B71" i="25" s="1"/>
  <c r="J70" i="25"/>
  <c r="T70" i="25" s="1"/>
  <c r="E70" i="25"/>
  <c r="O70" i="25" s="1"/>
  <c r="D70" i="25"/>
  <c r="N70" i="25" s="1"/>
  <c r="A70" i="25"/>
  <c r="B70" i="25" s="1"/>
  <c r="J69" i="25"/>
  <c r="T69" i="25" s="1"/>
  <c r="E69" i="25"/>
  <c r="O69" i="25" s="1"/>
  <c r="D69" i="25"/>
  <c r="N69" i="25" s="1"/>
  <c r="A69" i="25"/>
  <c r="B69" i="25" s="1"/>
  <c r="J68" i="25"/>
  <c r="T68" i="25" s="1"/>
  <c r="E68" i="25"/>
  <c r="O68" i="25" s="1"/>
  <c r="D68" i="25"/>
  <c r="N68" i="25" s="1"/>
  <c r="J1" i="25"/>
  <c r="T1" i="25" s="1"/>
  <c r="E1" i="25"/>
  <c r="O1" i="25" s="1"/>
  <c r="D1" i="25"/>
  <c r="N1" i="25" s="1"/>
  <c r="K139" i="21"/>
  <c r="W139" i="21" s="1"/>
  <c r="J139" i="21"/>
  <c r="V139" i="21" s="1"/>
  <c r="I139" i="21"/>
  <c r="U139" i="21" s="1"/>
  <c r="H139" i="21"/>
  <c r="T139" i="21" s="1"/>
  <c r="K138" i="21"/>
  <c r="W138" i="21" s="1"/>
  <c r="J138" i="21"/>
  <c r="V138" i="21" s="1"/>
  <c r="I138" i="21"/>
  <c r="U138" i="21" s="1"/>
  <c r="H138" i="21"/>
  <c r="T138" i="21" s="1"/>
  <c r="K137" i="21"/>
  <c r="W137" i="21" s="1"/>
  <c r="J137" i="21"/>
  <c r="V137" i="21" s="1"/>
  <c r="I137" i="21"/>
  <c r="U137" i="21" s="1"/>
  <c r="H137" i="21"/>
  <c r="T137" i="21" s="1"/>
  <c r="K136" i="21"/>
  <c r="W136" i="21" s="1"/>
  <c r="J136" i="21"/>
  <c r="V136" i="21" s="1"/>
  <c r="I136" i="21"/>
  <c r="U136" i="21" s="1"/>
  <c r="H136" i="21"/>
  <c r="T136" i="21" s="1"/>
  <c r="K135" i="21"/>
  <c r="W135" i="21" s="1"/>
  <c r="J135" i="21"/>
  <c r="V135" i="21" s="1"/>
  <c r="I135" i="21"/>
  <c r="U135" i="21" s="1"/>
  <c r="H135" i="21"/>
  <c r="T135" i="21" s="1"/>
  <c r="K134" i="21"/>
  <c r="W134" i="21" s="1"/>
  <c r="J134" i="21"/>
  <c r="V134" i="21" s="1"/>
  <c r="I134" i="21"/>
  <c r="U134" i="21" s="1"/>
  <c r="H134" i="21"/>
  <c r="T134" i="21" s="1"/>
  <c r="K133" i="21"/>
  <c r="W133" i="21" s="1"/>
  <c r="J133" i="21"/>
  <c r="V133" i="21" s="1"/>
  <c r="I133" i="21"/>
  <c r="U133" i="21" s="1"/>
  <c r="H133" i="21"/>
  <c r="T133" i="21" s="1"/>
  <c r="K132" i="21"/>
  <c r="W132" i="21" s="1"/>
  <c r="J132" i="21"/>
  <c r="V132" i="21" s="1"/>
  <c r="I132" i="21"/>
  <c r="U132" i="21" s="1"/>
  <c r="H132" i="21"/>
  <c r="T132" i="21" s="1"/>
  <c r="K131" i="21"/>
  <c r="W131" i="21" s="1"/>
  <c r="J131" i="21"/>
  <c r="V131" i="21" s="1"/>
  <c r="I131" i="21"/>
  <c r="U131" i="21" s="1"/>
  <c r="H131" i="21"/>
  <c r="T131" i="21" s="1"/>
  <c r="K130" i="21"/>
  <c r="W130" i="21" s="1"/>
  <c r="J130" i="21"/>
  <c r="V130" i="21" s="1"/>
  <c r="I130" i="21"/>
  <c r="U130" i="21" s="1"/>
  <c r="H130" i="21"/>
  <c r="T130" i="21" s="1"/>
  <c r="K129" i="21"/>
  <c r="W129" i="21" s="1"/>
  <c r="J129" i="21"/>
  <c r="V129" i="21" s="1"/>
  <c r="I129" i="21"/>
  <c r="U129" i="21" s="1"/>
  <c r="H129" i="21"/>
  <c r="T129" i="21" s="1"/>
  <c r="K128" i="21"/>
  <c r="W128" i="21" s="1"/>
  <c r="J128" i="21"/>
  <c r="V128" i="21" s="1"/>
  <c r="I128" i="21"/>
  <c r="U128" i="21" s="1"/>
  <c r="H128" i="21"/>
  <c r="T128" i="21" s="1"/>
  <c r="K127" i="21"/>
  <c r="W127" i="21" s="1"/>
  <c r="J127" i="21"/>
  <c r="V127" i="21" s="1"/>
  <c r="I127" i="21"/>
  <c r="U127" i="21" s="1"/>
  <c r="H127" i="21"/>
  <c r="T127" i="21" s="1"/>
  <c r="K126" i="21"/>
  <c r="W126" i="21" s="1"/>
  <c r="J126" i="21"/>
  <c r="V126" i="21" s="1"/>
  <c r="I126" i="21"/>
  <c r="U126" i="21" s="1"/>
  <c r="H126" i="21"/>
  <c r="T126" i="21" s="1"/>
  <c r="K125" i="21"/>
  <c r="W125" i="21" s="1"/>
  <c r="J125" i="21"/>
  <c r="V125" i="21" s="1"/>
  <c r="I125" i="21"/>
  <c r="U125" i="21" s="1"/>
  <c r="H125" i="21"/>
  <c r="T125" i="21" s="1"/>
  <c r="K124" i="21"/>
  <c r="W124" i="21" s="1"/>
  <c r="J124" i="21"/>
  <c r="V124" i="21" s="1"/>
  <c r="I124" i="21"/>
  <c r="U124" i="21" s="1"/>
  <c r="H124" i="21"/>
  <c r="T124" i="21" s="1"/>
  <c r="K123" i="21"/>
  <c r="W123" i="21" s="1"/>
  <c r="J123" i="21"/>
  <c r="V123" i="21" s="1"/>
  <c r="I123" i="21"/>
  <c r="U123" i="21" s="1"/>
  <c r="H123" i="21"/>
  <c r="T123" i="21" s="1"/>
  <c r="K122" i="21"/>
  <c r="W122" i="21" s="1"/>
  <c r="J122" i="21"/>
  <c r="V122" i="21" s="1"/>
  <c r="I122" i="21"/>
  <c r="U122" i="21" s="1"/>
  <c r="H122" i="21"/>
  <c r="T122" i="21" s="1"/>
  <c r="K121" i="21"/>
  <c r="W121" i="21" s="1"/>
  <c r="J121" i="21"/>
  <c r="V121" i="21" s="1"/>
  <c r="I121" i="21"/>
  <c r="U121" i="21" s="1"/>
  <c r="H121" i="21"/>
  <c r="T121" i="21" s="1"/>
  <c r="K120" i="21"/>
  <c r="W120" i="21" s="1"/>
  <c r="J120" i="21"/>
  <c r="V120" i="21" s="1"/>
  <c r="I120" i="21"/>
  <c r="U120" i="21" s="1"/>
  <c r="H120" i="21"/>
  <c r="T120" i="21" s="1"/>
  <c r="K119" i="21"/>
  <c r="W119" i="21" s="1"/>
  <c r="J119" i="21"/>
  <c r="V119" i="21" s="1"/>
  <c r="I119" i="21"/>
  <c r="U119" i="21" s="1"/>
  <c r="H119" i="21"/>
  <c r="T119" i="21" s="1"/>
  <c r="K118" i="21"/>
  <c r="W118" i="21" s="1"/>
  <c r="J118" i="21"/>
  <c r="V118" i="21" s="1"/>
  <c r="I118" i="21"/>
  <c r="U118" i="21" s="1"/>
  <c r="H118" i="21"/>
  <c r="T118" i="21" s="1"/>
  <c r="K117" i="21"/>
  <c r="W117" i="21" s="1"/>
  <c r="J117" i="21"/>
  <c r="V117" i="21" s="1"/>
  <c r="I117" i="21"/>
  <c r="U117" i="21" s="1"/>
  <c r="H117" i="21"/>
  <c r="T117" i="21" s="1"/>
  <c r="K116" i="21"/>
  <c r="W116" i="21" s="1"/>
  <c r="J116" i="21"/>
  <c r="V116" i="21" s="1"/>
  <c r="I116" i="21"/>
  <c r="U116" i="21" s="1"/>
  <c r="H116" i="21"/>
  <c r="T116" i="21" s="1"/>
  <c r="K115" i="21"/>
  <c r="W115" i="21" s="1"/>
  <c r="J115" i="21"/>
  <c r="V115" i="21" s="1"/>
  <c r="I115" i="21"/>
  <c r="U115" i="21" s="1"/>
  <c r="H115" i="21"/>
  <c r="T115" i="21" s="1"/>
  <c r="K114" i="21"/>
  <c r="W114" i="21" s="1"/>
  <c r="J114" i="21"/>
  <c r="V114" i="21" s="1"/>
  <c r="I114" i="21"/>
  <c r="U114" i="21" s="1"/>
  <c r="H114" i="21"/>
  <c r="T114" i="21" s="1"/>
  <c r="K113" i="21"/>
  <c r="W113" i="21" s="1"/>
  <c r="J113" i="21"/>
  <c r="V113" i="21" s="1"/>
  <c r="I113" i="21"/>
  <c r="U113" i="21" s="1"/>
  <c r="H113" i="21"/>
  <c r="T113" i="21" s="1"/>
  <c r="K112" i="21"/>
  <c r="W112" i="21" s="1"/>
  <c r="J112" i="21"/>
  <c r="V112" i="21" s="1"/>
  <c r="I112" i="21"/>
  <c r="U112" i="21" s="1"/>
  <c r="H112" i="21"/>
  <c r="T112" i="21" s="1"/>
  <c r="K111" i="21"/>
  <c r="W111" i="21" s="1"/>
  <c r="J111" i="21"/>
  <c r="V111" i="21" s="1"/>
  <c r="I111" i="21"/>
  <c r="U111" i="21" s="1"/>
  <c r="H111" i="21"/>
  <c r="T111" i="21" s="1"/>
  <c r="K110" i="21"/>
  <c r="W110" i="21" s="1"/>
  <c r="J110" i="21"/>
  <c r="V110" i="21" s="1"/>
  <c r="I110" i="21"/>
  <c r="U110" i="21" s="1"/>
  <c r="H110" i="21"/>
  <c r="T110" i="21" s="1"/>
  <c r="K109" i="21"/>
  <c r="W109" i="21" s="1"/>
  <c r="J109" i="21"/>
  <c r="V109" i="21" s="1"/>
  <c r="I109" i="21"/>
  <c r="U109" i="21" s="1"/>
  <c r="H109" i="21"/>
  <c r="T109" i="21" s="1"/>
  <c r="K108" i="21"/>
  <c r="W108" i="21" s="1"/>
  <c r="J108" i="21"/>
  <c r="V108" i="21" s="1"/>
  <c r="I108" i="21"/>
  <c r="U108" i="21" s="1"/>
  <c r="H108" i="21"/>
  <c r="T108" i="21" s="1"/>
  <c r="K107" i="21"/>
  <c r="W107" i="21" s="1"/>
  <c r="J107" i="21"/>
  <c r="V107" i="21" s="1"/>
  <c r="I107" i="21"/>
  <c r="U107" i="21" s="1"/>
  <c r="H107" i="21"/>
  <c r="T107" i="21" s="1"/>
  <c r="K106" i="21"/>
  <c r="W106" i="21" s="1"/>
  <c r="J106" i="21"/>
  <c r="V106" i="21" s="1"/>
  <c r="I106" i="21"/>
  <c r="U106" i="21" s="1"/>
  <c r="H106" i="21"/>
  <c r="T106" i="21" s="1"/>
  <c r="K105" i="21"/>
  <c r="W105" i="21" s="1"/>
  <c r="J105" i="21"/>
  <c r="V105" i="21" s="1"/>
  <c r="I105" i="21"/>
  <c r="U105" i="21" s="1"/>
  <c r="H105" i="21"/>
  <c r="T105" i="21" s="1"/>
  <c r="K104" i="21"/>
  <c r="W104" i="21" s="1"/>
  <c r="J104" i="21"/>
  <c r="V104" i="21" s="1"/>
  <c r="I104" i="21"/>
  <c r="U104" i="21" s="1"/>
  <c r="H104" i="21"/>
  <c r="T104" i="21" s="1"/>
  <c r="K103" i="21"/>
  <c r="W103" i="21" s="1"/>
  <c r="J103" i="21"/>
  <c r="V103" i="21" s="1"/>
  <c r="I103" i="21"/>
  <c r="U103" i="21" s="1"/>
  <c r="H103" i="21"/>
  <c r="T103" i="21" s="1"/>
  <c r="K102" i="21"/>
  <c r="W102" i="21" s="1"/>
  <c r="J102" i="21"/>
  <c r="V102" i="21" s="1"/>
  <c r="I102" i="21"/>
  <c r="U102" i="21" s="1"/>
  <c r="H102" i="21"/>
  <c r="T102" i="21" s="1"/>
  <c r="K101" i="21"/>
  <c r="W101" i="21" s="1"/>
  <c r="J101" i="21"/>
  <c r="V101" i="21" s="1"/>
  <c r="I101" i="21"/>
  <c r="U101" i="21" s="1"/>
  <c r="H101" i="21"/>
  <c r="T101" i="21" s="1"/>
  <c r="K100" i="21"/>
  <c r="W100" i="21" s="1"/>
  <c r="J100" i="21"/>
  <c r="V100" i="21" s="1"/>
  <c r="I100" i="21"/>
  <c r="U100" i="21" s="1"/>
  <c r="H100" i="21"/>
  <c r="T100" i="21" s="1"/>
  <c r="K99" i="21"/>
  <c r="W99" i="21" s="1"/>
  <c r="J99" i="21"/>
  <c r="V99" i="21" s="1"/>
  <c r="I99" i="21"/>
  <c r="U99" i="21" s="1"/>
  <c r="H99" i="21"/>
  <c r="T99" i="21" s="1"/>
  <c r="K98" i="21"/>
  <c r="W98" i="21" s="1"/>
  <c r="J98" i="21"/>
  <c r="V98" i="21" s="1"/>
  <c r="I98" i="21"/>
  <c r="U98" i="21" s="1"/>
  <c r="H98" i="21"/>
  <c r="T98" i="21" s="1"/>
  <c r="K97" i="21"/>
  <c r="W97" i="21" s="1"/>
  <c r="J97" i="21"/>
  <c r="V97" i="21" s="1"/>
  <c r="I97" i="21"/>
  <c r="U97" i="21" s="1"/>
  <c r="H97" i="21"/>
  <c r="T97" i="21" s="1"/>
  <c r="K96" i="21"/>
  <c r="W96" i="21" s="1"/>
  <c r="J96" i="21"/>
  <c r="V96" i="21" s="1"/>
  <c r="I96" i="21"/>
  <c r="U96" i="21" s="1"/>
  <c r="H96" i="21"/>
  <c r="T96" i="21" s="1"/>
  <c r="K95" i="21"/>
  <c r="W95" i="21" s="1"/>
  <c r="J95" i="21"/>
  <c r="V95" i="21" s="1"/>
  <c r="I95" i="21"/>
  <c r="U95" i="21" s="1"/>
  <c r="H95" i="21"/>
  <c r="T95" i="21" s="1"/>
  <c r="K94" i="21"/>
  <c r="W94" i="21" s="1"/>
  <c r="J94" i="21"/>
  <c r="V94" i="21" s="1"/>
  <c r="I94" i="21"/>
  <c r="U94" i="21" s="1"/>
  <c r="H94" i="21"/>
  <c r="T94" i="21" s="1"/>
  <c r="K93" i="21"/>
  <c r="W93" i="21" s="1"/>
  <c r="J93" i="21"/>
  <c r="V93" i="21" s="1"/>
  <c r="I93" i="21"/>
  <c r="U93" i="21" s="1"/>
  <c r="H93" i="21"/>
  <c r="T93" i="21" s="1"/>
  <c r="K92" i="21"/>
  <c r="W92" i="21" s="1"/>
  <c r="J92" i="21"/>
  <c r="V92" i="21" s="1"/>
  <c r="I92" i="21"/>
  <c r="U92" i="21" s="1"/>
  <c r="H92" i="21"/>
  <c r="T92" i="21" s="1"/>
  <c r="K91" i="21"/>
  <c r="W91" i="21" s="1"/>
  <c r="J91" i="21"/>
  <c r="V91" i="21" s="1"/>
  <c r="I91" i="21"/>
  <c r="U91" i="21" s="1"/>
  <c r="H91" i="21"/>
  <c r="T91" i="21" s="1"/>
  <c r="K90" i="21"/>
  <c r="W90" i="21" s="1"/>
  <c r="J90" i="21"/>
  <c r="V90" i="21" s="1"/>
  <c r="I90" i="21"/>
  <c r="U90" i="21" s="1"/>
  <c r="H90" i="21"/>
  <c r="T90" i="21" s="1"/>
  <c r="K89" i="21"/>
  <c r="W89" i="21" s="1"/>
  <c r="J89" i="21"/>
  <c r="V89" i="21" s="1"/>
  <c r="I89" i="21"/>
  <c r="U89" i="21" s="1"/>
  <c r="H89" i="21"/>
  <c r="T89" i="21" s="1"/>
  <c r="K88" i="21"/>
  <c r="W88" i="21" s="1"/>
  <c r="J88" i="21"/>
  <c r="V88" i="21" s="1"/>
  <c r="I88" i="21"/>
  <c r="U88" i="21" s="1"/>
  <c r="H88" i="21"/>
  <c r="T88" i="21" s="1"/>
  <c r="K87" i="21"/>
  <c r="W87" i="21" s="1"/>
  <c r="J87" i="21"/>
  <c r="V87" i="21" s="1"/>
  <c r="I87" i="21"/>
  <c r="U87" i="21" s="1"/>
  <c r="H87" i="21"/>
  <c r="T87" i="21" s="1"/>
  <c r="K86" i="21"/>
  <c r="W86" i="21" s="1"/>
  <c r="J86" i="21"/>
  <c r="V86" i="21" s="1"/>
  <c r="I86" i="21"/>
  <c r="U86" i="21" s="1"/>
  <c r="H86" i="21"/>
  <c r="T86" i="21" s="1"/>
  <c r="K85" i="21"/>
  <c r="W85" i="21" s="1"/>
  <c r="J85" i="21"/>
  <c r="V85" i="21" s="1"/>
  <c r="I85" i="21"/>
  <c r="U85" i="21" s="1"/>
  <c r="H85" i="21"/>
  <c r="T85" i="21" s="1"/>
  <c r="K84" i="21"/>
  <c r="W84" i="21" s="1"/>
  <c r="J84" i="21"/>
  <c r="V84" i="21" s="1"/>
  <c r="I84" i="21"/>
  <c r="U84" i="21" s="1"/>
  <c r="H84" i="21"/>
  <c r="T84" i="21" s="1"/>
  <c r="K83" i="21"/>
  <c r="W83" i="21" s="1"/>
  <c r="J83" i="21"/>
  <c r="V83" i="21" s="1"/>
  <c r="I83" i="21"/>
  <c r="U83" i="21" s="1"/>
  <c r="H83" i="21"/>
  <c r="T83" i="21" s="1"/>
  <c r="K82" i="21"/>
  <c r="W82" i="21" s="1"/>
  <c r="J82" i="21"/>
  <c r="V82" i="21" s="1"/>
  <c r="I82" i="21"/>
  <c r="U82" i="21" s="1"/>
  <c r="H82" i="21"/>
  <c r="T82" i="21" s="1"/>
  <c r="K81" i="21"/>
  <c r="W81" i="21" s="1"/>
  <c r="J81" i="21"/>
  <c r="V81" i="21" s="1"/>
  <c r="I81" i="21"/>
  <c r="U81" i="21" s="1"/>
  <c r="H81" i="21"/>
  <c r="T81" i="21" s="1"/>
  <c r="K80" i="21"/>
  <c r="W80" i="21" s="1"/>
  <c r="J80" i="21"/>
  <c r="V80" i="21" s="1"/>
  <c r="I80" i="21"/>
  <c r="U80" i="21" s="1"/>
  <c r="H80" i="21"/>
  <c r="T80" i="21" s="1"/>
  <c r="K79" i="21"/>
  <c r="W79" i="21" s="1"/>
  <c r="J79" i="21"/>
  <c r="V79" i="21" s="1"/>
  <c r="I79" i="21"/>
  <c r="U79" i="21" s="1"/>
  <c r="H79" i="21"/>
  <c r="T79" i="21" s="1"/>
  <c r="K78" i="21"/>
  <c r="W78" i="21" s="1"/>
  <c r="J78" i="21"/>
  <c r="V78" i="21" s="1"/>
  <c r="I78" i="21"/>
  <c r="U78" i="21" s="1"/>
  <c r="H78" i="21"/>
  <c r="T78" i="21" s="1"/>
  <c r="K77" i="21"/>
  <c r="W77" i="21" s="1"/>
  <c r="J77" i="21"/>
  <c r="V77" i="21" s="1"/>
  <c r="I77" i="21"/>
  <c r="U77" i="21" s="1"/>
  <c r="H77" i="21"/>
  <c r="T77" i="21" s="1"/>
  <c r="K76" i="21"/>
  <c r="W76" i="21" s="1"/>
  <c r="J76" i="21"/>
  <c r="V76" i="21" s="1"/>
  <c r="I76" i="21"/>
  <c r="U76" i="21" s="1"/>
  <c r="H76" i="21"/>
  <c r="T76" i="21" s="1"/>
  <c r="K75" i="21"/>
  <c r="W75" i="21" s="1"/>
  <c r="J75" i="21"/>
  <c r="V75" i="21" s="1"/>
  <c r="I75" i="21"/>
  <c r="U75" i="21" s="1"/>
  <c r="H75" i="21"/>
  <c r="T75" i="21" s="1"/>
  <c r="K74" i="21"/>
  <c r="W74" i="21" s="1"/>
  <c r="J74" i="21"/>
  <c r="V74" i="21" s="1"/>
  <c r="I74" i="21"/>
  <c r="U74" i="21" s="1"/>
  <c r="H74" i="21"/>
  <c r="T74" i="21" s="1"/>
  <c r="K73" i="21"/>
  <c r="W73" i="21" s="1"/>
  <c r="J73" i="21"/>
  <c r="V73" i="21" s="1"/>
  <c r="I73" i="21"/>
  <c r="U73" i="21" s="1"/>
  <c r="H73" i="21"/>
  <c r="T73" i="21" s="1"/>
  <c r="K72" i="21"/>
  <c r="W72" i="21" s="1"/>
  <c r="J72" i="21"/>
  <c r="V72" i="21" s="1"/>
  <c r="I72" i="21"/>
  <c r="U72" i="21" s="1"/>
  <c r="H72" i="21"/>
  <c r="T72" i="21" s="1"/>
  <c r="K71" i="21"/>
  <c r="W71" i="21" s="1"/>
  <c r="J71" i="21"/>
  <c r="V71" i="21" s="1"/>
  <c r="I71" i="21"/>
  <c r="U71" i="21" s="1"/>
  <c r="H71" i="21"/>
  <c r="T71" i="21" s="1"/>
  <c r="K70" i="21"/>
  <c r="W70" i="21" s="1"/>
  <c r="J70" i="21"/>
  <c r="V70" i="21" s="1"/>
  <c r="I70" i="21"/>
  <c r="U70" i="21" s="1"/>
  <c r="H70" i="21"/>
  <c r="T70" i="21" s="1"/>
  <c r="K69" i="21"/>
  <c r="W69" i="21" s="1"/>
  <c r="J69" i="21"/>
  <c r="V69" i="21" s="1"/>
  <c r="I69" i="21"/>
  <c r="U69" i="21" s="1"/>
  <c r="H69" i="21"/>
  <c r="T69" i="21" s="1"/>
  <c r="K68" i="21"/>
  <c r="W68" i="21" s="1"/>
  <c r="J68" i="21"/>
  <c r="V68" i="21" s="1"/>
  <c r="I68" i="21"/>
  <c r="U68" i="21" s="1"/>
  <c r="H68" i="21"/>
  <c r="T68" i="21" s="1"/>
  <c r="K1" i="21"/>
  <c r="W1" i="21" s="1"/>
  <c r="J1" i="21"/>
  <c r="V1" i="21" s="1"/>
  <c r="I1" i="21"/>
  <c r="U1" i="21" s="1"/>
  <c r="A128" i="21"/>
  <c r="B128" i="21" s="1"/>
  <c r="D128" i="21"/>
  <c r="P128" i="21" s="1"/>
  <c r="E128" i="21"/>
  <c r="Q128" i="21" s="1"/>
  <c r="A129" i="21"/>
  <c r="B129" i="21" s="1"/>
  <c r="D129" i="21"/>
  <c r="P129" i="21" s="1"/>
  <c r="E129" i="21"/>
  <c r="Q129" i="21" s="1"/>
  <c r="A130" i="21"/>
  <c r="B130" i="21" s="1"/>
  <c r="D130" i="21"/>
  <c r="P130" i="21" s="1"/>
  <c r="E130" i="21"/>
  <c r="Q130" i="21" s="1"/>
  <c r="A131" i="21"/>
  <c r="B131" i="21" s="1"/>
  <c r="D131" i="21"/>
  <c r="P131" i="21" s="1"/>
  <c r="E131" i="21"/>
  <c r="Q131" i="21" s="1"/>
  <c r="A132" i="21"/>
  <c r="B132" i="21" s="1"/>
  <c r="D132" i="21"/>
  <c r="P132" i="21" s="1"/>
  <c r="E132" i="21"/>
  <c r="Q132" i="21" s="1"/>
  <c r="A133" i="21"/>
  <c r="B133" i="21" s="1"/>
  <c r="D133" i="21"/>
  <c r="P133" i="21" s="1"/>
  <c r="E133" i="21"/>
  <c r="Q133" i="21" s="1"/>
  <c r="A134" i="21"/>
  <c r="B134" i="21" s="1"/>
  <c r="D134" i="21"/>
  <c r="P134" i="21" s="1"/>
  <c r="E134" i="21"/>
  <c r="Q134" i="21" s="1"/>
  <c r="A135" i="21"/>
  <c r="B135" i="21" s="1"/>
  <c r="D135" i="21"/>
  <c r="P135" i="21" s="1"/>
  <c r="E135" i="21"/>
  <c r="Q135" i="21" s="1"/>
  <c r="A136" i="21"/>
  <c r="B136" i="21" s="1"/>
  <c r="D136" i="21"/>
  <c r="P136" i="21" s="1"/>
  <c r="E136" i="21"/>
  <c r="Q136" i="21" s="1"/>
  <c r="A137" i="21"/>
  <c r="B137" i="21" s="1"/>
  <c r="D137" i="21"/>
  <c r="P137" i="21" s="1"/>
  <c r="E137" i="21"/>
  <c r="Q137" i="21" s="1"/>
  <c r="A138" i="21"/>
  <c r="B138" i="21" s="1"/>
  <c r="D138" i="21"/>
  <c r="P138" i="21" s="1"/>
  <c r="E138" i="21"/>
  <c r="Q138" i="21" s="1"/>
  <c r="A139" i="21"/>
  <c r="B139" i="21" s="1"/>
  <c r="D139" i="21"/>
  <c r="P139" i="21" s="1"/>
  <c r="E139" i="21"/>
  <c r="Q139" i="21" s="1"/>
  <c r="A128" i="16"/>
  <c r="B128" i="16" s="1"/>
  <c r="D128" i="16"/>
  <c r="N128" i="16" s="1"/>
  <c r="E128" i="16"/>
  <c r="O128" i="16" s="1"/>
  <c r="F128" i="16"/>
  <c r="P128" i="16" s="1"/>
  <c r="A129" i="16"/>
  <c r="B129" i="16" s="1"/>
  <c r="D129" i="16"/>
  <c r="N129" i="16" s="1"/>
  <c r="E129" i="16"/>
  <c r="O129" i="16" s="1"/>
  <c r="F129" i="16"/>
  <c r="P129" i="16" s="1"/>
  <c r="A130" i="16"/>
  <c r="B130" i="16" s="1"/>
  <c r="D130" i="16"/>
  <c r="N130" i="16" s="1"/>
  <c r="E130" i="16"/>
  <c r="O130" i="16" s="1"/>
  <c r="F130" i="16"/>
  <c r="P130" i="16" s="1"/>
  <c r="A131" i="16"/>
  <c r="B131" i="16" s="1"/>
  <c r="D131" i="16"/>
  <c r="N131" i="16" s="1"/>
  <c r="E131" i="16"/>
  <c r="O131" i="16" s="1"/>
  <c r="F131" i="16"/>
  <c r="P131" i="16" s="1"/>
  <c r="A132" i="16"/>
  <c r="B132" i="16" s="1"/>
  <c r="D132" i="16"/>
  <c r="N132" i="16" s="1"/>
  <c r="E132" i="16"/>
  <c r="O132" i="16" s="1"/>
  <c r="F132" i="16"/>
  <c r="P132" i="16" s="1"/>
  <c r="A133" i="16"/>
  <c r="B133" i="16" s="1"/>
  <c r="D133" i="16"/>
  <c r="N133" i="16" s="1"/>
  <c r="E133" i="16"/>
  <c r="O133" i="16" s="1"/>
  <c r="F133" i="16"/>
  <c r="P133" i="16" s="1"/>
  <c r="A134" i="16"/>
  <c r="B134" i="16" s="1"/>
  <c r="D134" i="16"/>
  <c r="N134" i="16" s="1"/>
  <c r="E134" i="16"/>
  <c r="O134" i="16" s="1"/>
  <c r="F134" i="16"/>
  <c r="P134" i="16" s="1"/>
  <c r="A135" i="16"/>
  <c r="B135" i="16" s="1"/>
  <c r="D135" i="16"/>
  <c r="N135" i="16" s="1"/>
  <c r="E135" i="16"/>
  <c r="O135" i="16" s="1"/>
  <c r="F135" i="16"/>
  <c r="P135" i="16" s="1"/>
  <c r="A136" i="16"/>
  <c r="B136" i="16" s="1"/>
  <c r="D136" i="16"/>
  <c r="N136" i="16" s="1"/>
  <c r="E136" i="16"/>
  <c r="O136" i="16" s="1"/>
  <c r="F136" i="16"/>
  <c r="P136" i="16" s="1"/>
  <c r="A137" i="16"/>
  <c r="B137" i="16" s="1"/>
  <c r="D137" i="16"/>
  <c r="N137" i="16" s="1"/>
  <c r="E137" i="16"/>
  <c r="O137" i="16" s="1"/>
  <c r="F137" i="16"/>
  <c r="P137" i="16" s="1"/>
  <c r="A138" i="16"/>
  <c r="B138" i="16" s="1"/>
  <c r="D138" i="16"/>
  <c r="N138" i="16" s="1"/>
  <c r="E138" i="16"/>
  <c r="O138" i="16" s="1"/>
  <c r="F138" i="16"/>
  <c r="P138" i="16" s="1"/>
  <c r="A139" i="16"/>
  <c r="B139" i="16" s="1"/>
  <c r="D139" i="16"/>
  <c r="N139" i="16" s="1"/>
  <c r="E139" i="16"/>
  <c r="O139" i="16" s="1"/>
  <c r="F139" i="16"/>
  <c r="P139" i="16" s="1"/>
  <c r="F127" i="16"/>
  <c r="P127" i="16" s="1"/>
  <c r="F126" i="16"/>
  <c r="P126" i="16" s="1"/>
  <c r="F125" i="16"/>
  <c r="P125" i="16" s="1"/>
  <c r="F124" i="16"/>
  <c r="P124" i="16" s="1"/>
  <c r="F123" i="16"/>
  <c r="P123" i="16" s="1"/>
  <c r="F122" i="16"/>
  <c r="P122" i="16" s="1"/>
  <c r="F121" i="16"/>
  <c r="P121" i="16" s="1"/>
  <c r="F120" i="16"/>
  <c r="P120" i="16" s="1"/>
  <c r="F119" i="16"/>
  <c r="P119" i="16" s="1"/>
  <c r="F118" i="16"/>
  <c r="P118" i="16" s="1"/>
  <c r="F117" i="16"/>
  <c r="P117" i="16" s="1"/>
  <c r="F116" i="16"/>
  <c r="P116" i="16" s="1"/>
  <c r="F115" i="16"/>
  <c r="P115" i="16" s="1"/>
  <c r="F114" i="16"/>
  <c r="P114" i="16" s="1"/>
  <c r="F113" i="16"/>
  <c r="P113" i="16" s="1"/>
  <c r="F112" i="16"/>
  <c r="P112" i="16" s="1"/>
  <c r="F111" i="16"/>
  <c r="P111" i="16" s="1"/>
  <c r="F110" i="16"/>
  <c r="P110" i="16" s="1"/>
  <c r="F109" i="16"/>
  <c r="P109" i="16" s="1"/>
  <c r="F108" i="16"/>
  <c r="P108" i="16" s="1"/>
  <c r="F107" i="16"/>
  <c r="P107" i="16" s="1"/>
  <c r="F106" i="16"/>
  <c r="P106" i="16" s="1"/>
  <c r="F105" i="16"/>
  <c r="P105" i="16" s="1"/>
  <c r="F104" i="16"/>
  <c r="P104" i="16" s="1"/>
  <c r="F103" i="16"/>
  <c r="P103" i="16" s="1"/>
  <c r="F102" i="16"/>
  <c r="P102" i="16" s="1"/>
  <c r="F101" i="16"/>
  <c r="P101" i="16" s="1"/>
  <c r="F100" i="16"/>
  <c r="P100" i="16" s="1"/>
  <c r="F99" i="16"/>
  <c r="P99" i="16" s="1"/>
  <c r="F98" i="16"/>
  <c r="P98" i="16" s="1"/>
  <c r="F97" i="16"/>
  <c r="P97" i="16" s="1"/>
  <c r="F96" i="16"/>
  <c r="P96" i="16" s="1"/>
  <c r="F95" i="16"/>
  <c r="P95" i="16" s="1"/>
  <c r="F94" i="16"/>
  <c r="P94" i="16" s="1"/>
  <c r="F93" i="16"/>
  <c r="P93" i="16" s="1"/>
  <c r="F92" i="16"/>
  <c r="P92" i="16" s="1"/>
  <c r="F91" i="16"/>
  <c r="P91" i="16" s="1"/>
  <c r="F90" i="16"/>
  <c r="P90" i="16" s="1"/>
  <c r="F89" i="16"/>
  <c r="P89" i="16" s="1"/>
  <c r="F88" i="16"/>
  <c r="P88" i="16" s="1"/>
  <c r="F87" i="16"/>
  <c r="P87" i="16" s="1"/>
  <c r="F86" i="16"/>
  <c r="P86" i="16" s="1"/>
  <c r="F85" i="16"/>
  <c r="P85" i="16" s="1"/>
  <c r="F84" i="16"/>
  <c r="P84" i="16" s="1"/>
  <c r="F83" i="16"/>
  <c r="P83" i="16" s="1"/>
  <c r="F82" i="16"/>
  <c r="P82" i="16" s="1"/>
  <c r="F81" i="16"/>
  <c r="P81" i="16" s="1"/>
  <c r="F80" i="16"/>
  <c r="P80" i="16" s="1"/>
  <c r="F79" i="16"/>
  <c r="P79" i="16" s="1"/>
  <c r="F78" i="16"/>
  <c r="P78" i="16" s="1"/>
  <c r="F77" i="16"/>
  <c r="P77" i="16" s="1"/>
  <c r="F76" i="16"/>
  <c r="P76" i="16" s="1"/>
  <c r="F75" i="16"/>
  <c r="P75" i="16" s="1"/>
  <c r="F74" i="16"/>
  <c r="P74" i="16" s="1"/>
  <c r="F73" i="16"/>
  <c r="P73" i="16" s="1"/>
  <c r="F72" i="16"/>
  <c r="P72" i="16" s="1"/>
  <c r="F71" i="16"/>
  <c r="P71" i="16" s="1"/>
  <c r="F70" i="16"/>
  <c r="P70" i="16" s="1"/>
  <c r="F69" i="16"/>
  <c r="P69" i="16" s="1"/>
  <c r="F68" i="16"/>
  <c r="P68" i="16" s="1"/>
  <c r="F1" i="16"/>
  <c r="P1" i="16" s="1"/>
  <c r="V72" i="25" l="1"/>
  <c r="V76" i="25"/>
  <c r="I165" i="27"/>
  <c r="S165" i="27" s="1"/>
  <c r="I169" i="27"/>
  <c r="S169" i="27" s="1"/>
  <c r="I161" i="27"/>
  <c r="S161" i="27" s="1"/>
  <c r="J165" i="27"/>
  <c r="T165" i="27" s="1"/>
  <c r="J167" i="27"/>
  <c r="T167" i="27" s="1"/>
  <c r="J169" i="27"/>
  <c r="T169" i="27" s="1"/>
  <c r="J159" i="27"/>
  <c r="T159" i="27" s="1"/>
  <c r="I162" i="27"/>
  <c r="S162" i="27" s="1"/>
  <c r="I167" i="27"/>
  <c r="S167" i="27" s="1"/>
  <c r="J163" i="27"/>
  <c r="T163" i="27" s="1"/>
  <c r="I164" i="27"/>
  <c r="S164" i="27" s="1"/>
  <c r="I166" i="27"/>
  <c r="S166" i="27" s="1"/>
  <c r="I168" i="27"/>
  <c r="S168" i="27" s="1"/>
  <c r="I158" i="27"/>
  <c r="S158" i="27" s="1"/>
  <c r="I160" i="27"/>
  <c r="S160" i="27" s="1"/>
  <c r="J162" i="27"/>
  <c r="T162" i="27" s="1"/>
  <c r="I159" i="27"/>
  <c r="S159" i="27" s="1"/>
  <c r="J164" i="27"/>
  <c r="T164" i="27" s="1"/>
  <c r="J166" i="27"/>
  <c r="T166" i="27" s="1"/>
  <c r="J168" i="27"/>
  <c r="T168" i="27" s="1"/>
  <c r="J158" i="27"/>
  <c r="T158" i="27" s="1"/>
  <c r="J160" i="27"/>
  <c r="T160" i="27" s="1"/>
  <c r="I163" i="27"/>
  <c r="S163" i="27" s="1"/>
  <c r="V69" i="25"/>
  <c r="V73" i="25"/>
  <c r="V77" i="25"/>
  <c r="V74" i="25"/>
  <c r="V78" i="25"/>
  <c r="V70" i="25"/>
  <c r="V71" i="25"/>
  <c r="V75" i="25"/>
  <c r="V79" i="25"/>
  <c r="I142" i="22"/>
  <c r="U142" i="22" s="1"/>
  <c r="K143" i="22"/>
  <c r="W143" i="22" s="1"/>
  <c r="I146" i="22"/>
  <c r="U146" i="22" s="1"/>
  <c r="K147" i="22"/>
  <c r="W147" i="22" s="1"/>
  <c r="I150" i="22"/>
  <c r="U150" i="22" s="1"/>
  <c r="K151" i="22"/>
  <c r="W151" i="22" s="1"/>
  <c r="K140" i="22"/>
  <c r="W140" i="22" s="1"/>
  <c r="J142" i="22"/>
  <c r="V142" i="22" s="1"/>
  <c r="I143" i="22"/>
  <c r="U143" i="22" s="1"/>
  <c r="K144" i="22"/>
  <c r="W144" i="22" s="1"/>
  <c r="J146" i="22"/>
  <c r="V146" i="22" s="1"/>
  <c r="I147" i="22"/>
  <c r="U147" i="22" s="1"/>
  <c r="K148" i="22"/>
  <c r="W148" i="22" s="1"/>
  <c r="J150" i="22"/>
  <c r="V150" i="22" s="1"/>
  <c r="I151" i="22"/>
  <c r="U151" i="22" s="1"/>
  <c r="I140" i="22"/>
  <c r="U140" i="22" s="1"/>
  <c r="K141" i="22"/>
  <c r="W141" i="22" s="1"/>
  <c r="J143" i="22"/>
  <c r="V143" i="22" s="1"/>
  <c r="I144" i="22"/>
  <c r="U144" i="22" s="1"/>
  <c r="K145" i="22"/>
  <c r="W145" i="22" s="1"/>
  <c r="J147" i="22"/>
  <c r="V147" i="22" s="1"/>
  <c r="I148" i="22"/>
  <c r="U148" i="22" s="1"/>
  <c r="K149" i="22"/>
  <c r="W149" i="22" s="1"/>
  <c r="J151" i="22"/>
  <c r="V151" i="22" s="1"/>
  <c r="J140" i="22"/>
  <c r="V140" i="22" s="1"/>
  <c r="I141" i="22"/>
  <c r="U141" i="22" s="1"/>
  <c r="J144" i="22"/>
  <c r="V144" i="22" s="1"/>
  <c r="I145" i="22"/>
  <c r="U145" i="22" s="1"/>
  <c r="J148" i="22"/>
  <c r="V148" i="22" s="1"/>
  <c r="I149" i="22"/>
  <c r="U149" i="22" s="1"/>
  <c r="J149" i="27"/>
  <c r="T149" i="27" s="1"/>
  <c r="X69" i="26"/>
  <c r="X75" i="26"/>
  <c r="X71" i="26"/>
  <c r="J141" i="22"/>
  <c r="V141" i="22" s="1"/>
  <c r="K146" i="22"/>
  <c r="W146" i="22" s="1"/>
  <c r="K150" i="22"/>
  <c r="W150" i="22" s="1"/>
  <c r="K142" i="22"/>
  <c r="W142" i="22" s="1"/>
  <c r="J145" i="22"/>
  <c r="V145" i="22" s="1"/>
  <c r="J149" i="22"/>
  <c r="V149" i="22" s="1"/>
  <c r="X77" i="26"/>
  <c r="X79" i="26"/>
  <c r="X72" i="26"/>
  <c r="X76" i="26"/>
  <c r="X73" i="26"/>
  <c r="X70" i="26"/>
  <c r="X74" i="26"/>
  <c r="X78" i="26"/>
  <c r="W139" i="14"/>
  <c r="G139" i="27" s="1"/>
  <c r="Q139" i="27" s="1"/>
  <c r="W138" i="14"/>
  <c r="G138" i="27" s="1"/>
  <c r="Q138" i="27" s="1"/>
  <c r="W137" i="14"/>
  <c r="G137" i="27" s="1"/>
  <c r="Q137" i="27" s="1"/>
  <c r="W136" i="14"/>
  <c r="G136" i="27" s="1"/>
  <c r="Q136" i="27" s="1"/>
  <c r="W135" i="14"/>
  <c r="G135" i="27" s="1"/>
  <c r="Q135" i="27" s="1"/>
  <c r="W134" i="14"/>
  <c r="G134" i="27" s="1"/>
  <c r="Q134" i="27" s="1"/>
  <c r="W133" i="14"/>
  <c r="G133" i="27" s="1"/>
  <c r="Q133" i="27" s="1"/>
  <c r="W132" i="14"/>
  <c r="G132" i="27" s="1"/>
  <c r="Q132" i="27" s="1"/>
  <c r="W131" i="14"/>
  <c r="G131" i="27" s="1"/>
  <c r="Q131" i="27" s="1"/>
  <c r="W130" i="14"/>
  <c r="G130" i="27" s="1"/>
  <c r="Q130" i="27" s="1"/>
  <c r="W129" i="14"/>
  <c r="G129" i="27" s="1"/>
  <c r="Q129" i="27" s="1"/>
  <c r="W128" i="14"/>
  <c r="G128" i="27" s="1"/>
  <c r="Q128" i="27" s="1"/>
  <c r="H139" i="14"/>
  <c r="H138" i="14"/>
  <c r="H137" i="14"/>
  <c r="H136" i="14"/>
  <c r="H135" i="14"/>
  <c r="H134" i="14"/>
  <c r="H133" i="14"/>
  <c r="H132" i="14"/>
  <c r="H131" i="14"/>
  <c r="H130" i="14"/>
  <c r="H129" i="14"/>
  <c r="H128" i="14"/>
  <c r="C138" i="27" l="1"/>
  <c r="C138" i="25"/>
  <c r="C131" i="27"/>
  <c r="C131" i="25"/>
  <c r="C135" i="27"/>
  <c r="C135" i="25"/>
  <c r="C139" i="27"/>
  <c r="C139" i="25"/>
  <c r="C130" i="27"/>
  <c r="C130" i="25"/>
  <c r="C134" i="27"/>
  <c r="C134" i="25"/>
  <c r="C128" i="27"/>
  <c r="C128" i="25"/>
  <c r="C132" i="27"/>
  <c r="C132" i="25"/>
  <c r="C136" i="27"/>
  <c r="C136" i="25"/>
  <c r="C129" i="27"/>
  <c r="C129" i="25"/>
  <c r="C133" i="27"/>
  <c r="C133" i="25"/>
  <c r="C137" i="27"/>
  <c r="C137" i="25"/>
  <c r="J163" i="22"/>
  <c r="V163" i="22" s="1"/>
  <c r="J154" i="22"/>
  <c r="V154" i="22" s="1"/>
  <c r="I175" i="27"/>
  <c r="S175" i="27" s="1"/>
  <c r="J178" i="27"/>
  <c r="T178" i="27" s="1"/>
  <c r="I180" i="27"/>
  <c r="S180" i="27" s="1"/>
  <c r="I179" i="27"/>
  <c r="S179" i="27" s="1"/>
  <c r="I177" i="27"/>
  <c r="S177" i="27" s="1"/>
  <c r="I171" i="27"/>
  <c r="S171" i="27" s="1"/>
  <c r="I173" i="27"/>
  <c r="S173" i="27" s="1"/>
  <c r="J172" i="27"/>
  <c r="T172" i="27" s="1"/>
  <c r="J180" i="27"/>
  <c r="T180" i="27" s="1"/>
  <c r="J176" i="27"/>
  <c r="T176" i="27" s="1"/>
  <c r="J174" i="27"/>
  <c r="T174" i="27" s="1"/>
  <c r="I170" i="27"/>
  <c r="S170" i="27" s="1"/>
  <c r="I178" i="27"/>
  <c r="S178" i="27" s="1"/>
  <c r="J175" i="27"/>
  <c r="T175" i="27" s="1"/>
  <c r="I174" i="27"/>
  <c r="S174" i="27" s="1"/>
  <c r="J181" i="27"/>
  <c r="T181" i="27" s="1"/>
  <c r="J177" i="27"/>
  <c r="T177" i="27" s="1"/>
  <c r="I181" i="27"/>
  <c r="S181" i="27" s="1"/>
  <c r="J170" i="27"/>
  <c r="T170" i="27" s="1"/>
  <c r="I172" i="27"/>
  <c r="S172" i="27" s="1"/>
  <c r="I176" i="27"/>
  <c r="S176" i="27" s="1"/>
  <c r="J171" i="27"/>
  <c r="T171" i="27" s="1"/>
  <c r="J179" i="27"/>
  <c r="T179" i="27" s="1"/>
  <c r="K153" i="22"/>
  <c r="W153" i="22" s="1"/>
  <c r="J158" i="22"/>
  <c r="V158" i="22" s="1"/>
  <c r="J162" i="22"/>
  <c r="V162" i="22" s="1"/>
  <c r="G131" i="25"/>
  <c r="G134" i="25"/>
  <c r="G135" i="25"/>
  <c r="G128" i="25"/>
  <c r="G132" i="25"/>
  <c r="G136" i="25"/>
  <c r="G130" i="25"/>
  <c r="G138" i="25"/>
  <c r="G139" i="25"/>
  <c r="G129" i="25"/>
  <c r="G133" i="25"/>
  <c r="G137" i="25"/>
  <c r="J153" i="22"/>
  <c r="V153" i="22" s="1"/>
  <c r="I161" i="22"/>
  <c r="U161" i="22" s="1"/>
  <c r="J156" i="22"/>
  <c r="V156" i="22" s="1"/>
  <c r="I153" i="22"/>
  <c r="U153" i="22" s="1"/>
  <c r="I160" i="22"/>
  <c r="U160" i="22" s="1"/>
  <c r="K157" i="22"/>
  <c r="W157" i="22" s="1"/>
  <c r="J155" i="22"/>
  <c r="V155" i="22" s="1"/>
  <c r="I152" i="22"/>
  <c r="U152" i="22" s="1"/>
  <c r="K160" i="22"/>
  <c r="W160" i="22" s="1"/>
  <c r="K156" i="22"/>
  <c r="W156" i="22" s="1"/>
  <c r="I162" i="22"/>
  <c r="U162" i="22" s="1"/>
  <c r="I158" i="22"/>
  <c r="U158" i="22" s="1"/>
  <c r="K155" i="22"/>
  <c r="W155" i="22" s="1"/>
  <c r="J160" i="22"/>
  <c r="V160" i="22" s="1"/>
  <c r="I157" i="22"/>
  <c r="U157" i="22" s="1"/>
  <c r="J152" i="22"/>
  <c r="V152" i="22" s="1"/>
  <c r="K161" i="22"/>
  <c r="W161" i="22" s="1"/>
  <c r="J159" i="22"/>
  <c r="V159" i="22" s="1"/>
  <c r="I156" i="22"/>
  <c r="U156" i="22" s="1"/>
  <c r="I163" i="22"/>
  <c r="U163" i="22" s="1"/>
  <c r="I159" i="22"/>
  <c r="U159" i="22" s="1"/>
  <c r="I155" i="22"/>
  <c r="U155" i="22" s="1"/>
  <c r="K152" i="22"/>
  <c r="W152" i="22" s="1"/>
  <c r="K163" i="22"/>
  <c r="W163" i="22" s="1"/>
  <c r="K159" i="22"/>
  <c r="W159" i="22" s="1"/>
  <c r="I154" i="22"/>
  <c r="U154" i="22" s="1"/>
  <c r="J161" i="27"/>
  <c r="T161" i="27" s="1"/>
  <c r="J157" i="22"/>
  <c r="V157" i="22" s="1"/>
  <c r="K158" i="22"/>
  <c r="W158" i="22" s="1"/>
  <c r="K154" i="22"/>
  <c r="W154" i="22" s="1"/>
  <c r="J161" i="22"/>
  <c r="V161" i="22" s="1"/>
  <c r="K162" i="22"/>
  <c r="W162" i="22" s="1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Q138" i="25" l="1"/>
  <c r="V138" i="25" s="1"/>
  <c r="Q133" i="25"/>
  <c r="V133" i="25" s="1"/>
  <c r="Q130" i="25"/>
  <c r="V130" i="25" s="1"/>
  <c r="Q135" i="25"/>
  <c r="V135" i="25" s="1"/>
  <c r="Q137" i="25"/>
  <c r="V137" i="25" s="1"/>
  <c r="Q128" i="25"/>
  <c r="V128" i="25" s="1"/>
  <c r="Q129" i="25"/>
  <c r="V129" i="25" s="1"/>
  <c r="Q136" i="25"/>
  <c r="V136" i="25" s="1"/>
  <c r="Q134" i="25"/>
  <c r="V134" i="25" s="1"/>
  <c r="Q139" i="25"/>
  <c r="V139" i="25" s="1"/>
  <c r="Q132" i="25"/>
  <c r="V132" i="25" s="1"/>
  <c r="Q131" i="25"/>
  <c r="V131" i="25" s="1"/>
  <c r="J175" i="22"/>
  <c r="V175" i="22" s="1"/>
  <c r="J165" i="22"/>
  <c r="V165" i="22" s="1"/>
  <c r="J166" i="22"/>
  <c r="V166" i="22" s="1"/>
  <c r="J189" i="27"/>
  <c r="T189" i="27" s="1"/>
  <c r="J186" i="27"/>
  <c r="T186" i="27" s="1"/>
  <c r="I185" i="27"/>
  <c r="S185" i="27" s="1"/>
  <c r="I187" i="27"/>
  <c r="S187" i="27" s="1"/>
  <c r="J170" i="22"/>
  <c r="V170" i="22" s="1"/>
  <c r="I188" i="27"/>
  <c r="S188" i="27" s="1"/>
  <c r="I190" i="27"/>
  <c r="S190" i="27" s="1"/>
  <c r="I192" i="27"/>
  <c r="S192" i="27" s="1"/>
  <c r="J183" i="27"/>
  <c r="T183" i="27" s="1"/>
  <c r="I184" i="27"/>
  <c r="S184" i="27" s="1"/>
  <c r="I193" i="27"/>
  <c r="S193" i="27" s="1"/>
  <c r="J193" i="27"/>
  <c r="T193" i="27" s="1"/>
  <c r="J187" i="27"/>
  <c r="T187" i="27" s="1"/>
  <c r="I182" i="27"/>
  <c r="S182" i="27" s="1"/>
  <c r="J188" i="27"/>
  <c r="T188" i="27" s="1"/>
  <c r="J184" i="27"/>
  <c r="T184" i="27" s="1"/>
  <c r="I183" i="27"/>
  <c r="S183" i="27" s="1"/>
  <c r="I191" i="27"/>
  <c r="S191" i="27" s="1"/>
  <c r="J190" i="27"/>
  <c r="T190" i="27" s="1"/>
  <c r="J191" i="27"/>
  <c r="T191" i="27" s="1"/>
  <c r="J182" i="27"/>
  <c r="T182" i="27" s="1"/>
  <c r="I186" i="27"/>
  <c r="S186" i="27" s="1"/>
  <c r="J192" i="27"/>
  <c r="T192" i="27" s="1"/>
  <c r="I189" i="27"/>
  <c r="S189" i="27" s="1"/>
  <c r="K165" i="22"/>
  <c r="W165" i="22" s="1"/>
  <c r="J174" i="22"/>
  <c r="V174" i="22" s="1"/>
  <c r="J177" i="22"/>
  <c r="V177" i="22" s="1"/>
  <c r="I166" i="22"/>
  <c r="U166" i="22" s="1"/>
  <c r="K175" i="22"/>
  <c r="W175" i="22" s="1"/>
  <c r="I167" i="22"/>
  <c r="U167" i="22" s="1"/>
  <c r="I175" i="22"/>
  <c r="U175" i="22" s="1"/>
  <c r="J171" i="22"/>
  <c r="V171" i="22" s="1"/>
  <c r="J164" i="22"/>
  <c r="V164" i="22" s="1"/>
  <c r="I169" i="22"/>
  <c r="U169" i="22" s="1"/>
  <c r="I170" i="22"/>
  <c r="U170" i="22" s="1"/>
  <c r="K168" i="22"/>
  <c r="W168" i="22" s="1"/>
  <c r="I164" i="22"/>
  <c r="U164" i="22" s="1"/>
  <c r="K169" i="22"/>
  <c r="W169" i="22" s="1"/>
  <c r="I165" i="22"/>
  <c r="U165" i="22" s="1"/>
  <c r="I173" i="22"/>
  <c r="U173" i="22" s="1"/>
  <c r="K171" i="22"/>
  <c r="W171" i="22" s="1"/>
  <c r="K164" i="22"/>
  <c r="W164" i="22" s="1"/>
  <c r="I171" i="22"/>
  <c r="U171" i="22" s="1"/>
  <c r="I168" i="22"/>
  <c r="U168" i="22" s="1"/>
  <c r="K173" i="22"/>
  <c r="W173" i="22" s="1"/>
  <c r="J172" i="22"/>
  <c r="V172" i="22" s="1"/>
  <c r="K167" i="22"/>
  <c r="W167" i="22" s="1"/>
  <c r="I174" i="22"/>
  <c r="U174" i="22" s="1"/>
  <c r="K172" i="22"/>
  <c r="W172" i="22" s="1"/>
  <c r="J167" i="22"/>
  <c r="V167" i="22" s="1"/>
  <c r="I172" i="22"/>
  <c r="U172" i="22" s="1"/>
  <c r="J168" i="22"/>
  <c r="V168" i="22" s="1"/>
  <c r="J173" i="27"/>
  <c r="T173" i="27" s="1"/>
  <c r="K170" i="22"/>
  <c r="W170" i="22" s="1"/>
  <c r="J173" i="22"/>
  <c r="V173" i="22" s="1"/>
  <c r="K166" i="22"/>
  <c r="W166" i="22" s="1"/>
  <c r="K174" i="22"/>
  <c r="W174" i="22" s="1"/>
  <c r="J169" i="22"/>
  <c r="V169" i="22" s="1"/>
  <c r="Q52" i="19"/>
  <c r="P52" i="19"/>
  <c r="O52" i="19"/>
  <c r="N52" i="19"/>
  <c r="M52" i="19"/>
  <c r="L52" i="19"/>
  <c r="K52" i="19"/>
  <c r="J52" i="19"/>
  <c r="I52" i="19"/>
  <c r="H52" i="19"/>
  <c r="G52" i="19"/>
  <c r="F52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J187" i="22" l="1"/>
  <c r="V187" i="22" s="1"/>
  <c r="J199" i="22"/>
  <c r="V199" i="22" s="1"/>
  <c r="J178" i="22"/>
  <c r="V178" i="22" s="1"/>
  <c r="I197" i="27"/>
  <c r="S197" i="27" s="1"/>
  <c r="J201" i="27"/>
  <c r="T201" i="27" s="1"/>
  <c r="J182" i="22"/>
  <c r="V182" i="22" s="1"/>
  <c r="J204" i="27"/>
  <c r="T204" i="27" s="1"/>
  <c r="J194" i="27"/>
  <c r="T194" i="27" s="1"/>
  <c r="J202" i="27"/>
  <c r="T202" i="27" s="1"/>
  <c r="I195" i="27"/>
  <c r="S195" i="27" s="1"/>
  <c r="J200" i="27"/>
  <c r="T200" i="27" s="1"/>
  <c r="J199" i="27"/>
  <c r="T199" i="27" s="1"/>
  <c r="I205" i="27"/>
  <c r="S205" i="27" s="1"/>
  <c r="J195" i="27"/>
  <c r="T195" i="27" s="1"/>
  <c r="I202" i="27"/>
  <c r="S202" i="27" s="1"/>
  <c r="I199" i="27"/>
  <c r="S199" i="27" s="1"/>
  <c r="J198" i="27"/>
  <c r="T198" i="27" s="1"/>
  <c r="I201" i="27"/>
  <c r="S201" i="27" s="1"/>
  <c r="I198" i="27"/>
  <c r="S198" i="27" s="1"/>
  <c r="J203" i="27"/>
  <c r="T203" i="27" s="1"/>
  <c r="I203" i="27"/>
  <c r="S203" i="27" s="1"/>
  <c r="J196" i="27"/>
  <c r="T196" i="27" s="1"/>
  <c r="I194" i="27"/>
  <c r="S194" i="27" s="1"/>
  <c r="J205" i="27"/>
  <c r="T205" i="27" s="1"/>
  <c r="I196" i="27"/>
  <c r="S196" i="27" s="1"/>
  <c r="I204" i="27"/>
  <c r="S204" i="27" s="1"/>
  <c r="I200" i="27"/>
  <c r="S200" i="27" s="1"/>
  <c r="K177" i="22"/>
  <c r="W177" i="22" s="1"/>
  <c r="J186" i="22"/>
  <c r="V186" i="22" s="1"/>
  <c r="L60" i="19"/>
  <c r="J189" i="22"/>
  <c r="V189" i="22" s="1"/>
  <c r="I186" i="22"/>
  <c r="U186" i="22" s="1"/>
  <c r="I180" i="22"/>
  <c r="U180" i="22" s="1"/>
  <c r="I185" i="22"/>
  <c r="U185" i="22" s="1"/>
  <c r="I187" i="22"/>
  <c r="U187" i="22" s="1"/>
  <c r="K184" i="22"/>
  <c r="W184" i="22" s="1"/>
  <c r="K179" i="22"/>
  <c r="W179" i="22" s="1"/>
  <c r="J184" i="22"/>
  <c r="V184" i="22" s="1"/>
  <c r="K185" i="22"/>
  <c r="W185" i="22" s="1"/>
  <c r="K183" i="22"/>
  <c r="W183" i="22" s="1"/>
  <c r="J183" i="22"/>
  <c r="V183" i="22" s="1"/>
  <c r="I184" i="22"/>
  <c r="U184" i="22" s="1"/>
  <c r="I183" i="22"/>
  <c r="U183" i="22" s="1"/>
  <c r="I177" i="22"/>
  <c r="U177" i="22" s="1"/>
  <c r="I176" i="22"/>
  <c r="U176" i="22" s="1"/>
  <c r="I182" i="22"/>
  <c r="U182" i="22" s="1"/>
  <c r="I181" i="22"/>
  <c r="U181" i="22" s="1"/>
  <c r="I179" i="22"/>
  <c r="U179" i="22" s="1"/>
  <c r="I178" i="22"/>
  <c r="U178" i="22" s="1"/>
  <c r="J180" i="22"/>
  <c r="V180" i="22" s="1"/>
  <c r="J179" i="22"/>
  <c r="V179" i="22" s="1"/>
  <c r="K176" i="22"/>
  <c r="W176" i="22" s="1"/>
  <c r="K181" i="22"/>
  <c r="W181" i="22" s="1"/>
  <c r="K180" i="22"/>
  <c r="W180" i="22" s="1"/>
  <c r="J176" i="22"/>
  <c r="V176" i="22" s="1"/>
  <c r="K187" i="22"/>
  <c r="W187" i="22" s="1"/>
  <c r="P61" i="19"/>
  <c r="N61" i="19"/>
  <c r="K60" i="19"/>
  <c r="J60" i="19"/>
  <c r="O61" i="19"/>
  <c r="M60" i="19"/>
  <c r="G60" i="19"/>
  <c r="O60" i="19"/>
  <c r="K61" i="19"/>
  <c r="M61" i="19"/>
  <c r="I60" i="19"/>
  <c r="Q60" i="19"/>
  <c r="Q61" i="19"/>
  <c r="I61" i="19"/>
  <c r="J61" i="19"/>
  <c r="F60" i="19"/>
  <c r="N60" i="19"/>
  <c r="L61" i="19"/>
  <c r="H60" i="19"/>
  <c r="P60" i="19"/>
  <c r="J185" i="27"/>
  <c r="T185" i="27" s="1"/>
  <c r="K178" i="22"/>
  <c r="W178" i="22" s="1"/>
  <c r="K182" i="22"/>
  <c r="W182" i="22" s="1"/>
  <c r="J181" i="22"/>
  <c r="V181" i="22" s="1"/>
  <c r="K186" i="22"/>
  <c r="W186" i="22" s="1"/>
  <c r="J185" i="22"/>
  <c r="V185" i="22" s="1"/>
  <c r="J201" i="22"/>
  <c r="V201" i="22" s="1"/>
  <c r="J211" i="22" l="1"/>
  <c r="V211" i="22" s="1"/>
  <c r="J190" i="22"/>
  <c r="V190" i="22" s="1"/>
  <c r="I209" i="27"/>
  <c r="S209" i="27" s="1"/>
  <c r="J208" i="27"/>
  <c r="T208" i="27" s="1"/>
  <c r="I211" i="27"/>
  <c r="S211" i="27" s="1"/>
  <c r="J207" i="27"/>
  <c r="T207" i="27" s="1"/>
  <c r="J211" i="27"/>
  <c r="T211" i="27" s="1"/>
  <c r="I207" i="27"/>
  <c r="S207" i="27" s="1"/>
  <c r="J206" i="27"/>
  <c r="T206" i="27" s="1"/>
  <c r="J194" i="22"/>
  <c r="V194" i="22" s="1"/>
  <c r="I208" i="27"/>
  <c r="S208" i="27" s="1"/>
  <c r="I206" i="27"/>
  <c r="S206" i="27" s="1"/>
  <c r="I210" i="27"/>
  <c r="S210" i="27" s="1"/>
  <c r="J210" i="27"/>
  <c r="T210" i="27" s="1"/>
  <c r="K189" i="22"/>
  <c r="W189" i="22" s="1"/>
  <c r="J198" i="22"/>
  <c r="V198" i="22" s="1"/>
  <c r="K195" i="22"/>
  <c r="W195" i="22" s="1"/>
  <c r="I191" i="22"/>
  <c r="U191" i="22" s="1"/>
  <c r="I194" i="22"/>
  <c r="U194" i="22" s="1"/>
  <c r="I189" i="22"/>
  <c r="U189" i="22" s="1"/>
  <c r="I196" i="22"/>
  <c r="U196" i="22" s="1"/>
  <c r="I197" i="22"/>
  <c r="U197" i="22" s="1"/>
  <c r="K193" i="22"/>
  <c r="W193" i="22" s="1"/>
  <c r="K196" i="22"/>
  <c r="W196" i="22" s="1"/>
  <c r="J188" i="22"/>
  <c r="V188" i="22" s="1"/>
  <c r="K192" i="22"/>
  <c r="W192" i="22" s="1"/>
  <c r="K188" i="22"/>
  <c r="W188" i="22" s="1"/>
  <c r="J191" i="22"/>
  <c r="V191" i="22" s="1"/>
  <c r="J195" i="22"/>
  <c r="V195" i="22" s="1"/>
  <c r="K197" i="22"/>
  <c r="W197" i="22" s="1"/>
  <c r="K191" i="22"/>
  <c r="W191" i="22" s="1"/>
  <c r="K199" i="22"/>
  <c r="W199" i="22" s="1"/>
  <c r="J192" i="22"/>
  <c r="V192" i="22" s="1"/>
  <c r="J196" i="22"/>
  <c r="V196" i="22" s="1"/>
  <c r="I190" i="22"/>
  <c r="U190" i="22" s="1"/>
  <c r="I193" i="22"/>
  <c r="U193" i="22" s="1"/>
  <c r="I188" i="22"/>
  <c r="U188" i="22" s="1"/>
  <c r="I195" i="22"/>
  <c r="U195" i="22" s="1"/>
  <c r="I199" i="22"/>
  <c r="U199" i="22" s="1"/>
  <c r="I192" i="22"/>
  <c r="U192" i="22" s="1"/>
  <c r="I198" i="22"/>
  <c r="U198" i="22" s="1"/>
  <c r="J197" i="27"/>
  <c r="T197" i="27" s="1"/>
  <c r="J193" i="22"/>
  <c r="V193" i="22" s="1"/>
  <c r="K198" i="22"/>
  <c r="W198" i="22" s="1"/>
  <c r="K194" i="22"/>
  <c r="W194" i="22" s="1"/>
  <c r="K190" i="22"/>
  <c r="W190" i="22" s="1"/>
  <c r="J197" i="22"/>
  <c r="V197" i="22" s="1"/>
  <c r="J206" i="22"/>
  <c r="V206" i="22" s="1"/>
  <c r="J202" i="22"/>
  <c r="V202" i="22" s="1"/>
  <c r="K201" i="22" l="1"/>
  <c r="W201" i="22" s="1"/>
  <c r="J210" i="22"/>
  <c r="V210" i="22" s="1"/>
  <c r="J208" i="22"/>
  <c r="V208" i="22" s="1"/>
  <c r="K209" i="22"/>
  <c r="W209" i="22" s="1"/>
  <c r="K204" i="22"/>
  <c r="W204" i="22" s="1"/>
  <c r="I210" i="22"/>
  <c r="U210" i="22" s="1"/>
  <c r="I211" i="22"/>
  <c r="U211" i="22" s="1"/>
  <c r="I200" i="22"/>
  <c r="U200" i="22" s="1"/>
  <c r="I202" i="22"/>
  <c r="U202" i="22" s="1"/>
  <c r="I209" i="22"/>
  <c r="U209" i="22" s="1"/>
  <c r="I201" i="22"/>
  <c r="U201" i="22" s="1"/>
  <c r="I203" i="22"/>
  <c r="U203" i="22" s="1"/>
  <c r="K211" i="22"/>
  <c r="W211" i="22" s="1"/>
  <c r="J203" i="22"/>
  <c r="V203" i="22" s="1"/>
  <c r="K208" i="22"/>
  <c r="W208" i="22" s="1"/>
  <c r="J204" i="22"/>
  <c r="V204" i="22" s="1"/>
  <c r="K203" i="22"/>
  <c r="W203" i="22" s="1"/>
  <c r="J207" i="22"/>
  <c r="V207" i="22" s="1"/>
  <c r="K200" i="22"/>
  <c r="W200" i="22" s="1"/>
  <c r="J200" i="22"/>
  <c r="V200" i="22" s="1"/>
  <c r="K205" i="22"/>
  <c r="W205" i="22" s="1"/>
  <c r="K207" i="22"/>
  <c r="W207" i="22" s="1"/>
  <c r="I204" i="22"/>
  <c r="U204" i="22" s="1"/>
  <c r="I207" i="22"/>
  <c r="U207" i="22" s="1"/>
  <c r="I205" i="22"/>
  <c r="U205" i="22" s="1"/>
  <c r="I208" i="22"/>
  <c r="U208" i="22" s="1"/>
  <c r="I206" i="22"/>
  <c r="U206" i="22" s="1"/>
  <c r="J209" i="27"/>
  <c r="T209" i="27" s="1"/>
  <c r="K202" i="22"/>
  <c r="W202" i="22" s="1"/>
  <c r="K210" i="22"/>
  <c r="W210" i="22" s="1"/>
  <c r="J209" i="22"/>
  <c r="V209" i="22" s="1"/>
  <c r="K206" i="22"/>
  <c r="W206" i="22" s="1"/>
  <c r="J205" i="22"/>
  <c r="V205" i="22" s="1"/>
  <c r="N211" i="28" l="1"/>
  <c r="B211" i="28"/>
  <c r="N210" i="28"/>
  <c r="B210" i="28"/>
  <c r="N209" i="28"/>
  <c r="B209" i="28"/>
  <c r="N208" i="28"/>
  <c r="B208" i="28"/>
  <c r="N207" i="28"/>
  <c r="B207" i="28"/>
  <c r="N206" i="28"/>
  <c r="B206" i="28"/>
  <c r="N205" i="28"/>
  <c r="B205" i="28"/>
  <c r="N204" i="28"/>
  <c r="B204" i="28"/>
  <c r="N203" i="28"/>
  <c r="B203" i="28"/>
  <c r="N202" i="28"/>
  <c r="B202" i="28"/>
  <c r="N201" i="28"/>
  <c r="B201" i="28"/>
  <c r="N200" i="28"/>
  <c r="B200" i="28"/>
  <c r="N199" i="28"/>
  <c r="B199" i="28"/>
  <c r="N198" i="28"/>
  <c r="B198" i="28"/>
  <c r="N197" i="28"/>
  <c r="B197" i="28"/>
  <c r="N196" i="28"/>
  <c r="B196" i="28"/>
  <c r="N195" i="28"/>
  <c r="B195" i="28"/>
  <c r="N194" i="28"/>
  <c r="B194" i="28"/>
  <c r="N193" i="28"/>
  <c r="B193" i="28"/>
  <c r="N192" i="28"/>
  <c r="B192" i="28"/>
  <c r="N191" i="28"/>
  <c r="B191" i="28"/>
  <c r="N190" i="28"/>
  <c r="B190" i="28"/>
  <c r="N189" i="28"/>
  <c r="B189" i="28"/>
  <c r="N188" i="28"/>
  <c r="B188" i="28"/>
  <c r="N187" i="28"/>
  <c r="B187" i="28"/>
  <c r="N186" i="28"/>
  <c r="B186" i="28"/>
  <c r="N185" i="28"/>
  <c r="B185" i="28"/>
  <c r="N184" i="28"/>
  <c r="B184" i="28"/>
  <c r="N183" i="28"/>
  <c r="B183" i="28"/>
  <c r="N182" i="28"/>
  <c r="B182" i="28"/>
  <c r="N181" i="28"/>
  <c r="B181" i="28"/>
  <c r="N180" i="28"/>
  <c r="B180" i="28"/>
  <c r="N179" i="28"/>
  <c r="B179" i="28"/>
  <c r="N178" i="28"/>
  <c r="B178" i="28"/>
  <c r="N177" i="28"/>
  <c r="B177" i="28"/>
  <c r="N176" i="28"/>
  <c r="B176" i="28"/>
  <c r="N175" i="28"/>
  <c r="B175" i="28"/>
  <c r="N174" i="28"/>
  <c r="B174" i="28"/>
  <c r="N173" i="28"/>
  <c r="B173" i="28"/>
  <c r="N172" i="28"/>
  <c r="B172" i="28"/>
  <c r="N171" i="28"/>
  <c r="B171" i="28"/>
  <c r="N170" i="28"/>
  <c r="B170" i="28"/>
  <c r="N169" i="28"/>
  <c r="B169" i="28"/>
  <c r="N168" i="28"/>
  <c r="B168" i="28"/>
  <c r="N167" i="28"/>
  <c r="B167" i="28"/>
  <c r="N166" i="28"/>
  <c r="B166" i="28"/>
  <c r="N165" i="28"/>
  <c r="F165" i="28"/>
  <c r="B165" i="28"/>
  <c r="N164" i="28"/>
  <c r="B164" i="28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Q165" i="28" l="1"/>
  <c r="F177" i="28"/>
  <c r="E15" i="29"/>
  <c r="C50" i="32" s="1"/>
  <c r="E14" i="29"/>
  <c r="C49" i="32" s="1"/>
  <c r="E13" i="29"/>
  <c r="C48" i="32" s="1"/>
  <c r="E12" i="29"/>
  <c r="C47" i="32" s="1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G5" i="30"/>
  <c r="D11" i="18" l="1"/>
  <c r="C11" i="32" s="1"/>
  <c r="D15" i="18"/>
  <c r="D14" i="18"/>
  <c r="C14" i="32" s="1"/>
  <c r="D12" i="18"/>
  <c r="C12" i="32" s="1"/>
  <c r="D13" i="18"/>
  <c r="C13" i="32" s="1"/>
  <c r="R14" i="31"/>
  <c r="V11" i="31"/>
  <c r="R8" i="31"/>
  <c r="M5" i="31"/>
  <c r="AL8" i="18"/>
  <c r="AF4" i="18"/>
  <c r="AF7" i="18"/>
  <c r="V14" i="31"/>
  <c r="G80" i="32" s="1"/>
  <c r="V8" i="31"/>
  <c r="AF13" i="18"/>
  <c r="G13" i="32" s="1"/>
  <c r="R11" i="31"/>
  <c r="F77" i="32" s="1"/>
  <c r="M8" i="31"/>
  <c r="H5" i="31"/>
  <c r="AF15" i="18"/>
  <c r="AA7" i="31"/>
  <c r="M4" i="31"/>
  <c r="E70" i="32" s="1"/>
  <c r="R13" i="31"/>
  <c r="R10" i="31"/>
  <c r="M7" i="31"/>
  <c r="C9" i="31"/>
  <c r="AL6" i="18"/>
  <c r="M10" i="31"/>
  <c r="E76" i="32" s="1"/>
  <c r="AF5" i="18"/>
  <c r="K10" i="18"/>
  <c r="D10" i="32" s="1"/>
  <c r="Y4" i="18"/>
  <c r="K13" i="18"/>
  <c r="D13" i="32" s="1"/>
  <c r="Y7" i="18"/>
  <c r="R5" i="18"/>
  <c r="Y11" i="18"/>
  <c r="F11" i="32" s="1"/>
  <c r="R15" i="18"/>
  <c r="K7" i="18"/>
  <c r="D10" i="18"/>
  <c r="H15" i="31"/>
  <c r="AL12" i="18"/>
  <c r="H12" i="32" s="1"/>
  <c r="AA4" i="31"/>
  <c r="H70" i="32" s="1"/>
  <c r="AA5" i="31"/>
  <c r="AF9" i="18"/>
  <c r="H8" i="31"/>
  <c r="AL10" i="18"/>
  <c r="H10" i="32" s="1"/>
  <c r="Y5" i="18"/>
  <c r="R4" i="18"/>
  <c r="K4" i="18"/>
  <c r="D4" i="32" s="1"/>
  <c r="D7" i="18"/>
  <c r="V4" i="31"/>
  <c r="G70" i="32" s="1"/>
  <c r="AA13" i="31"/>
  <c r="H79" i="32" s="1"/>
  <c r="AA10" i="31"/>
  <c r="H76" i="32" s="1"/>
  <c r="V7" i="31"/>
  <c r="C11" i="31"/>
  <c r="C77" i="32" s="1"/>
  <c r="AL4" i="18"/>
  <c r="AL11" i="18"/>
  <c r="H11" i="32" s="1"/>
  <c r="AF14" i="18"/>
  <c r="G14" i="32" s="1"/>
  <c r="C14" i="31"/>
  <c r="C80" i="32" s="1"/>
  <c r="M6" i="31"/>
  <c r="R4" i="31"/>
  <c r="F70" i="32" s="1"/>
  <c r="V13" i="31"/>
  <c r="V10" i="31"/>
  <c r="G76" i="32" s="1"/>
  <c r="R7" i="31"/>
  <c r="C10" i="31"/>
  <c r="H4" i="31"/>
  <c r="D70" i="32" s="1"/>
  <c r="R5" i="31"/>
  <c r="R15" i="31"/>
  <c r="AA12" i="31"/>
  <c r="V9" i="31"/>
  <c r="R6" i="31"/>
  <c r="C5" i="31"/>
  <c r="AF10" i="18"/>
  <c r="G10" i="32" s="1"/>
  <c r="H7" i="31"/>
  <c r="Y14" i="18"/>
  <c r="F14" i="32" s="1"/>
  <c r="K6" i="18"/>
  <c r="K9" i="18"/>
  <c r="Y10" i="18"/>
  <c r="F10" i="32" s="1"/>
  <c r="K12" i="18"/>
  <c r="D12" i="32" s="1"/>
  <c r="R7" i="18"/>
  <c r="K11" i="18"/>
  <c r="D11" i="32" s="1"/>
  <c r="D8" i="18"/>
  <c r="D5" i="18"/>
  <c r="C5" i="32" s="1"/>
  <c r="M9" i="31"/>
  <c r="AF8" i="18"/>
  <c r="R9" i="31"/>
  <c r="C15" i="31"/>
  <c r="C81" i="32" s="1"/>
  <c r="AL15" i="18"/>
  <c r="H14" i="31"/>
  <c r="D80" i="32" s="1"/>
  <c r="C4" i="31"/>
  <c r="C70" i="32" s="1"/>
  <c r="AL5" i="18"/>
  <c r="Y8" i="18"/>
  <c r="R8" i="18"/>
  <c r="K15" i="18"/>
  <c r="D6" i="18"/>
  <c r="AA15" i="31"/>
  <c r="H13" i="31"/>
  <c r="D79" i="32" s="1"/>
  <c r="H10" i="31"/>
  <c r="AA6" i="31"/>
  <c r="C7" i="31"/>
  <c r="AF12" i="18"/>
  <c r="G12" i="32" s="1"/>
  <c r="AL7" i="18"/>
  <c r="AF6" i="18"/>
  <c r="AA11" i="31"/>
  <c r="C8" i="31"/>
  <c r="V15" i="31"/>
  <c r="W16" i="31" s="1"/>
  <c r="C13" i="31"/>
  <c r="AA9" i="31"/>
  <c r="V6" i="31"/>
  <c r="C6" i="31"/>
  <c r="AL13" i="18"/>
  <c r="H13" i="32" s="1"/>
  <c r="AA14" i="31"/>
  <c r="H12" i="31"/>
  <c r="D78" i="32" s="1"/>
  <c r="AA8" i="31"/>
  <c r="V5" i="31"/>
  <c r="AL14" i="18"/>
  <c r="H14" i="32" s="1"/>
  <c r="M15" i="31"/>
  <c r="E81" i="32" s="1"/>
  <c r="C12" i="31"/>
  <c r="C78" i="32" s="1"/>
  <c r="Y9" i="18"/>
  <c r="R6" i="18"/>
  <c r="Y13" i="18"/>
  <c r="F13" i="32" s="1"/>
  <c r="R9" i="18"/>
  <c r="K5" i="18"/>
  <c r="D5" i="32" s="1"/>
  <c r="K8" i="18"/>
  <c r="Y6" i="18"/>
  <c r="Y15" i="18"/>
  <c r="D4" i="18"/>
  <c r="C4" i="32" s="1"/>
  <c r="D9" i="18"/>
  <c r="R12" i="31"/>
  <c r="H6" i="31"/>
  <c r="AF11" i="18"/>
  <c r="G11" i="32" s="1"/>
  <c r="AL9" i="18"/>
  <c r="H9" i="31"/>
  <c r="H11" i="31"/>
  <c r="D77" i="32" s="1"/>
  <c r="V12" i="31"/>
  <c r="K14" i="18"/>
  <c r="D14" i="32" s="1"/>
  <c r="Y12" i="18"/>
  <c r="F12" i="32" s="1"/>
  <c r="G79" i="32"/>
  <c r="C10" i="32"/>
  <c r="O16" i="29"/>
  <c r="O12" i="29"/>
  <c r="E47" i="32" s="1"/>
  <c r="F47" i="32" s="1"/>
  <c r="O15" i="29"/>
  <c r="E50" i="32" s="1"/>
  <c r="F50" i="32" s="1"/>
  <c r="O11" i="29"/>
  <c r="E46" i="32" s="1"/>
  <c r="F46" i="32" s="1"/>
  <c r="O14" i="29"/>
  <c r="E49" i="32" s="1"/>
  <c r="F49" i="32" s="1"/>
  <c r="O13" i="29"/>
  <c r="E48" i="32" s="1"/>
  <c r="F48" i="32" s="1"/>
  <c r="F80" i="32"/>
  <c r="F76" i="32"/>
  <c r="H80" i="32"/>
  <c r="F78" i="32"/>
  <c r="F79" i="32"/>
  <c r="Q177" i="28"/>
  <c r="F189" i="28"/>
  <c r="D10" i="31" l="1"/>
  <c r="I10" i="31"/>
  <c r="Z10" i="18"/>
  <c r="C76" i="32"/>
  <c r="C9" i="32"/>
  <c r="E9" i="18"/>
  <c r="AM7" i="18"/>
  <c r="H7" i="32"/>
  <c r="N7" i="31"/>
  <c r="E73" i="32"/>
  <c r="E71" i="32"/>
  <c r="N5" i="31"/>
  <c r="D76" i="32"/>
  <c r="E6" i="32"/>
  <c r="S6" i="18"/>
  <c r="C7" i="29"/>
  <c r="D7" i="29" s="1"/>
  <c r="W6" i="31"/>
  <c r="G72" i="32"/>
  <c r="D8" i="31"/>
  <c r="C74" i="32"/>
  <c r="E8" i="32"/>
  <c r="C9" i="29"/>
  <c r="D9" i="29" s="1"/>
  <c r="S8" i="18"/>
  <c r="G8" i="32"/>
  <c r="M9" i="29"/>
  <c r="N9" i="29" s="1"/>
  <c r="AG8" i="18"/>
  <c r="D9" i="32"/>
  <c r="L9" i="18"/>
  <c r="F72" i="32"/>
  <c r="S6" i="31"/>
  <c r="S5" i="31"/>
  <c r="F71" i="32"/>
  <c r="W10" i="31"/>
  <c r="F5" i="32"/>
  <c r="H6" i="29"/>
  <c r="I6" i="29" s="1"/>
  <c r="AB5" i="31"/>
  <c r="H71" i="32"/>
  <c r="F4" i="32"/>
  <c r="H5" i="29"/>
  <c r="I5" i="29" s="1"/>
  <c r="N10" i="31"/>
  <c r="S10" i="31"/>
  <c r="AG7" i="18"/>
  <c r="G7" i="32"/>
  <c r="M8" i="29"/>
  <c r="N8" i="29" s="1"/>
  <c r="S8" i="31"/>
  <c r="F74" i="32"/>
  <c r="D8" i="32"/>
  <c r="L8" i="18"/>
  <c r="S9" i="31"/>
  <c r="F75" i="32"/>
  <c r="C71" i="32"/>
  <c r="D5" i="31"/>
  <c r="E72" i="32"/>
  <c r="N6" i="31"/>
  <c r="AM4" i="18"/>
  <c r="H4" i="32"/>
  <c r="AG9" i="18"/>
  <c r="M10" i="29"/>
  <c r="N10" i="29" s="1"/>
  <c r="G9" i="32"/>
  <c r="AG5" i="18"/>
  <c r="G5" i="32"/>
  <c r="M6" i="29"/>
  <c r="N6" i="29" s="1"/>
  <c r="H73" i="32"/>
  <c r="AB7" i="31"/>
  <c r="D72" i="32"/>
  <c r="I6" i="31"/>
  <c r="F9" i="32"/>
  <c r="H10" i="29"/>
  <c r="I10" i="29" s="1"/>
  <c r="Z9" i="18"/>
  <c r="G71" i="32"/>
  <c r="W5" i="31"/>
  <c r="AB9" i="31"/>
  <c r="H75" i="32"/>
  <c r="C73" i="32"/>
  <c r="D7" i="31"/>
  <c r="F8" i="32"/>
  <c r="H9" i="29"/>
  <c r="I9" i="29" s="1"/>
  <c r="Z8" i="18"/>
  <c r="E75" i="32"/>
  <c r="N9" i="31"/>
  <c r="E7" i="32"/>
  <c r="S7" i="18"/>
  <c r="C8" i="29"/>
  <c r="D8" i="29" s="1"/>
  <c r="I7" i="31"/>
  <c r="D73" i="32"/>
  <c r="G75" i="32"/>
  <c r="W9" i="31"/>
  <c r="G73" i="32"/>
  <c r="W7" i="31"/>
  <c r="C7" i="32"/>
  <c r="E7" i="18"/>
  <c r="E10" i="18"/>
  <c r="E5" i="32"/>
  <c r="C6" i="29"/>
  <c r="D6" i="29" s="1"/>
  <c r="L10" i="18"/>
  <c r="AM6" i="18"/>
  <c r="H6" i="32"/>
  <c r="I5" i="31"/>
  <c r="D71" i="32"/>
  <c r="AG4" i="18"/>
  <c r="G4" i="32"/>
  <c r="M5" i="29"/>
  <c r="N5" i="29" s="1"/>
  <c r="AM9" i="18"/>
  <c r="H9" i="32"/>
  <c r="D6" i="31"/>
  <c r="C72" i="32"/>
  <c r="C8" i="32"/>
  <c r="E8" i="18"/>
  <c r="F73" i="32"/>
  <c r="S7" i="31"/>
  <c r="E4" i="32"/>
  <c r="C5" i="29"/>
  <c r="D5" i="29" s="1"/>
  <c r="I9" i="31"/>
  <c r="D75" i="32"/>
  <c r="F6" i="32"/>
  <c r="Z6" i="18"/>
  <c r="H7" i="29"/>
  <c r="I7" i="29" s="1"/>
  <c r="E9" i="32"/>
  <c r="S9" i="18"/>
  <c r="C10" i="29"/>
  <c r="D10" i="29" s="1"/>
  <c r="H74" i="32"/>
  <c r="AB8" i="31"/>
  <c r="AG6" i="18"/>
  <c r="G6" i="32"/>
  <c r="M7" i="29"/>
  <c r="N7" i="29" s="1"/>
  <c r="H72" i="32"/>
  <c r="AB6" i="31"/>
  <c r="E6" i="18"/>
  <c r="C6" i="32"/>
  <c r="AM5" i="18"/>
  <c r="H5" i="32"/>
  <c r="D6" i="32"/>
  <c r="L6" i="18"/>
  <c r="AB10" i="31"/>
  <c r="D74" i="32"/>
  <c r="I8" i="31"/>
  <c r="L7" i="18"/>
  <c r="D7" i="32"/>
  <c r="F7" i="32"/>
  <c r="H8" i="29"/>
  <c r="I8" i="29" s="1"/>
  <c r="Z7" i="18"/>
  <c r="C75" i="32"/>
  <c r="D9" i="31"/>
  <c r="I70" i="32"/>
  <c r="E74" i="32"/>
  <c r="N8" i="31"/>
  <c r="W8" i="31"/>
  <c r="G74" i="32"/>
  <c r="AM8" i="18"/>
  <c r="H8" i="32"/>
  <c r="W14" i="31"/>
  <c r="X14" i="31" s="1"/>
  <c r="W12" i="31"/>
  <c r="X12" i="31" s="1"/>
  <c r="G77" i="32"/>
  <c r="AB12" i="31"/>
  <c r="AC12" i="31" s="1"/>
  <c r="H78" i="32"/>
  <c r="W13" i="31"/>
  <c r="X13" i="31" s="1"/>
  <c r="G78" i="32"/>
  <c r="D14" i="31"/>
  <c r="E14" i="31" s="1"/>
  <c r="C79" i="32"/>
  <c r="AB11" i="31"/>
  <c r="AC11" i="31" s="1"/>
  <c r="H77" i="32"/>
  <c r="I15" i="31"/>
  <c r="J15" i="31" s="1"/>
  <c r="D81" i="32"/>
  <c r="D11" i="31"/>
  <c r="E11" i="31" s="1"/>
  <c r="S11" i="31"/>
  <c r="S15" i="31"/>
  <c r="AG15" i="18"/>
  <c r="M16" i="29"/>
  <c r="N16" i="29" s="1"/>
  <c r="G15" i="32"/>
  <c r="AM15" i="18"/>
  <c r="H15" i="32"/>
  <c r="E51" i="32"/>
  <c r="AB15" i="31"/>
  <c r="AC15" i="31" s="1"/>
  <c r="W15" i="31"/>
  <c r="X15" i="31" s="1"/>
  <c r="I12" i="31"/>
  <c r="J12" i="31" s="1"/>
  <c r="I13" i="31"/>
  <c r="J13" i="31" s="1"/>
  <c r="S12" i="31"/>
  <c r="I11" i="31"/>
  <c r="J11" i="31" s="1"/>
  <c r="S13" i="31"/>
  <c r="I14" i="31"/>
  <c r="J14" i="31" s="1"/>
  <c r="AB14" i="31"/>
  <c r="AC14" i="31" s="1"/>
  <c r="AB13" i="31"/>
  <c r="AC13" i="31" s="1"/>
  <c r="W11" i="31"/>
  <c r="X11" i="31" s="1"/>
  <c r="S14" i="31"/>
  <c r="D12" i="31"/>
  <c r="E12" i="31" s="1"/>
  <c r="D13" i="31"/>
  <c r="E13" i="31" s="1"/>
  <c r="S17" i="31"/>
  <c r="S18" i="31" s="1"/>
  <c r="S19" i="31" s="1"/>
  <c r="S20" i="31" s="1"/>
  <c r="S21" i="31" s="1"/>
  <c r="Q189" i="28"/>
  <c r="F201" i="28"/>
  <c r="Q201" i="28" s="1"/>
  <c r="F81" i="32"/>
  <c r="L79" i="28"/>
  <c r="W79" i="28" s="1"/>
  <c r="L78" i="28"/>
  <c r="W78" i="28" s="1"/>
  <c r="L77" i="28"/>
  <c r="W77" i="28" s="1"/>
  <c r="L76" i="28"/>
  <c r="W76" i="28" s="1"/>
  <c r="L75" i="28"/>
  <c r="W75" i="28" s="1"/>
  <c r="L74" i="28"/>
  <c r="W74" i="28" s="1"/>
  <c r="L73" i="28"/>
  <c r="W73" i="28" s="1"/>
  <c r="L72" i="28"/>
  <c r="W72" i="28" s="1"/>
  <c r="L71" i="28"/>
  <c r="W71" i="28" s="1"/>
  <c r="L70" i="28"/>
  <c r="W70" i="28" s="1"/>
  <c r="L69" i="28"/>
  <c r="W69" i="28" s="1"/>
  <c r="L68" i="28"/>
  <c r="W68" i="28" s="1"/>
  <c r="R115" i="28"/>
  <c r="R114" i="28"/>
  <c r="R112" i="28"/>
  <c r="R111" i="28"/>
  <c r="R109" i="28"/>
  <c r="R108" i="28"/>
  <c r="R107" i="28"/>
  <c r="R106" i="28"/>
  <c r="R105" i="28"/>
  <c r="R104" i="28"/>
  <c r="R103" i="28"/>
  <c r="R101" i="28"/>
  <c r="R100" i="28"/>
  <c r="R99" i="28"/>
  <c r="R98" i="28"/>
  <c r="R97" i="28"/>
  <c r="R96" i="28"/>
  <c r="R95" i="28"/>
  <c r="R94" i="28"/>
  <c r="R93" i="28"/>
  <c r="R92" i="28"/>
  <c r="R91" i="28"/>
  <c r="R90" i="28"/>
  <c r="R89" i="28"/>
  <c r="R88" i="28"/>
  <c r="R87" i="28"/>
  <c r="R86" i="28"/>
  <c r="R85" i="28"/>
  <c r="R84" i="28"/>
  <c r="R83" i="28"/>
  <c r="R82" i="28"/>
  <c r="R81" i="28"/>
  <c r="R80" i="28"/>
  <c r="R79" i="28"/>
  <c r="R78" i="28"/>
  <c r="R77" i="28"/>
  <c r="R76" i="28"/>
  <c r="R75" i="28"/>
  <c r="R74" i="28"/>
  <c r="R73" i="28"/>
  <c r="R72" i="28"/>
  <c r="R71" i="28"/>
  <c r="R70" i="28"/>
  <c r="R69" i="28"/>
  <c r="C1" i="28"/>
  <c r="S127" i="28"/>
  <c r="S126" i="28"/>
  <c r="S125" i="28"/>
  <c r="S124" i="28"/>
  <c r="S123" i="28"/>
  <c r="S122" i="28"/>
  <c r="S121" i="28"/>
  <c r="S120" i="28"/>
  <c r="S119" i="28"/>
  <c r="S118" i="28"/>
  <c r="S117" i="28"/>
  <c r="S116" i="28"/>
  <c r="S115" i="28"/>
  <c r="S114" i="28"/>
  <c r="S113" i="28"/>
  <c r="S112" i="28"/>
  <c r="S111" i="28"/>
  <c r="S110" i="28"/>
  <c r="S109" i="28"/>
  <c r="S108" i="28"/>
  <c r="S107" i="28"/>
  <c r="S106" i="28"/>
  <c r="S105" i="28"/>
  <c r="S104" i="28"/>
  <c r="S103" i="28"/>
  <c r="S102" i="28"/>
  <c r="S101" i="28"/>
  <c r="S100" i="28"/>
  <c r="S99" i="28"/>
  <c r="S98" i="28"/>
  <c r="S97" i="28"/>
  <c r="S96" i="28"/>
  <c r="S95" i="28"/>
  <c r="S94" i="28"/>
  <c r="S93" i="28"/>
  <c r="S92" i="28"/>
  <c r="S91" i="28"/>
  <c r="S90" i="28"/>
  <c r="S89" i="28"/>
  <c r="S88" i="28"/>
  <c r="S87" i="28"/>
  <c r="S86" i="28"/>
  <c r="S85" i="28"/>
  <c r="S84" i="28"/>
  <c r="S83" i="28"/>
  <c r="S82" i="28"/>
  <c r="S81" i="28"/>
  <c r="S80" i="28"/>
  <c r="S79" i="28"/>
  <c r="S78" i="28"/>
  <c r="S77" i="28"/>
  <c r="S76" i="28"/>
  <c r="S75" i="28"/>
  <c r="S74" i="28"/>
  <c r="S73" i="28"/>
  <c r="S72" i="28"/>
  <c r="S71" i="28"/>
  <c r="S70" i="28"/>
  <c r="S69" i="28"/>
  <c r="S68" i="28"/>
  <c r="R68" i="28"/>
  <c r="W1" i="28"/>
  <c r="V1" i="28"/>
  <c r="N163" i="28"/>
  <c r="N162" i="28"/>
  <c r="N161" i="28"/>
  <c r="N160" i="28"/>
  <c r="N159" i="28"/>
  <c r="N158" i="28"/>
  <c r="N157" i="28"/>
  <c r="N156" i="28"/>
  <c r="N155" i="28"/>
  <c r="N154" i="28"/>
  <c r="Q153" i="28"/>
  <c r="N153" i="28"/>
  <c r="N152" i="28"/>
  <c r="N151" i="28"/>
  <c r="N150" i="28"/>
  <c r="N149" i="28"/>
  <c r="N148" i="28"/>
  <c r="N147" i="28"/>
  <c r="N146" i="28"/>
  <c r="N145" i="28"/>
  <c r="N144" i="28"/>
  <c r="N143" i="28"/>
  <c r="N142" i="28"/>
  <c r="N141" i="28"/>
  <c r="N140" i="28"/>
  <c r="N139" i="28"/>
  <c r="N138" i="28"/>
  <c r="N137" i="28"/>
  <c r="N136" i="28"/>
  <c r="N135" i="28"/>
  <c r="N134" i="28"/>
  <c r="N133" i="28"/>
  <c r="N132" i="28"/>
  <c r="N131" i="28"/>
  <c r="N130" i="28"/>
  <c r="N129" i="28"/>
  <c r="N128" i="28"/>
  <c r="N127" i="28"/>
  <c r="N126" i="28"/>
  <c r="N125" i="28"/>
  <c r="N124" i="28"/>
  <c r="N123" i="28"/>
  <c r="N122" i="28"/>
  <c r="N121" i="28"/>
  <c r="N120" i="28"/>
  <c r="N119" i="28"/>
  <c r="N118" i="28"/>
  <c r="N117" i="28"/>
  <c r="N116" i="28"/>
  <c r="N115" i="28"/>
  <c r="N114" i="28"/>
  <c r="N113" i="28"/>
  <c r="N112" i="28"/>
  <c r="N111" i="28"/>
  <c r="N110" i="28"/>
  <c r="N109" i="28"/>
  <c r="N108" i="28"/>
  <c r="N107" i="28"/>
  <c r="N106" i="28"/>
  <c r="N105" i="28"/>
  <c r="N104" i="28"/>
  <c r="N103" i="28"/>
  <c r="N102" i="28"/>
  <c r="N101" i="28"/>
  <c r="N100" i="28"/>
  <c r="N99" i="28"/>
  <c r="N98" i="28"/>
  <c r="N97" i="28"/>
  <c r="N96" i="28"/>
  <c r="N95" i="28"/>
  <c r="N94" i="28"/>
  <c r="N93" i="28"/>
  <c r="N92" i="28"/>
  <c r="N91" i="28"/>
  <c r="N90" i="28"/>
  <c r="N89" i="28"/>
  <c r="N88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U1" i="28"/>
  <c r="T1" i="28"/>
  <c r="S1" i="28"/>
  <c r="R1" i="28"/>
  <c r="Q1" i="28"/>
  <c r="P1" i="28"/>
  <c r="O1" i="28"/>
  <c r="N1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G151" i="28" s="1"/>
  <c r="G163" i="28" s="1"/>
  <c r="G175" i="28" s="1"/>
  <c r="G187" i="28" s="1"/>
  <c r="G199" i="28" s="1"/>
  <c r="G211" i="28" s="1"/>
  <c r="B150" i="28"/>
  <c r="G150" i="28" s="1"/>
  <c r="G162" i="28" s="1"/>
  <c r="G174" i="28" s="1"/>
  <c r="G186" i="28" s="1"/>
  <c r="G198" i="28" s="1"/>
  <c r="G210" i="28" s="1"/>
  <c r="B149" i="28"/>
  <c r="G149" i="28" s="1"/>
  <c r="G161" i="28" s="1"/>
  <c r="G173" i="28" s="1"/>
  <c r="G185" i="28" s="1"/>
  <c r="G197" i="28" s="1"/>
  <c r="G209" i="28" s="1"/>
  <c r="B148" i="28"/>
  <c r="G148" i="28" s="1"/>
  <c r="G160" i="28" s="1"/>
  <c r="G172" i="28" s="1"/>
  <c r="G184" i="28" s="1"/>
  <c r="G196" i="28" s="1"/>
  <c r="G208" i="28" s="1"/>
  <c r="B147" i="28"/>
  <c r="G147" i="28" s="1"/>
  <c r="G159" i="28" s="1"/>
  <c r="G171" i="28" s="1"/>
  <c r="G183" i="28" s="1"/>
  <c r="G195" i="28" s="1"/>
  <c r="G207" i="28" s="1"/>
  <c r="B146" i="28"/>
  <c r="G146" i="28" s="1"/>
  <c r="G158" i="28" s="1"/>
  <c r="G170" i="28" s="1"/>
  <c r="G182" i="28" s="1"/>
  <c r="G194" i="28" s="1"/>
  <c r="G206" i="28" s="1"/>
  <c r="B145" i="28"/>
  <c r="G145" i="28" s="1"/>
  <c r="G157" i="28" s="1"/>
  <c r="G169" i="28" s="1"/>
  <c r="G181" i="28" s="1"/>
  <c r="G193" i="28" s="1"/>
  <c r="G205" i="28" s="1"/>
  <c r="B144" i="28"/>
  <c r="G144" i="28" s="1"/>
  <c r="B143" i="28"/>
  <c r="G143" i="28" s="1"/>
  <c r="G155" i="28" s="1"/>
  <c r="G167" i="28" s="1"/>
  <c r="G179" i="28" s="1"/>
  <c r="G191" i="28" s="1"/>
  <c r="G203" i="28" s="1"/>
  <c r="B142" i="28"/>
  <c r="G142" i="28" s="1"/>
  <c r="G154" i="28" s="1"/>
  <c r="G166" i="28" s="1"/>
  <c r="G178" i="28" s="1"/>
  <c r="G190" i="28" s="1"/>
  <c r="G202" i="28" s="1"/>
  <c r="B141" i="28"/>
  <c r="G141" i="28" s="1"/>
  <c r="G153" i="28" s="1"/>
  <c r="G165" i="28" s="1"/>
  <c r="G177" i="28" s="1"/>
  <c r="G189" i="28" s="1"/>
  <c r="G201" i="28" s="1"/>
  <c r="B140" i="28"/>
  <c r="G140" i="28" s="1"/>
  <c r="G152" i="28" s="1"/>
  <c r="G164" i="28" s="1"/>
  <c r="G176" i="28" s="1"/>
  <c r="G188" i="28" s="1"/>
  <c r="G200" i="28" s="1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K127" i="28"/>
  <c r="V127" i="28" s="1"/>
  <c r="J127" i="28"/>
  <c r="U127" i="28" s="1"/>
  <c r="T127" i="28"/>
  <c r="F127" i="28"/>
  <c r="A127" i="28"/>
  <c r="B127" i="28" s="1"/>
  <c r="K126" i="28"/>
  <c r="V126" i="28" s="1"/>
  <c r="J126" i="28"/>
  <c r="U126" i="28" s="1"/>
  <c r="T126" i="28"/>
  <c r="R126" i="28"/>
  <c r="F126" i="28"/>
  <c r="Q126" i="28" s="1"/>
  <c r="A126" i="28"/>
  <c r="B126" i="28" s="1"/>
  <c r="K125" i="28"/>
  <c r="V125" i="28" s="1"/>
  <c r="J125" i="28"/>
  <c r="U125" i="28" s="1"/>
  <c r="T125" i="28"/>
  <c r="F125" i="28"/>
  <c r="A125" i="28"/>
  <c r="B125" i="28" s="1"/>
  <c r="K124" i="28"/>
  <c r="V124" i="28" s="1"/>
  <c r="J124" i="28"/>
  <c r="U124" i="28" s="1"/>
  <c r="T124" i="28"/>
  <c r="F124" i="28"/>
  <c r="A124" i="28"/>
  <c r="B124" i="28" s="1"/>
  <c r="K123" i="28"/>
  <c r="V123" i="28" s="1"/>
  <c r="J123" i="28"/>
  <c r="U123" i="28" s="1"/>
  <c r="T123" i="28"/>
  <c r="F123" i="28"/>
  <c r="A123" i="28"/>
  <c r="B123" i="28" s="1"/>
  <c r="K122" i="28"/>
  <c r="V122" i="28" s="1"/>
  <c r="J122" i="28"/>
  <c r="U122" i="28" s="1"/>
  <c r="T122" i="28"/>
  <c r="F122" i="28"/>
  <c r="Q122" i="28" s="1"/>
  <c r="A122" i="28"/>
  <c r="B122" i="28" s="1"/>
  <c r="K121" i="28"/>
  <c r="V121" i="28" s="1"/>
  <c r="J121" i="28"/>
  <c r="U121" i="28" s="1"/>
  <c r="T121" i="28"/>
  <c r="F121" i="28"/>
  <c r="A121" i="28"/>
  <c r="B121" i="28" s="1"/>
  <c r="K120" i="28"/>
  <c r="V120" i="28" s="1"/>
  <c r="J120" i="28"/>
  <c r="U120" i="28" s="1"/>
  <c r="T120" i="28"/>
  <c r="F120" i="28"/>
  <c r="Q120" i="28" s="1"/>
  <c r="A120" i="28"/>
  <c r="B120" i="28" s="1"/>
  <c r="K119" i="28"/>
  <c r="V119" i="28" s="1"/>
  <c r="J119" i="28"/>
  <c r="U119" i="28" s="1"/>
  <c r="T119" i="28"/>
  <c r="F119" i="28"/>
  <c r="Q119" i="28" s="1"/>
  <c r="A119" i="28"/>
  <c r="B119" i="28" s="1"/>
  <c r="K118" i="28"/>
  <c r="V118" i="28" s="1"/>
  <c r="J118" i="28"/>
  <c r="U118" i="28" s="1"/>
  <c r="T118" i="28"/>
  <c r="R118" i="28"/>
  <c r="F118" i="28"/>
  <c r="A118" i="28"/>
  <c r="B118" i="28" s="1"/>
  <c r="K117" i="28"/>
  <c r="V117" i="28" s="1"/>
  <c r="J117" i="28"/>
  <c r="U117" i="28" s="1"/>
  <c r="T117" i="28"/>
  <c r="F117" i="28"/>
  <c r="A117" i="28"/>
  <c r="B117" i="28" s="1"/>
  <c r="K116" i="28"/>
  <c r="V116" i="28" s="1"/>
  <c r="J116" i="28"/>
  <c r="U116" i="28" s="1"/>
  <c r="T116" i="28"/>
  <c r="F116" i="28"/>
  <c r="A116" i="28"/>
  <c r="B116" i="28" s="1"/>
  <c r="K115" i="28"/>
  <c r="V115" i="28" s="1"/>
  <c r="J115" i="28"/>
  <c r="U115" i="28" s="1"/>
  <c r="T115" i="28"/>
  <c r="F115" i="28"/>
  <c r="Q115" i="28" s="1"/>
  <c r="A115" i="28"/>
  <c r="B115" i="28" s="1"/>
  <c r="K114" i="28"/>
  <c r="V114" i="28" s="1"/>
  <c r="J114" i="28"/>
  <c r="U114" i="28" s="1"/>
  <c r="T114" i="28"/>
  <c r="F114" i="28"/>
  <c r="Q114" i="28" s="1"/>
  <c r="A114" i="28"/>
  <c r="B114" i="28" s="1"/>
  <c r="K113" i="28"/>
  <c r="V113" i="28" s="1"/>
  <c r="J113" i="28"/>
  <c r="U113" i="28" s="1"/>
  <c r="T113" i="28"/>
  <c r="R113" i="28"/>
  <c r="F113" i="28"/>
  <c r="Q113" i="28" s="1"/>
  <c r="A113" i="28"/>
  <c r="B113" i="28" s="1"/>
  <c r="K112" i="28"/>
  <c r="V112" i="28" s="1"/>
  <c r="J112" i="28"/>
  <c r="U112" i="28" s="1"/>
  <c r="T112" i="28"/>
  <c r="F112" i="28"/>
  <c r="Q112" i="28" s="1"/>
  <c r="A112" i="28"/>
  <c r="B112" i="28" s="1"/>
  <c r="K111" i="28"/>
  <c r="V111" i="28" s="1"/>
  <c r="J111" i="28"/>
  <c r="U111" i="28" s="1"/>
  <c r="T111" i="28"/>
  <c r="F111" i="28"/>
  <c r="Q111" i="28" s="1"/>
  <c r="A111" i="28"/>
  <c r="B111" i="28" s="1"/>
  <c r="K110" i="28"/>
  <c r="V110" i="28" s="1"/>
  <c r="J110" i="28"/>
  <c r="U110" i="28" s="1"/>
  <c r="T110" i="28"/>
  <c r="R110" i="28"/>
  <c r="F110" i="28"/>
  <c r="Q110" i="28" s="1"/>
  <c r="A110" i="28"/>
  <c r="B110" i="28" s="1"/>
  <c r="K109" i="28"/>
  <c r="V109" i="28" s="1"/>
  <c r="J109" i="28"/>
  <c r="U109" i="28" s="1"/>
  <c r="T109" i="28"/>
  <c r="F109" i="28"/>
  <c r="Q109" i="28" s="1"/>
  <c r="A109" i="28"/>
  <c r="B109" i="28" s="1"/>
  <c r="K108" i="28"/>
  <c r="V108" i="28" s="1"/>
  <c r="J108" i="28"/>
  <c r="U108" i="28" s="1"/>
  <c r="T108" i="28"/>
  <c r="F108" i="28"/>
  <c r="Q108" i="28" s="1"/>
  <c r="A108" i="28"/>
  <c r="B108" i="28" s="1"/>
  <c r="K107" i="28"/>
  <c r="V107" i="28" s="1"/>
  <c r="J107" i="28"/>
  <c r="U107" i="28" s="1"/>
  <c r="T107" i="28"/>
  <c r="F107" i="28"/>
  <c r="Q107" i="28" s="1"/>
  <c r="A107" i="28"/>
  <c r="B107" i="28" s="1"/>
  <c r="K106" i="28"/>
  <c r="V106" i="28" s="1"/>
  <c r="J106" i="28"/>
  <c r="U106" i="28" s="1"/>
  <c r="T106" i="28"/>
  <c r="F106" i="28"/>
  <c r="Q106" i="28" s="1"/>
  <c r="A106" i="28"/>
  <c r="B106" i="28" s="1"/>
  <c r="K105" i="28"/>
  <c r="V105" i="28" s="1"/>
  <c r="J105" i="28"/>
  <c r="U105" i="28" s="1"/>
  <c r="T105" i="28"/>
  <c r="F105" i="28"/>
  <c r="Q105" i="28" s="1"/>
  <c r="A105" i="28"/>
  <c r="B105" i="28" s="1"/>
  <c r="K104" i="28"/>
  <c r="V104" i="28" s="1"/>
  <c r="J104" i="28"/>
  <c r="U104" i="28" s="1"/>
  <c r="T104" i="28"/>
  <c r="F104" i="28"/>
  <c r="Q104" i="28" s="1"/>
  <c r="A104" i="28"/>
  <c r="B104" i="28" s="1"/>
  <c r="K103" i="28"/>
  <c r="V103" i="28" s="1"/>
  <c r="J103" i="28"/>
  <c r="U103" i="28" s="1"/>
  <c r="T103" i="28"/>
  <c r="F103" i="28"/>
  <c r="Q103" i="28" s="1"/>
  <c r="A103" i="28"/>
  <c r="B103" i="28" s="1"/>
  <c r="K102" i="28"/>
  <c r="V102" i="28" s="1"/>
  <c r="J102" i="28"/>
  <c r="U102" i="28" s="1"/>
  <c r="T102" i="28"/>
  <c r="R102" i="28"/>
  <c r="F102" i="28"/>
  <c r="Q102" i="28" s="1"/>
  <c r="A102" i="28"/>
  <c r="B102" i="28" s="1"/>
  <c r="K101" i="28"/>
  <c r="V101" i="28" s="1"/>
  <c r="J101" i="28"/>
  <c r="U101" i="28" s="1"/>
  <c r="T101" i="28"/>
  <c r="F101" i="28"/>
  <c r="Q101" i="28" s="1"/>
  <c r="A101" i="28"/>
  <c r="B101" i="28" s="1"/>
  <c r="K100" i="28"/>
  <c r="V100" i="28" s="1"/>
  <c r="J100" i="28"/>
  <c r="U100" i="28" s="1"/>
  <c r="T100" i="28"/>
  <c r="F100" i="28"/>
  <c r="Q100" i="28" s="1"/>
  <c r="A100" i="28"/>
  <c r="B100" i="28" s="1"/>
  <c r="K99" i="28"/>
  <c r="V99" i="28" s="1"/>
  <c r="J99" i="28"/>
  <c r="U99" i="28" s="1"/>
  <c r="T99" i="28"/>
  <c r="F99" i="28"/>
  <c r="Q99" i="28" s="1"/>
  <c r="A99" i="28"/>
  <c r="B99" i="28" s="1"/>
  <c r="K98" i="28"/>
  <c r="V98" i="28" s="1"/>
  <c r="J98" i="28"/>
  <c r="U98" i="28" s="1"/>
  <c r="T98" i="28"/>
  <c r="F98" i="28"/>
  <c r="Q98" i="28" s="1"/>
  <c r="A98" i="28"/>
  <c r="B98" i="28" s="1"/>
  <c r="K97" i="28"/>
  <c r="V97" i="28" s="1"/>
  <c r="J97" i="28"/>
  <c r="U97" i="28" s="1"/>
  <c r="T97" i="28"/>
  <c r="F97" i="28"/>
  <c r="Q97" i="28" s="1"/>
  <c r="A97" i="28"/>
  <c r="B97" i="28" s="1"/>
  <c r="K96" i="28"/>
  <c r="V96" i="28" s="1"/>
  <c r="J96" i="28"/>
  <c r="U96" i="28" s="1"/>
  <c r="T96" i="28"/>
  <c r="F96" i="28"/>
  <c r="Q96" i="28" s="1"/>
  <c r="A96" i="28"/>
  <c r="B96" i="28" s="1"/>
  <c r="K95" i="28"/>
  <c r="V95" i="28" s="1"/>
  <c r="J95" i="28"/>
  <c r="U95" i="28" s="1"/>
  <c r="T95" i="28"/>
  <c r="F95" i="28"/>
  <c r="Q95" i="28" s="1"/>
  <c r="A95" i="28"/>
  <c r="B95" i="28" s="1"/>
  <c r="K94" i="28"/>
  <c r="V94" i="28" s="1"/>
  <c r="J94" i="28"/>
  <c r="U94" i="28" s="1"/>
  <c r="T94" i="28"/>
  <c r="F94" i="28"/>
  <c r="Q94" i="28" s="1"/>
  <c r="A94" i="28"/>
  <c r="B94" i="28" s="1"/>
  <c r="K93" i="28"/>
  <c r="V93" i="28" s="1"/>
  <c r="J93" i="28"/>
  <c r="U93" i="28" s="1"/>
  <c r="T93" i="28"/>
  <c r="F93" i="28"/>
  <c r="Q93" i="28" s="1"/>
  <c r="A93" i="28"/>
  <c r="B93" i="28" s="1"/>
  <c r="K92" i="28"/>
  <c r="V92" i="28" s="1"/>
  <c r="J92" i="28"/>
  <c r="U92" i="28" s="1"/>
  <c r="T92" i="28"/>
  <c r="F92" i="28"/>
  <c r="Q92" i="28" s="1"/>
  <c r="A92" i="28"/>
  <c r="B92" i="28" s="1"/>
  <c r="K91" i="28"/>
  <c r="V91" i="28" s="1"/>
  <c r="J91" i="28"/>
  <c r="U91" i="28" s="1"/>
  <c r="T91" i="28"/>
  <c r="F91" i="28"/>
  <c r="Q91" i="28" s="1"/>
  <c r="A91" i="28"/>
  <c r="B91" i="28" s="1"/>
  <c r="K90" i="28"/>
  <c r="V90" i="28" s="1"/>
  <c r="J90" i="28"/>
  <c r="U90" i="28" s="1"/>
  <c r="T90" i="28"/>
  <c r="F90" i="28"/>
  <c r="Q90" i="28" s="1"/>
  <c r="A90" i="28"/>
  <c r="B90" i="28" s="1"/>
  <c r="K89" i="28"/>
  <c r="V89" i="28" s="1"/>
  <c r="J89" i="28"/>
  <c r="U89" i="28" s="1"/>
  <c r="T89" i="28"/>
  <c r="F89" i="28"/>
  <c r="Q89" i="28" s="1"/>
  <c r="A89" i="28"/>
  <c r="B89" i="28" s="1"/>
  <c r="K88" i="28"/>
  <c r="V88" i="28" s="1"/>
  <c r="J88" i="28"/>
  <c r="U88" i="28" s="1"/>
  <c r="T88" i="28"/>
  <c r="F88" i="28"/>
  <c r="Q88" i="28" s="1"/>
  <c r="A88" i="28"/>
  <c r="B88" i="28" s="1"/>
  <c r="K87" i="28"/>
  <c r="V87" i="28" s="1"/>
  <c r="J87" i="28"/>
  <c r="U87" i="28" s="1"/>
  <c r="T87" i="28"/>
  <c r="F87" i="28"/>
  <c r="Q87" i="28" s="1"/>
  <c r="A87" i="28"/>
  <c r="B87" i="28" s="1"/>
  <c r="K86" i="28"/>
  <c r="V86" i="28" s="1"/>
  <c r="J86" i="28"/>
  <c r="U86" i="28" s="1"/>
  <c r="T86" i="28"/>
  <c r="F86" i="28"/>
  <c r="Q86" i="28" s="1"/>
  <c r="A86" i="28"/>
  <c r="B86" i="28" s="1"/>
  <c r="K85" i="28"/>
  <c r="V85" i="28" s="1"/>
  <c r="J85" i="28"/>
  <c r="U85" i="28" s="1"/>
  <c r="T85" i="28"/>
  <c r="F85" i="28"/>
  <c r="Q85" i="28" s="1"/>
  <c r="A85" i="28"/>
  <c r="B85" i="28" s="1"/>
  <c r="K84" i="28"/>
  <c r="V84" i="28" s="1"/>
  <c r="J84" i="28"/>
  <c r="U84" i="28" s="1"/>
  <c r="T84" i="28"/>
  <c r="F84" i="28"/>
  <c r="Q84" i="28" s="1"/>
  <c r="A84" i="28"/>
  <c r="B84" i="28" s="1"/>
  <c r="K83" i="28"/>
  <c r="V83" i="28" s="1"/>
  <c r="J83" i="28"/>
  <c r="U83" i="28" s="1"/>
  <c r="T83" i="28"/>
  <c r="F83" i="28"/>
  <c r="Q83" i="28" s="1"/>
  <c r="A83" i="28"/>
  <c r="B83" i="28" s="1"/>
  <c r="K82" i="28"/>
  <c r="V82" i="28" s="1"/>
  <c r="J82" i="28"/>
  <c r="U82" i="28" s="1"/>
  <c r="T82" i="28"/>
  <c r="F82" i="28"/>
  <c r="Q82" i="28" s="1"/>
  <c r="A82" i="28"/>
  <c r="B82" i="28" s="1"/>
  <c r="K81" i="28"/>
  <c r="V81" i="28" s="1"/>
  <c r="J81" i="28"/>
  <c r="U81" i="28" s="1"/>
  <c r="T81" i="28"/>
  <c r="F81" i="28"/>
  <c r="Q81" i="28" s="1"/>
  <c r="A81" i="28"/>
  <c r="B81" i="28" s="1"/>
  <c r="K80" i="28"/>
  <c r="V80" i="28" s="1"/>
  <c r="J80" i="28"/>
  <c r="U80" i="28" s="1"/>
  <c r="T80" i="28"/>
  <c r="F80" i="28"/>
  <c r="Q80" i="28" s="1"/>
  <c r="A80" i="28"/>
  <c r="B80" i="28" s="1"/>
  <c r="K79" i="28"/>
  <c r="V79" i="28" s="1"/>
  <c r="J79" i="28"/>
  <c r="U79" i="28" s="1"/>
  <c r="T79" i="28"/>
  <c r="F79" i="28"/>
  <c r="Q79" i="28" s="1"/>
  <c r="A79" i="28"/>
  <c r="B79" i="28" s="1"/>
  <c r="K78" i="28"/>
  <c r="V78" i="28" s="1"/>
  <c r="J78" i="28"/>
  <c r="U78" i="28" s="1"/>
  <c r="T78" i="28"/>
  <c r="F78" i="28"/>
  <c r="Q78" i="28" s="1"/>
  <c r="A78" i="28"/>
  <c r="B78" i="28" s="1"/>
  <c r="K77" i="28"/>
  <c r="V77" i="28" s="1"/>
  <c r="J77" i="28"/>
  <c r="U77" i="28" s="1"/>
  <c r="T77" i="28"/>
  <c r="F77" i="28"/>
  <c r="Q77" i="28" s="1"/>
  <c r="A77" i="28"/>
  <c r="B77" i="28" s="1"/>
  <c r="K76" i="28"/>
  <c r="V76" i="28" s="1"/>
  <c r="J76" i="28"/>
  <c r="U76" i="28" s="1"/>
  <c r="T76" i="28"/>
  <c r="F76" i="28"/>
  <c r="Q76" i="28" s="1"/>
  <c r="A76" i="28"/>
  <c r="B76" i="28" s="1"/>
  <c r="K75" i="28"/>
  <c r="V75" i="28" s="1"/>
  <c r="J75" i="28"/>
  <c r="U75" i="28" s="1"/>
  <c r="T75" i="28"/>
  <c r="F75" i="28"/>
  <c r="Q75" i="28" s="1"/>
  <c r="A75" i="28"/>
  <c r="B75" i="28" s="1"/>
  <c r="K74" i="28"/>
  <c r="V74" i="28" s="1"/>
  <c r="J74" i="28"/>
  <c r="U74" i="28" s="1"/>
  <c r="T74" i="28"/>
  <c r="F74" i="28"/>
  <c r="Q74" i="28" s="1"/>
  <c r="A74" i="28"/>
  <c r="B74" i="28" s="1"/>
  <c r="K73" i="28"/>
  <c r="V73" i="28" s="1"/>
  <c r="J73" i="28"/>
  <c r="U73" i="28" s="1"/>
  <c r="T73" i="28"/>
  <c r="F73" i="28"/>
  <c r="Q73" i="28" s="1"/>
  <c r="A73" i="28"/>
  <c r="B73" i="28" s="1"/>
  <c r="K72" i="28"/>
  <c r="V72" i="28" s="1"/>
  <c r="J72" i="28"/>
  <c r="U72" i="28" s="1"/>
  <c r="T72" i="28"/>
  <c r="F72" i="28"/>
  <c r="Q72" i="28" s="1"/>
  <c r="A72" i="28"/>
  <c r="B72" i="28" s="1"/>
  <c r="K71" i="28"/>
  <c r="V71" i="28" s="1"/>
  <c r="J71" i="28"/>
  <c r="U71" i="28" s="1"/>
  <c r="T71" i="28"/>
  <c r="F71" i="28"/>
  <c r="Q71" i="28" s="1"/>
  <c r="A71" i="28"/>
  <c r="B71" i="28" s="1"/>
  <c r="K70" i="28"/>
  <c r="V70" i="28" s="1"/>
  <c r="J70" i="28"/>
  <c r="U70" i="28" s="1"/>
  <c r="T70" i="28"/>
  <c r="F70" i="28"/>
  <c r="Q70" i="28" s="1"/>
  <c r="A70" i="28"/>
  <c r="B70" i="28" s="1"/>
  <c r="K69" i="28"/>
  <c r="V69" i="28" s="1"/>
  <c r="J69" i="28"/>
  <c r="U69" i="28" s="1"/>
  <c r="T69" i="28"/>
  <c r="F69" i="28"/>
  <c r="Q69" i="28" s="1"/>
  <c r="A69" i="28"/>
  <c r="B69" i="28" s="1"/>
  <c r="K68" i="28"/>
  <c r="V68" i="28" s="1"/>
  <c r="J68" i="28"/>
  <c r="U68" i="28" s="1"/>
  <c r="T68" i="28"/>
  <c r="F68" i="28"/>
  <c r="Q68" i="28" s="1"/>
  <c r="A68" i="28"/>
  <c r="B68" i="28" s="1"/>
  <c r="A1" i="28"/>
  <c r="AH9" i="18" l="1"/>
  <c r="AN8" i="18"/>
  <c r="I5" i="32"/>
  <c r="AN6" i="18"/>
  <c r="I75" i="32"/>
  <c r="I76" i="32"/>
  <c r="I4" i="32"/>
  <c r="AH6" i="18"/>
  <c r="I8" i="32"/>
  <c r="AN9" i="18"/>
  <c r="I71" i="32"/>
  <c r="I74" i="32"/>
  <c r="I72" i="32"/>
  <c r="I7" i="32"/>
  <c r="AH7" i="18"/>
  <c r="AH8" i="18"/>
  <c r="AN7" i="18"/>
  <c r="I9" i="32"/>
  <c r="I6" i="32"/>
  <c r="I73" i="32"/>
  <c r="AC16" i="31"/>
  <c r="AB16" i="31" s="1"/>
  <c r="AA16" i="31" s="1"/>
  <c r="X16" i="31"/>
  <c r="H16" i="29"/>
  <c r="I16" i="29" s="1"/>
  <c r="I20" i="29" s="1"/>
  <c r="G156" i="28"/>
  <c r="G168" i="28" s="1"/>
  <c r="G180" i="28" s="1"/>
  <c r="G192" i="28" s="1"/>
  <c r="G204" i="28" s="1"/>
  <c r="J16" i="31"/>
  <c r="I16" i="31" s="1"/>
  <c r="H16" i="31" s="1"/>
  <c r="D82" i="32" s="1"/>
  <c r="R119" i="28"/>
  <c r="R127" i="28"/>
  <c r="R122" i="28"/>
  <c r="R123" i="28"/>
  <c r="R121" i="28"/>
  <c r="G21" i="32"/>
  <c r="R169" i="28"/>
  <c r="R170" i="28"/>
  <c r="H15" i="29"/>
  <c r="I15" i="29" s="1"/>
  <c r="H11" i="29"/>
  <c r="I11" i="29" s="1"/>
  <c r="H14" i="29"/>
  <c r="I14" i="29" s="1"/>
  <c r="R171" i="28"/>
  <c r="R166" i="28"/>
  <c r="R174" i="28"/>
  <c r="R167" i="28"/>
  <c r="R175" i="28"/>
  <c r="S128" i="28"/>
  <c r="R16" i="31"/>
  <c r="R116" i="28"/>
  <c r="R120" i="28"/>
  <c r="R124" i="28"/>
  <c r="R117" i="28"/>
  <c r="R125" i="28"/>
  <c r="J137" i="28"/>
  <c r="U137" i="28" s="1"/>
  <c r="F134" i="28"/>
  <c r="F146" i="28" s="1"/>
  <c r="F128" i="28"/>
  <c r="Q128" i="28" s="1"/>
  <c r="Q116" i="28"/>
  <c r="T130" i="28"/>
  <c r="T131" i="28"/>
  <c r="T132" i="28"/>
  <c r="J133" i="28"/>
  <c r="U133" i="28" s="1"/>
  <c r="K134" i="28"/>
  <c r="V134" i="28" s="1"/>
  <c r="J128" i="28"/>
  <c r="U128" i="28" s="1"/>
  <c r="J131" i="28"/>
  <c r="K131" i="28"/>
  <c r="V131" i="28" s="1"/>
  <c r="K132" i="28"/>
  <c r="V132" i="28" s="1"/>
  <c r="F137" i="28"/>
  <c r="Q137" i="28" s="1"/>
  <c r="Q125" i="28"/>
  <c r="F138" i="28"/>
  <c r="K129" i="28"/>
  <c r="V129" i="28" s="1"/>
  <c r="F135" i="28"/>
  <c r="Q135" i="28" s="1"/>
  <c r="Q123" i="28"/>
  <c r="F136" i="28"/>
  <c r="Q136" i="28" s="1"/>
  <c r="Q124" i="28"/>
  <c r="K130" i="28"/>
  <c r="V130" i="28" s="1"/>
  <c r="J135" i="28"/>
  <c r="U135" i="28" s="1"/>
  <c r="K138" i="28"/>
  <c r="V138" i="28" s="1"/>
  <c r="F139" i="28"/>
  <c r="Q139" i="28" s="1"/>
  <c r="Q127" i="28"/>
  <c r="K128" i="28"/>
  <c r="V128" i="28" s="1"/>
  <c r="T137" i="28"/>
  <c r="J138" i="28"/>
  <c r="U138" i="28" s="1"/>
  <c r="J139" i="28"/>
  <c r="J130" i="28"/>
  <c r="U130" i="28" s="1"/>
  <c r="K133" i="28"/>
  <c r="V133" i="28" s="1"/>
  <c r="F133" i="28"/>
  <c r="Q133" i="28" s="1"/>
  <c r="Q121" i="28"/>
  <c r="K139" i="28"/>
  <c r="V139" i="28" s="1"/>
  <c r="T136" i="28"/>
  <c r="F130" i="28"/>
  <c r="Q118" i="28"/>
  <c r="T134" i="28"/>
  <c r="K137" i="28"/>
  <c r="V137" i="28" s="1"/>
  <c r="J132" i="28"/>
  <c r="U132" i="28" s="1"/>
  <c r="J136" i="28"/>
  <c r="U136" i="28" s="1"/>
  <c r="F129" i="28"/>
  <c r="Q129" i="28" s="1"/>
  <c r="Q117" i="28"/>
  <c r="T133" i="28"/>
  <c r="J134" i="28"/>
  <c r="U134" i="28" s="1"/>
  <c r="K135" i="28"/>
  <c r="V135" i="28" s="1"/>
  <c r="K136" i="28"/>
  <c r="V136" i="28" s="1"/>
  <c r="T128" i="28"/>
  <c r="J129" i="28"/>
  <c r="U129" i="28" s="1"/>
  <c r="F131" i="28"/>
  <c r="Q131" i="28" s="1"/>
  <c r="T138" i="28"/>
  <c r="T129" i="28"/>
  <c r="F132" i="28"/>
  <c r="Q132" i="28" s="1"/>
  <c r="T135" i="28"/>
  <c r="M1" i="27"/>
  <c r="C1" i="27"/>
  <c r="A1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A68" i="27"/>
  <c r="B68" i="27" s="1"/>
  <c r="Y79" i="26"/>
  <c r="Y78" i="26"/>
  <c r="Y77" i="26"/>
  <c r="Y76" i="26"/>
  <c r="Y75" i="26"/>
  <c r="Y74" i="26"/>
  <c r="Y73" i="26"/>
  <c r="Y72" i="26"/>
  <c r="Y71" i="26"/>
  <c r="Y70" i="26"/>
  <c r="Y69" i="26"/>
  <c r="W68" i="26"/>
  <c r="L1" i="26"/>
  <c r="R68" i="26"/>
  <c r="S68" i="26"/>
  <c r="W1" i="26"/>
  <c r="V1" i="26"/>
  <c r="N68" i="26"/>
  <c r="U1" i="26"/>
  <c r="T1" i="26"/>
  <c r="S1" i="26"/>
  <c r="R1" i="26"/>
  <c r="Q1" i="26"/>
  <c r="P1" i="26"/>
  <c r="O1" i="26"/>
  <c r="N1" i="26"/>
  <c r="A127" i="26"/>
  <c r="B127" i="26" s="1"/>
  <c r="A126" i="26"/>
  <c r="B126" i="26" s="1"/>
  <c r="A125" i="26"/>
  <c r="B125" i="26" s="1"/>
  <c r="A124" i="26"/>
  <c r="B124" i="26" s="1"/>
  <c r="A123" i="26"/>
  <c r="B123" i="26" s="1"/>
  <c r="A122" i="26"/>
  <c r="B122" i="26" s="1"/>
  <c r="A121" i="26"/>
  <c r="B121" i="26" s="1"/>
  <c r="A120" i="26"/>
  <c r="B120" i="26" s="1"/>
  <c r="A119" i="26"/>
  <c r="B119" i="26" s="1"/>
  <c r="A118" i="26"/>
  <c r="B118" i="26" s="1"/>
  <c r="A117" i="26"/>
  <c r="B117" i="26" s="1"/>
  <c r="A116" i="26"/>
  <c r="B116" i="26" s="1"/>
  <c r="A115" i="26"/>
  <c r="B115" i="26" s="1"/>
  <c r="A114" i="26"/>
  <c r="B114" i="26" s="1"/>
  <c r="A113" i="26"/>
  <c r="B113" i="26" s="1"/>
  <c r="A112" i="26"/>
  <c r="B112" i="26" s="1"/>
  <c r="A111" i="26"/>
  <c r="B111" i="26" s="1"/>
  <c r="A110" i="26"/>
  <c r="B110" i="26" s="1"/>
  <c r="A109" i="26"/>
  <c r="B109" i="26" s="1"/>
  <c r="A108" i="26"/>
  <c r="B108" i="26" s="1"/>
  <c r="A107" i="26"/>
  <c r="B107" i="26" s="1"/>
  <c r="A106" i="26"/>
  <c r="B106" i="26" s="1"/>
  <c r="A105" i="26"/>
  <c r="B105" i="26" s="1"/>
  <c r="A104" i="26"/>
  <c r="B104" i="26" s="1"/>
  <c r="A103" i="26"/>
  <c r="B103" i="26" s="1"/>
  <c r="A102" i="26"/>
  <c r="B102" i="26" s="1"/>
  <c r="A101" i="26"/>
  <c r="B101" i="26" s="1"/>
  <c r="A100" i="26"/>
  <c r="B100" i="26" s="1"/>
  <c r="A99" i="26"/>
  <c r="B99" i="26" s="1"/>
  <c r="A98" i="26"/>
  <c r="B98" i="26" s="1"/>
  <c r="A97" i="26"/>
  <c r="B97" i="26" s="1"/>
  <c r="A96" i="26"/>
  <c r="B96" i="26" s="1"/>
  <c r="A95" i="26"/>
  <c r="B95" i="26" s="1"/>
  <c r="A94" i="26"/>
  <c r="B94" i="26" s="1"/>
  <c r="A93" i="26"/>
  <c r="B93" i="26" s="1"/>
  <c r="A92" i="26"/>
  <c r="B92" i="26" s="1"/>
  <c r="A91" i="26"/>
  <c r="B91" i="26" s="1"/>
  <c r="A90" i="26"/>
  <c r="B90" i="26" s="1"/>
  <c r="A89" i="26"/>
  <c r="B89" i="26" s="1"/>
  <c r="A88" i="26"/>
  <c r="B88" i="26" s="1"/>
  <c r="A87" i="26"/>
  <c r="B87" i="26" s="1"/>
  <c r="A86" i="26"/>
  <c r="B86" i="26" s="1"/>
  <c r="A85" i="26"/>
  <c r="B85" i="26" s="1"/>
  <c r="A84" i="26"/>
  <c r="B84" i="26" s="1"/>
  <c r="A83" i="26"/>
  <c r="B83" i="26" s="1"/>
  <c r="A82" i="26"/>
  <c r="B82" i="26" s="1"/>
  <c r="A81" i="26"/>
  <c r="B81" i="26" s="1"/>
  <c r="A80" i="26"/>
  <c r="B80" i="26" s="1"/>
  <c r="A79" i="26"/>
  <c r="B79" i="26" s="1"/>
  <c r="A78" i="26"/>
  <c r="B78" i="26" s="1"/>
  <c r="A77" i="26"/>
  <c r="B77" i="26" s="1"/>
  <c r="A76" i="26"/>
  <c r="B76" i="26" s="1"/>
  <c r="A75" i="26"/>
  <c r="B75" i="26" s="1"/>
  <c r="A74" i="26"/>
  <c r="B74" i="26" s="1"/>
  <c r="A73" i="26"/>
  <c r="B73" i="26" s="1"/>
  <c r="A72" i="26"/>
  <c r="B72" i="26" s="1"/>
  <c r="A71" i="26"/>
  <c r="B71" i="26" s="1"/>
  <c r="A70" i="26"/>
  <c r="B70" i="26" s="1"/>
  <c r="A69" i="26"/>
  <c r="B69" i="26" s="1"/>
  <c r="V68" i="26"/>
  <c r="U68" i="26"/>
  <c r="T68" i="26"/>
  <c r="Q68" i="26"/>
  <c r="P68" i="26"/>
  <c r="O68" i="26"/>
  <c r="A68" i="26"/>
  <c r="B68" i="26" s="1"/>
  <c r="A1" i="26"/>
  <c r="M1" i="25"/>
  <c r="A68" i="25"/>
  <c r="B68" i="25" s="1"/>
  <c r="A1" i="25"/>
  <c r="P16" i="12" l="1"/>
  <c r="Q15" i="12"/>
  <c r="P15" i="12"/>
  <c r="Q9" i="12"/>
  <c r="Q4" i="12"/>
  <c r="Q5" i="12"/>
  <c r="Q7" i="12"/>
  <c r="Q8" i="12"/>
  <c r="Q6" i="12"/>
  <c r="Q16" i="12"/>
  <c r="P7" i="12"/>
  <c r="P8" i="12"/>
  <c r="P6" i="12"/>
  <c r="R6" i="12" s="1"/>
  <c r="P4" i="12"/>
  <c r="P5" i="12"/>
  <c r="P9" i="12"/>
  <c r="V13" i="12"/>
  <c r="V16" i="12"/>
  <c r="V15" i="12"/>
  <c r="V14" i="12"/>
  <c r="V11" i="12"/>
  <c r="V12" i="12"/>
  <c r="W7" i="12"/>
  <c r="W4" i="12"/>
  <c r="W6" i="12"/>
  <c r="W5" i="12"/>
  <c r="W9" i="12"/>
  <c r="W8" i="12"/>
  <c r="V9" i="12"/>
  <c r="V7" i="12"/>
  <c r="V6" i="12"/>
  <c r="V8" i="12"/>
  <c r="V4" i="12"/>
  <c r="V5" i="12"/>
  <c r="X5" i="12" s="1"/>
  <c r="I17" i="31"/>
  <c r="I18" i="31" s="1"/>
  <c r="I19" i="31" s="1"/>
  <c r="I20" i="31" s="1"/>
  <c r="I21" i="31" s="1"/>
  <c r="AB17" i="31"/>
  <c r="AB18" i="31" s="1"/>
  <c r="AB19" i="31" s="1"/>
  <c r="AB20" i="31" s="1"/>
  <c r="AB21" i="31" s="1"/>
  <c r="I21" i="29"/>
  <c r="I22" i="29" s="1"/>
  <c r="I23" i="29" s="1"/>
  <c r="E15" i="32"/>
  <c r="F15" i="32"/>
  <c r="V10" i="12"/>
  <c r="Z15" i="18"/>
  <c r="V68" i="25"/>
  <c r="Q10" i="12" s="1"/>
  <c r="K145" i="28"/>
  <c r="V145" i="28" s="1"/>
  <c r="K149" i="28"/>
  <c r="V149" i="28" s="1"/>
  <c r="J150" i="28"/>
  <c r="U150" i="28" s="1"/>
  <c r="Z11" i="18"/>
  <c r="J144" i="28"/>
  <c r="U144" i="28" s="1"/>
  <c r="I146" i="28"/>
  <c r="T146" i="28" s="1"/>
  <c r="K143" i="28"/>
  <c r="V143" i="28" s="1"/>
  <c r="Q134" i="28"/>
  <c r="F141" i="28"/>
  <c r="Q141" i="28" s="1"/>
  <c r="F149" i="28"/>
  <c r="Q149" i="28" s="1"/>
  <c r="J142" i="28"/>
  <c r="U142" i="28" s="1"/>
  <c r="J145" i="28"/>
  <c r="U145" i="28" s="1"/>
  <c r="F140" i="28"/>
  <c r="Q140" i="28" s="1"/>
  <c r="F145" i="28"/>
  <c r="Q145" i="28" s="1"/>
  <c r="S129" i="28"/>
  <c r="J146" i="28"/>
  <c r="U146" i="28" s="1"/>
  <c r="J147" i="28"/>
  <c r="U147" i="28" s="1"/>
  <c r="I149" i="28"/>
  <c r="T149" i="28" s="1"/>
  <c r="F148" i="28"/>
  <c r="Q148" i="28" s="1"/>
  <c r="Z12" i="18"/>
  <c r="H12" i="29"/>
  <c r="I12" i="29" s="1"/>
  <c r="H13" i="29"/>
  <c r="I13" i="29" s="1"/>
  <c r="R172" i="28"/>
  <c r="R17" i="31"/>
  <c r="F82" i="32"/>
  <c r="R183" i="28"/>
  <c r="R181" i="28"/>
  <c r="R168" i="28"/>
  <c r="Z14" i="18"/>
  <c r="I144" i="28"/>
  <c r="T144" i="28" s="1"/>
  <c r="R182" i="28"/>
  <c r="F151" i="28"/>
  <c r="Q151" i="28" s="1"/>
  <c r="R173" i="28"/>
  <c r="G81" i="32"/>
  <c r="R187" i="28"/>
  <c r="R186" i="28"/>
  <c r="Z13" i="18"/>
  <c r="R165" i="28"/>
  <c r="R179" i="28"/>
  <c r="R178" i="28"/>
  <c r="X68" i="26"/>
  <c r="W10" i="12" s="1"/>
  <c r="Q130" i="28"/>
  <c r="F142" i="28"/>
  <c r="Q142" i="28" s="1"/>
  <c r="U139" i="28"/>
  <c r="J151" i="28"/>
  <c r="U151" i="28" s="1"/>
  <c r="U131" i="28"/>
  <c r="J143" i="28"/>
  <c r="U143" i="28" s="1"/>
  <c r="K147" i="28"/>
  <c r="V147" i="28" s="1"/>
  <c r="R128" i="28"/>
  <c r="T139" i="28"/>
  <c r="I151" i="28"/>
  <c r="T151" i="28" s="1"/>
  <c r="Q138" i="28"/>
  <c r="F150" i="28"/>
  <c r="Q150" i="28" s="1"/>
  <c r="J149" i="28"/>
  <c r="U149" i="28" s="1"/>
  <c r="I140" i="28"/>
  <c r="T140" i="28" s="1"/>
  <c r="K151" i="28"/>
  <c r="V151" i="28" s="1"/>
  <c r="K148" i="28"/>
  <c r="V148" i="28" s="1"/>
  <c r="K142" i="28"/>
  <c r="V142" i="28" s="1"/>
  <c r="K146" i="28"/>
  <c r="V146" i="28" s="1"/>
  <c r="I142" i="28"/>
  <c r="T142" i="28" s="1"/>
  <c r="K141" i="28"/>
  <c r="V141" i="28" s="1"/>
  <c r="F147" i="28"/>
  <c r="Q147" i="28" s="1"/>
  <c r="F158" i="28"/>
  <c r="Q146" i="28"/>
  <c r="I145" i="28"/>
  <c r="T145" i="28" s="1"/>
  <c r="I148" i="28"/>
  <c r="T148" i="28" s="1"/>
  <c r="K144" i="28"/>
  <c r="V144" i="28" s="1"/>
  <c r="I143" i="28"/>
  <c r="T143" i="28" s="1"/>
  <c r="J140" i="28"/>
  <c r="U140" i="28" s="1"/>
  <c r="K140" i="28"/>
  <c r="V140" i="28" s="1"/>
  <c r="K150" i="28"/>
  <c r="V150" i="28" s="1"/>
  <c r="J148" i="28"/>
  <c r="U148" i="28" s="1"/>
  <c r="I141" i="28"/>
  <c r="T141" i="28" s="1"/>
  <c r="R129" i="28"/>
  <c r="I150" i="28"/>
  <c r="T150" i="28" s="1"/>
  <c r="F143" i="28"/>
  <c r="Q143" i="28" s="1"/>
  <c r="J141" i="28"/>
  <c r="U141" i="28" s="1"/>
  <c r="I147" i="28"/>
  <c r="T147" i="28" s="1"/>
  <c r="F144" i="28"/>
  <c r="Q144" i="28" s="1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H151" i="22" s="1"/>
  <c r="T151" i="22" s="1"/>
  <c r="B150" i="22"/>
  <c r="H150" i="22" s="1"/>
  <c r="T150" i="22" s="1"/>
  <c r="B149" i="22"/>
  <c r="H149" i="22" s="1"/>
  <c r="T149" i="22" s="1"/>
  <c r="B148" i="22"/>
  <c r="H148" i="22" s="1"/>
  <c r="T148" i="22" s="1"/>
  <c r="B147" i="22"/>
  <c r="H147" i="22" s="1"/>
  <c r="T147" i="22" s="1"/>
  <c r="B146" i="22"/>
  <c r="H146" i="22" s="1"/>
  <c r="T146" i="22" s="1"/>
  <c r="B145" i="22"/>
  <c r="H145" i="22" s="1"/>
  <c r="T145" i="22" s="1"/>
  <c r="B144" i="22"/>
  <c r="H144" i="22" s="1"/>
  <c r="T144" i="22" s="1"/>
  <c r="B143" i="22"/>
  <c r="H143" i="22" s="1"/>
  <c r="T143" i="22" s="1"/>
  <c r="B142" i="22"/>
  <c r="H142" i="22" s="1"/>
  <c r="T142" i="22" s="1"/>
  <c r="B141" i="22"/>
  <c r="H141" i="22" s="1"/>
  <c r="T141" i="22" s="1"/>
  <c r="B140" i="22"/>
  <c r="H140" i="22" s="1"/>
  <c r="T140" i="22" s="1"/>
  <c r="B139" i="22"/>
  <c r="B138" i="22"/>
  <c r="B137" i="22"/>
  <c r="B136" i="22"/>
  <c r="B135" i="22"/>
  <c r="B134" i="22"/>
  <c r="C1" i="22"/>
  <c r="A1" i="22"/>
  <c r="R8" i="12" l="1"/>
  <c r="R7" i="12"/>
  <c r="X8" i="12"/>
  <c r="X6" i="12"/>
  <c r="R16" i="12"/>
  <c r="R15" i="12"/>
  <c r="X4" i="12"/>
  <c r="X7" i="12"/>
  <c r="R9" i="12"/>
  <c r="X9" i="12"/>
  <c r="R4" i="12"/>
  <c r="R5" i="12"/>
  <c r="F163" i="28"/>
  <c r="Q163" i="28" s="1"/>
  <c r="C16" i="29"/>
  <c r="D16" i="29" s="1"/>
  <c r="D20" i="29" s="1"/>
  <c r="Y68" i="26"/>
  <c r="K161" i="28"/>
  <c r="V161" i="28" s="1"/>
  <c r="F161" i="28"/>
  <c r="Q161" i="28" s="1"/>
  <c r="F160" i="28"/>
  <c r="F172" i="28" s="1"/>
  <c r="D15" i="32"/>
  <c r="K157" i="28"/>
  <c r="V157" i="28" s="1"/>
  <c r="J162" i="28"/>
  <c r="U162" i="28" s="1"/>
  <c r="G22" i="32"/>
  <c r="G31" i="32" s="1"/>
  <c r="K155" i="28"/>
  <c r="V155" i="28" s="1"/>
  <c r="K159" i="28"/>
  <c r="V159" i="28" s="1"/>
  <c r="R140" i="28"/>
  <c r="J157" i="28"/>
  <c r="J169" i="28" s="1"/>
  <c r="J156" i="28"/>
  <c r="U156" i="28" s="1"/>
  <c r="J159" i="28"/>
  <c r="U159" i="28" s="1"/>
  <c r="J163" i="28"/>
  <c r="U163" i="28" s="1"/>
  <c r="K158" i="28"/>
  <c r="V158" i="28" s="1"/>
  <c r="I163" i="28"/>
  <c r="T163" i="28" s="1"/>
  <c r="I158" i="28"/>
  <c r="T158" i="28" s="1"/>
  <c r="F154" i="28"/>
  <c r="Q154" i="28" s="1"/>
  <c r="I152" i="28"/>
  <c r="I164" i="28" s="1"/>
  <c r="F152" i="28"/>
  <c r="Q152" i="28" s="1"/>
  <c r="H81" i="32"/>
  <c r="J158" i="28"/>
  <c r="U158" i="28" s="1"/>
  <c r="J154" i="28"/>
  <c r="J166" i="28" s="1"/>
  <c r="J155" i="28"/>
  <c r="J167" i="28" s="1"/>
  <c r="I161" i="28"/>
  <c r="T161" i="28" s="1"/>
  <c r="I155" i="28"/>
  <c r="I167" i="28" s="1"/>
  <c r="F157" i="28"/>
  <c r="F169" i="28" s="1"/>
  <c r="I156" i="28"/>
  <c r="T156" i="28" s="1"/>
  <c r="J161" i="28"/>
  <c r="U161" i="28" s="1"/>
  <c r="K154" i="28"/>
  <c r="V154" i="28" s="1"/>
  <c r="I154" i="28"/>
  <c r="T154" i="28" s="1"/>
  <c r="K163" i="28"/>
  <c r="V163" i="28" s="1"/>
  <c r="R18" i="31"/>
  <c r="F83" i="32"/>
  <c r="L15" i="18"/>
  <c r="Q158" i="28"/>
  <c r="F170" i="28"/>
  <c r="R177" i="28"/>
  <c r="R198" i="28"/>
  <c r="R210" i="28"/>
  <c r="R199" i="28"/>
  <c r="R211" i="28"/>
  <c r="R164" i="28"/>
  <c r="R202" i="28"/>
  <c r="R190" i="28"/>
  <c r="R205" i="28"/>
  <c r="R193" i="28"/>
  <c r="G82" i="32"/>
  <c r="G23" i="32"/>
  <c r="G32" i="32" s="1"/>
  <c r="R191" i="28"/>
  <c r="R203" i="28"/>
  <c r="R206" i="28"/>
  <c r="R194" i="28"/>
  <c r="R195" i="28"/>
  <c r="R207" i="28"/>
  <c r="R185" i="28"/>
  <c r="R180" i="28"/>
  <c r="R184" i="28"/>
  <c r="H17" i="31"/>
  <c r="D83" i="32" s="1"/>
  <c r="I24" i="29"/>
  <c r="K160" i="28"/>
  <c r="F162" i="28"/>
  <c r="K153" i="28"/>
  <c r="F159" i="28"/>
  <c r="J152" i="28"/>
  <c r="K162" i="28"/>
  <c r="I160" i="28"/>
  <c r="K152" i="28"/>
  <c r="I157" i="28"/>
  <c r="J160" i="28"/>
  <c r="K156" i="28"/>
  <c r="I159" i="28"/>
  <c r="F155" i="28"/>
  <c r="I162" i="28"/>
  <c r="J153" i="28"/>
  <c r="R130" i="28"/>
  <c r="R141" i="28"/>
  <c r="I153" i="28"/>
  <c r="R152" i="28"/>
  <c r="F156" i="28"/>
  <c r="F175" i="28" l="1"/>
  <c r="F187" i="28" s="1"/>
  <c r="K173" i="28"/>
  <c r="V173" i="28" s="1"/>
  <c r="Q160" i="28"/>
  <c r="F173" i="28"/>
  <c r="Q173" i="28" s="1"/>
  <c r="S130" i="28"/>
  <c r="J174" i="28"/>
  <c r="J186" i="28" s="1"/>
  <c r="K167" i="28"/>
  <c r="K179" i="28" s="1"/>
  <c r="U154" i="28"/>
  <c r="U155" i="28"/>
  <c r="K171" i="28"/>
  <c r="K183" i="28" s="1"/>
  <c r="K169" i="28"/>
  <c r="V169" i="28" s="1"/>
  <c r="I168" i="28"/>
  <c r="T168" i="28" s="1"/>
  <c r="H160" i="22"/>
  <c r="T160" i="22" s="1"/>
  <c r="H156" i="22"/>
  <c r="T156" i="22" s="1"/>
  <c r="H152" i="22"/>
  <c r="T152" i="22" s="1"/>
  <c r="H158" i="22"/>
  <c r="T158" i="22" s="1"/>
  <c r="H154" i="22"/>
  <c r="T154" i="22" s="1"/>
  <c r="H157" i="22"/>
  <c r="T157" i="22" s="1"/>
  <c r="H163" i="22"/>
  <c r="T163" i="22" s="1"/>
  <c r="H159" i="22"/>
  <c r="T159" i="22" s="1"/>
  <c r="H155" i="22"/>
  <c r="T155" i="22" s="1"/>
  <c r="H162" i="22"/>
  <c r="T162" i="22" s="1"/>
  <c r="H161" i="22"/>
  <c r="T161" i="22" s="1"/>
  <c r="H153" i="22"/>
  <c r="T153" i="22" s="1"/>
  <c r="U157" i="28"/>
  <c r="J171" i="28"/>
  <c r="U171" i="28" s="1"/>
  <c r="T152" i="28"/>
  <c r="J175" i="28"/>
  <c r="J187" i="28" s="1"/>
  <c r="J168" i="28"/>
  <c r="U168" i="28" s="1"/>
  <c r="I175" i="28"/>
  <c r="T175" i="28" s="1"/>
  <c r="F164" i="28"/>
  <c r="F176" i="28" s="1"/>
  <c r="I170" i="28"/>
  <c r="T170" i="28" s="1"/>
  <c r="K170" i="28"/>
  <c r="K182" i="28" s="1"/>
  <c r="F166" i="28"/>
  <c r="F178" i="28" s="1"/>
  <c r="J170" i="28"/>
  <c r="J182" i="28" s="1"/>
  <c r="K175" i="28"/>
  <c r="V175" i="28" s="1"/>
  <c r="T155" i="28"/>
  <c r="I173" i="28"/>
  <c r="I185" i="28" s="1"/>
  <c r="AA17" i="31"/>
  <c r="H82" i="32"/>
  <c r="X10" i="12"/>
  <c r="J173" i="28"/>
  <c r="U173" i="28" s="1"/>
  <c r="Q157" i="28"/>
  <c r="I166" i="28"/>
  <c r="I178" i="28" s="1"/>
  <c r="L11" i="18"/>
  <c r="K166" i="28"/>
  <c r="K178" i="28" s="1"/>
  <c r="V156" i="28"/>
  <c r="K168" i="28"/>
  <c r="R209" i="28"/>
  <c r="R197" i="28"/>
  <c r="U160" i="28"/>
  <c r="J172" i="28"/>
  <c r="Q159" i="28"/>
  <c r="F171" i="28"/>
  <c r="F182" i="28"/>
  <c r="Q170" i="28"/>
  <c r="T157" i="28"/>
  <c r="I169" i="28"/>
  <c r="V160" i="28"/>
  <c r="K172" i="28"/>
  <c r="R19" i="31"/>
  <c r="F84" i="32"/>
  <c r="V152" i="28"/>
  <c r="K164" i="28"/>
  <c r="U153" i="28"/>
  <c r="J165" i="28"/>
  <c r="R196" i="28"/>
  <c r="R208" i="28"/>
  <c r="G24" i="32"/>
  <c r="G33" i="32" s="1"/>
  <c r="R192" i="28"/>
  <c r="R204" i="28"/>
  <c r="K185" i="28"/>
  <c r="R201" i="28"/>
  <c r="R189" i="28"/>
  <c r="L12" i="18"/>
  <c r="T160" i="28"/>
  <c r="I172" i="28"/>
  <c r="Q162" i="28"/>
  <c r="F174" i="28"/>
  <c r="T162" i="28"/>
  <c r="I174" i="28"/>
  <c r="J178" i="28"/>
  <c r="U166" i="28"/>
  <c r="R176" i="28"/>
  <c r="J179" i="28"/>
  <c r="U167" i="28"/>
  <c r="T153" i="28"/>
  <c r="I165" i="28"/>
  <c r="Q155" i="28"/>
  <c r="F167" i="28"/>
  <c r="G83" i="32"/>
  <c r="U169" i="28"/>
  <c r="J181" i="28"/>
  <c r="U152" i="28"/>
  <c r="J164" i="28"/>
  <c r="Q156" i="28"/>
  <c r="F168" i="28"/>
  <c r="T159" i="28"/>
  <c r="I171" i="28"/>
  <c r="V162" i="28"/>
  <c r="K174" i="28"/>
  <c r="V153" i="28"/>
  <c r="K165" i="28"/>
  <c r="I176" i="28"/>
  <c r="T164" i="28"/>
  <c r="Q169" i="28"/>
  <c r="F181" i="28"/>
  <c r="Q172" i="28"/>
  <c r="F184" i="28"/>
  <c r="I179" i="28"/>
  <c r="T167" i="28"/>
  <c r="L14" i="18"/>
  <c r="L13" i="18"/>
  <c r="H18" i="31"/>
  <c r="D84" i="32" s="1"/>
  <c r="I25" i="29"/>
  <c r="S131" i="28"/>
  <c r="R153" i="28"/>
  <c r="R131" i="28"/>
  <c r="R142" i="28"/>
  <c r="Q175" i="28" l="1"/>
  <c r="V167" i="28"/>
  <c r="K181" i="28"/>
  <c r="U174" i="28"/>
  <c r="V171" i="28"/>
  <c r="F185" i="28"/>
  <c r="Q185" i="28" s="1"/>
  <c r="V170" i="28"/>
  <c r="I180" i="28"/>
  <c r="J183" i="28"/>
  <c r="J195" i="28" s="1"/>
  <c r="T166" i="28"/>
  <c r="U175" i="28"/>
  <c r="H172" i="22"/>
  <c r="T172" i="22" s="1"/>
  <c r="H168" i="22"/>
  <c r="T168" i="22" s="1"/>
  <c r="H164" i="22"/>
  <c r="T164" i="22" s="1"/>
  <c r="H166" i="22"/>
  <c r="T166" i="22" s="1"/>
  <c r="H173" i="22"/>
  <c r="T173" i="22" s="1"/>
  <c r="H165" i="22"/>
  <c r="T165" i="22" s="1"/>
  <c r="H175" i="22"/>
  <c r="T175" i="22" s="1"/>
  <c r="H171" i="22"/>
  <c r="T171" i="22" s="1"/>
  <c r="H167" i="22"/>
  <c r="T167" i="22" s="1"/>
  <c r="H174" i="22"/>
  <c r="T174" i="22" s="1"/>
  <c r="H170" i="22"/>
  <c r="T170" i="22" s="1"/>
  <c r="H169" i="22"/>
  <c r="T169" i="22" s="1"/>
  <c r="I187" i="28"/>
  <c r="I199" i="28" s="1"/>
  <c r="T173" i="28"/>
  <c r="J180" i="28"/>
  <c r="U180" i="28" s="1"/>
  <c r="Q164" i="28"/>
  <c r="I182" i="28"/>
  <c r="T182" i="28" s="1"/>
  <c r="U170" i="28"/>
  <c r="K187" i="28"/>
  <c r="V187" i="28" s="1"/>
  <c r="J185" i="28"/>
  <c r="U185" i="28" s="1"/>
  <c r="Q166" i="28"/>
  <c r="V166" i="28"/>
  <c r="AA18" i="31"/>
  <c r="H83" i="32"/>
  <c r="F197" i="28"/>
  <c r="T174" i="28"/>
  <c r="I186" i="28"/>
  <c r="F186" i="28"/>
  <c r="Q174" i="28"/>
  <c r="G25" i="32"/>
  <c r="G34" i="32" s="1"/>
  <c r="K194" i="28"/>
  <c r="V182" i="28"/>
  <c r="J199" i="28"/>
  <c r="U187" i="28"/>
  <c r="I188" i="28"/>
  <c r="T176" i="28"/>
  <c r="I192" i="28"/>
  <c r="T180" i="28"/>
  <c r="I197" i="28"/>
  <c r="T185" i="28"/>
  <c r="F179" i="28"/>
  <c r="Q167" i="28"/>
  <c r="I184" i="28"/>
  <c r="T172" i="28"/>
  <c r="Q187" i="28"/>
  <c r="F199" i="28"/>
  <c r="Q176" i="28"/>
  <c r="F188" i="28"/>
  <c r="V172" i="28"/>
  <c r="K184" i="28"/>
  <c r="F183" i="28"/>
  <c r="Q171" i="28"/>
  <c r="I191" i="28"/>
  <c r="T179" i="28"/>
  <c r="K186" i="28"/>
  <c r="V174" i="28"/>
  <c r="G84" i="32"/>
  <c r="T165" i="28"/>
  <c r="I177" i="28"/>
  <c r="J190" i="28"/>
  <c r="U178" i="28"/>
  <c r="U165" i="28"/>
  <c r="J177" i="28"/>
  <c r="T178" i="28"/>
  <c r="I190" i="28"/>
  <c r="V164" i="28"/>
  <c r="K176" i="28"/>
  <c r="R20" i="31"/>
  <c r="F85" i="32"/>
  <c r="V181" i="28"/>
  <c r="K193" i="28"/>
  <c r="V168" i="28"/>
  <c r="K180" i="28"/>
  <c r="Q184" i="28"/>
  <c r="F196" i="28"/>
  <c r="I181" i="28"/>
  <c r="T169" i="28"/>
  <c r="Q182" i="28"/>
  <c r="F194" i="28"/>
  <c r="F190" i="28"/>
  <c r="Q178" i="28"/>
  <c r="J184" i="28"/>
  <c r="U172" i="28"/>
  <c r="I183" i="28"/>
  <c r="T171" i="28"/>
  <c r="K191" i="28"/>
  <c r="V179" i="28"/>
  <c r="J193" i="28"/>
  <c r="U181" i="28"/>
  <c r="V183" i="28"/>
  <c r="K195" i="28"/>
  <c r="F193" i="28"/>
  <c r="Q181" i="28"/>
  <c r="R200" i="28"/>
  <c r="R188" i="28"/>
  <c r="J194" i="28"/>
  <c r="U182" i="28"/>
  <c r="K190" i="28"/>
  <c r="V178" i="28"/>
  <c r="J198" i="28"/>
  <c r="U186" i="28"/>
  <c r="K177" i="28"/>
  <c r="V165" i="28"/>
  <c r="F180" i="28"/>
  <c r="Q168" i="28"/>
  <c r="U164" i="28"/>
  <c r="J176" i="28"/>
  <c r="J191" i="28"/>
  <c r="U179" i="28"/>
  <c r="K197" i="28"/>
  <c r="V185" i="28"/>
  <c r="H19" i="31"/>
  <c r="D85" i="32" s="1"/>
  <c r="S132" i="28"/>
  <c r="R154" i="28"/>
  <c r="R132" i="28"/>
  <c r="R143" i="28"/>
  <c r="U183" i="28" l="1"/>
  <c r="I194" i="28"/>
  <c r="T194" i="28" s="1"/>
  <c r="T187" i="28"/>
  <c r="K199" i="28"/>
  <c r="K211" i="28" s="1"/>
  <c r="V211" i="28" s="1"/>
  <c r="J192" i="28"/>
  <c r="J204" i="28" s="1"/>
  <c r="U204" i="28" s="1"/>
  <c r="H184" i="22"/>
  <c r="T184" i="22" s="1"/>
  <c r="H180" i="22"/>
  <c r="T180" i="22" s="1"/>
  <c r="H176" i="22"/>
  <c r="T176" i="22" s="1"/>
  <c r="H186" i="22"/>
  <c r="T186" i="22" s="1"/>
  <c r="H178" i="22"/>
  <c r="T178" i="22" s="1"/>
  <c r="H181" i="22"/>
  <c r="T181" i="22" s="1"/>
  <c r="H187" i="22"/>
  <c r="T187" i="22" s="1"/>
  <c r="H183" i="22"/>
  <c r="T183" i="22" s="1"/>
  <c r="H179" i="22"/>
  <c r="T179" i="22" s="1"/>
  <c r="H182" i="22"/>
  <c r="T182" i="22" s="1"/>
  <c r="H185" i="22"/>
  <c r="T185" i="22" s="1"/>
  <c r="H177" i="22"/>
  <c r="T177" i="22" s="1"/>
  <c r="J197" i="28"/>
  <c r="J209" i="28" s="1"/>
  <c r="U209" i="28" s="1"/>
  <c r="AA19" i="31"/>
  <c r="H84" i="32"/>
  <c r="F191" i="28"/>
  <c r="Q179" i="28"/>
  <c r="T197" i="28"/>
  <c r="I209" i="28"/>
  <c r="T209" i="28" s="1"/>
  <c r="K209" i="28"/>
  <c r="V209" i="28" s="1"/>
  <c r="V197" i="28"/>
  <c r="J210" i="28"/>
  <c r="U210" i="28" s="1"/>
  <c r="U198" i="28"/>
  <c r="J207" i="28"/>
  <c r="U207" i="28" s="1"/>
  <c r="U195" i="28"/>
  <c r="Q193" i="28"/>
  <c r="F205" i="28"/>
  <c r="Q205" i="28" s="1"/>
  <c r="K205" i="28"/>
  <c r="V205" i="28" s="1"/>
  <c r="V193" i="28"/>
  <c r="U177" i="28"/>
  <c r="J189" i="28"/>
  <c r="K206" i="28"/>
  <c r="V206" i="28" s="1"/>
  <c r="V194" i="28"/>
  <c r="U193" i="28"/>
  <c r="J205" i="28"/>
  <c r="U205" i="28" s="1"/>
  <c r="J188" i="28"/>
  <c r="U176" i="28"/>
  <c r="V191" i="28"/>
  <c r="K203" i="28"/>
  <c r="V203" i="28" s="1"/>
  <c r="G85" i="32"/>
  <c r="I204" i="28"/>
  <c r="T204" i="28" s="1"/>
  <c r="T192" i="28"/>
  <c r="F198" i="28"/>
  <c r="Q186" i="28"/>
  <c r="Q197" i="28"/>
  <c r="F209" i="28"/>
  <c r="Q209" i="28" s="1"/>
  <c r="V195" i="28"/>
  <c r="K207" i="28"/>
  <c r="V207" i="28" s="1"/>
  <c r="U184" i="28"/>
  <c r="J196" i="28"/>
  <c r="I193" i="28"/>
  <c r="T181" i="28"/>
  <c r="Q196" i="28"/>
  <c r="F208" i="28"/>
  <c r="Q208" i="28" s="1"/>
  <c r="K196" i="28"/>
  <c r="V184" i="28"/>
  <c r="J211" i="28"/>
  <c r="U211" i="28" s="1"/>
  <c r="U199" i="28"/>
  <c r="I198" i="28"/>
  <c r="T186" i="28"/>
  <c r="I195" i="28"/>
  <c r="T183" i="28"/>
  <c r="R21" i="31"/>
  <c r="F87" i="32" s="1"/>
  <c r="F86" i="32"/>
  <c r="J202" i="28"/>
  <c r="U202" i="28" s="1"/>
  <c r="U190" i="28"/>
  <c r="I203" i="28"/>
  <c r="T203" i="28" s="1"/>
  <c r="T191" i="28"/>
  <c r="I196" i="28"/>
  <c r="T184" i="28"/>
  <c r="I200" i="28"/>
  <c r="T200" i="28" s="1"/>
  <c r="T188" i="28"/>
  <c r="F206" i="28"/>
  <c r="Q206" i="28" s="1"/>
  <c r="Q194" i="28"/>
  <c r="U191" i="28"/>
  <c r="J203" i="28"/>
  <c r="U203" i="28" s="1"/>
  <c r="F192" i="28"/>
  <c r="Q180" i="28"/>
  <c r="K202" i="28"/>
  <c r="V202" i="28" s="1"/>
  <c r="V190" i="28"/>
  <c r="J206" i="28"/>
  <c r="U206" i="28" s="1"/>
  <c r="U194" i="28"/>
  <c r="F202" i="28"/>
  <c r="Q202" i="28" s="1"/>
  <c r="Q190" i="28"/>
  <c r="V176" i="28"/>
  <c r="K188" i="28"/>
  <c r="F200" i="28"/>
  <c r="Q200" i="28" s="1"/>
  <c r="Q188" i="28"/>
  <c r="I211" i="28"/>
  <c r="T211" i="28" s="1"/>
  <c r="T199" i="28"/>
  <c r="K198" i="28"/>
  <c r="V186" i="28"/>
  <c r="Q183" i="28"/>
  <c r="F195" i="28"/>
  <c r="G26" i="32"/>
  <c r="G35" i="32" s="1"/>
  <c r="I206" i="28"/>
  <c r="T206" i="28" s="1"/>
  <c r="K189" i="28"/>
  <c r="V177" i="28"/>
  <c r="K192" i="28"/>
  <c r="V180" i="28"/>
  <c r="T190" i="28"/>
  <c r="I202" i="28"/>
  <c r="T202" i="28" s="1"/>
  <c r="I189" i="28"/>
  <c r="T177" i="28"/>
  <c r="Q199" i="28"/>
  <c r="F211" i="28"/>
  <c r="Q211" i="28" s="1"/>
  <c r="H20" i="31"/>
  <c r="D86" i="32" s="1"/>
  <c r="S133" i="28"/>
  <c r="R155" i="28"/>
  <c r="R144" i="28"/>
  <c r="R133" i="28"/>
  <c r="V199" i="28" l="1"/>
  <c r="U192" i="28"/>
  <c r="U197" i="28"/>
  <c r="H196" i="22"/>
  <c r="T196" i="22" s="1"/>
  <c r="H192" i="22"/>
  <c r="T192" i="22" s="1"/>
  <c r="H188" i="22"/>
  <c r="T188" i="22" s="1"/>
  <c r="H198" i="22"/>
  <c r="T198" i="22" s="1"/>
  <c r="H194" i="22"/>
  <c r="T194" i="22" s="1"/>
  <c r="H197" i="22"/>
  <c r="T197" i="22" s="1"/>
  <c r="H189" i="22"/>
  <c r="T189" i="22" s="1"/>
  <c r="H199" i="22"/>
  <c r="T199" i="22" s="1"/>
  <c r="H195" i="22"/>
  <c r="T195" i="22" s="1"/>
  <c r="H191" i="22"/>
  <c r="T191" i="22" s="1"/>
  <c r="H190" i="22"/>
  <c r="T190" i="22" s="1"/>
  <c r="H193" i="22"/>
  <c r="T193" i="22" s="1"/>
  <c r="AA20" i="31"/>
  <c r="H85" i="32"/>
  <c r="F207" i="28"/>
  <c r="Q207" i="28" s="1"/>
  <c r="Q195" i="28"/>
  <c r="I207" i="28"/>
  <c r="T207" i="28" s="1"/>
  <c r="T195" i="28"/>
  <c r="J200" i="28"/>
  <c r="U200" i="28" s="1"/>
  <c r="U188" i="28"/>
  <c r="V192" i="28"/>
  <c r="K204" i="28"/>
  <c r="V204" i="28" s="1"/>
  <c r="I205" i="28"/>
  <c r="T205" i="28" s="1"/>
  <c r="T193" i="28"/>
  <c r="U196" i="28"/>
  <c r="J208" i="28"/>
  <c r="U208" i="28" s="1"/>
  <c r="J201" i="28"/>
  <c r="U201" i="28" s="1"/>
  <c r="U189" i="28"/>
  <c r="K201" i="28"/>
  <c r="V201" i="28" s="1"/>
  <c r="V189" i="28"/>
  <c r="K210" i="28"/>
  <c r="V210" i="28" s="1"/>
  <c r="V198" i="28"/>
  <c r="F204" i="28"/>
  <c r="Q204" i="28" s="1"/>
  <c r="Q192" i="28"/>
  <c r="I208" i="28"/>
  <c r="T208" i="28" s="1"/>
  <c r="T196" i="28"/>
  <c r="I201" i="28"/>
  <c r="T201" i="28" s="1"/>
  <c r="T189" i="28"/>
  <c r="G27" i="32"/>
  <c r="G36" i="32" s="1"/>
  <c r="K200" i="28"/>
  <c r="V200" i="28" s="1"/>
  <c r="V188" i="28"/>
  <c r="T198" i="28"/>
  <c r="I210" i="28"/>
  <c r="T210" i="28" s="1"/>
  <c r="K208" i="28"/>
  <c r="V208" i="28" s="1"/>
  <c r="V196" i="28"/>
  <c r="F203" i="28"/>
  <c r="Q203" i="28" s="1"/>
  <c r="Q191" i="28"/>
  <c r="F210" i="28"/>
  <c r="Q210" i="28" s="1"/>
  <c r="Q198" i="28"/>
  <c r="G87" i="32"/>
  <c r="G86" i="32"/>
  <c r="H21" i="31"/>
  <c r="D87" i="32" s="1"/>
  <c r="S134" i="28"/>
  <c r="R134" i="28"/>
  <c r="R145" i="28"/>
  <c r="R156" i="28"/>
  <c r="H208" i="22" l="1"/>
  <c r="T208" i="22" s="1"/>
  <c r="H204" i="22"/>
  <c r="T204" i="22" s="1"/>
  <c r="H200" i="22"/>
  <c r="T200" i="22" s="1"/>
  <c r="H206" i="22"/>
  <c r="T206" i="22" s="1"/>
  <c r="H205" i="22"/>
  <c r="T205" i="22" s="1"/>
  <c r="H211" i="22"/>
  <c r="T211" i="22" s="1"/>
  <c r="H207" i="22"/>
  <c r="T207" i="22" s="1"/>
  <c r="H203" i="22"/>
  <c r="T203" i="22" s="1"/>
  <c r="H210" i="22"/>
  <c r="T210" i="22" s="1"/>
  <c r="H202" i="22"/>
  <c r="T202" i="22" s="1"/>
  <c r="H209" i="22"/>
  <c r="T209" i="22" s="1"/>
  <c r="H201" i="22"/>
  <c r="T201" i="22" s="1"/>
  <c r="AA21" i="31"/>
  <c r="H87" i="32" s="1"/>
  <c r="H86" i="32"/>
  <c r="S135" i="28"/>
  <c r="R135" i="28"/>
  <c r="R146" i="28"/>
  <c r="F10" i="19"/>
  <c r="G10" i="19"/>
  <c r="H10" i="19"/>
  <c r="I10" i="19"/>
  <c r="J10" i="19"/>
  <c r="K10" i="19"/>
  <c r="L10" i="19"/>
  <c r="M10" i="19"/>
  <c r="N10" i="19"/>
  <c r="O10" i="19"/>
  <c r="P10" i="19"/>
  <c r="Q10" i="19"/>
  <c r="F11" i="19"/>
  <c r="F12" i="19"/>
  <c r="F13" i="19"/>
  <c r="F14" i="19"/>
  <c r="F15" i="19"/>
  <c r="F16" i="19"/>
  <c r="F17" i="19"/>
  <c r="F18" i="19"/>
  <c r="F19" i="19"/>
  <c r="F20" i="19"/>
  <c r="F21" i="19"/>
  <c r="F29" i="19" l="1"/>
  <c r="S136" i="28"/>
  <c r="R157" i="28"/>
  <c r="R136" i="28"/>
  <c r="R147" i="28"/>
  <c r="E127" i="21"/>
  <c r="Q127" i="21" s="1"/>
  <c r="D127" i="21"/>
  <c r="P127" i="21" s="1"/>
  <c r="A127" i="21"/>
  <c r="B127" i="21" s="1"/>
  <c r="E126" i="21"/>
  <c r="Q126" i="21" s="1"/>
  <c r="D126" i="21"/>
  <c r="P126" i="21" s="1"/>
  <c r="A126" i="21"/>
  <c r="B126" i="21" s="1"/>
  <c r="E125" i="21"/>
  <c r="Q125" i="21" s="1"/>
  <c r="D125" i="21"/>
  <c r="P125" i="21" s="1"/>
  <c r="A125" i="21"/>
  <c r="B125" i="21" s="1"/>
  <c r="E124" i="21"/>
  <c r="Q124" i="21" s="1"/>
  <c r="D124" i="21"/>
  <c r="P124" i="21" s="1"/>
  <c r="A124" i="21"/>
  <c r="B124" i="21" s="1"/>
  <c r="E123" i="21"/>
  <c r="Q123" i="21" s="1"/>
  <c r="D123" i="21"/>
  <c r="P123" i="21" s="1"/>
  <c r="A123" i="21"/>
  <c r="B123" i="21" s="1"/>
  <c r="E122" i="21"/>
  <c r="Q122" i="21" s="1"/>
  <c r="D122" i="21"/>
  <c r="P122" i="21" s="1"/>
  <c r="A122" i="21"/>
  <c r="B122" i="21" s="1"/>
  <c r="E121" i="21"/>
  <c r="Q121" i="21" s="1"/>
  <c r="D121" i="21"/>
  <c r="P121" i="21" s="1"/>
  <c r="A121" i="21"/>
  <c r="B121" i="21" s="1"/>
  <c r="E120" i="21"/>
  <c r="Q120" i="21" s="1"/>
  <c r="D120" i="21"/>
  <c r="P120" i="21" s="1"/>
  <c r="A120" i="21"/>
  <c r="B120" i="21" s="1"/>
  <c r="E119" i="21"/>
  <c r="Q119" i="21" s="1"/>
  <c r="D119" i="21"/>
  <c r="P119" i="21" s="1"/>
  <c r="A119" i="21"/>
  <c r="B119" i="21" s="1"/>
  <c r="E118" i="21"/>
  <c r="Q118" i="21" s="1"/>
  <c r="D118" i="21"/>
  <c r="P118" i="21" s="1"/>
  <c r="A118" i="21"/>
  <c r="B118" i="21" s="1"/>
  <c r="E117" i="21"/>
  <c r="Q117" i="21" s="1"/>
  <c r="D117" i="21"/>
  <c r="P117" i="21" s="1"/>
  <c r="A117" i="21"/>
  <c r="B117" i="21" s="1"/>
  <c r="E116" i="21"/>
  <c r="Q116" i="21" s="1"/>
  <c r="D116" i="21"/>
  <c r="P116" i="21" s="1"/>
  <c r="A116" i="21"/>
  <c r="B116" i="21" s="1"/>
  <c r="E115" i="21"/>
  <c r="Q115" i="21" s="1"/>
  <c r="D115" i="21"/>
  <c r="P115" i="21" s="1"/>
  <c r="A115" i="21"/>
  <c r="B115" i="21" s="1"/>
  <c r="E114" i="21"/>
  <c r="Q114" i="21" s="1"/>
  <c r="D114" i="21"/>
  <c r="P114" i="21" s="1"/>
  <c r="A114" i="21"/>
  <c r="B114" i="21" s="1"/>
  <c r="E113" i="21"/>
  <c r="Q113" i="21" s="1"/>
  <c r="D113" i="21"/>
  <c r="P113" i="21" s="1"/>
  <c r="A113" i="21"/>
  <c r="B113" i="21" s="1"/>
  <c r="E112" i="21"/>
  <c r="Q112" i="21" s="1"/>
  <c r="D112" i="21"/>
  <c r="P112" i="21" s="1"/>
  <c r="A112" i="21"/>
  <c r="B112" i="21" s="1"/>
  <c r="E111" i="21"/>
  <c r="Q111" i="21" s="1"/>
  <c r="D111" i="21"/>
  <c r="P111" i="21" s="1"/>
  <c r="A111" i="21"/>
  <c r="B111" i="21" s="1"/>
  <c r="E110" i="21"/>
  <c r="Q110" i="21" s="1"/>
  <c r="D110" i="21"/>
  <c r="P110" i="21" s="1"/>
  <c r="A110" i="21"/>
  <c r="B110" i="21" s="1"/>
  <c r="E109" i="21"/>
  <c r="Q109" i="21" s="1"/>
  <c r="D109" i="21"/>
  <c r="P109" i="21" s="1"/>
  <c r="A109" i="21"/>
  <c r="B109" i="21" s="1"/>
  <c r="E108" i="21"/>
  <c r="Q108" i="21" s="1"/>
  <c r="D108" i="21"/>
  <c r="P108" i="21" s="1"/>
  <c r="A108" i="21"/>
  <c r="B108" i="21" s="1"/>
  <c r="E107" i="21"/>
  <c r="Q107" i="21" s="1"/>
  <c r="D107" i="21"/>
  <c r="P107" i="21" s="1"/>
  <c r="A107" i="21"/>
  <c r="B107" i="21" s="1"/>
  <c r="E106" i="21"/>
  <c r="Q106" i="21" s="1"/>
  <c r="D106" i="21"/>
  <c r="P106" i="21" s="1"/>
  <c r="A106" i="21"/>
  <c r="B106" i="21" s="1"/>
  <c r="E105" i="21"/>
  <c r="Q105" i="21" s="1"/>
  <c r="D105" i="21"/>
  <c r="P105" i="21" s="1"/>
  <c r="A105" i="21"/>
  <c r="B105" i="21" s="1"/>
  <c r="E104" i="21"/>
  <c r="Q104" i="21" s="1"/>
  <c r="D104" i="21"/>
  <c r="P104" i="21" s="1"/>
  <c r="A104" i="21"/>
  <c r="B104" i="21" s="1"/>
  <c r="E103" i="21"/>
  <c r="Q103" i="21" s="1"/>
  <c r="D103" i="21"/>
  <c r="P103" i="21" s="1"/>
  <c r="A103" i="21"/>
  <c r="B103" i="21" s="1"/>
  <c r="E102" i="21"/>
  <c r="Q102" i="21" s="1"/>
  <c r="D102" i="21"/>
  <c r="P102" i="21" s="1"/>
  <c r="A102" i="21"/>
  <c r="B102" i="21" s="1"/>
  <c r="E101" i="21"/>
  <c r="Q101" i="21" s="1"/>
  <c r="D101" i="21"/>
  <c r="P101" i="21" s="1"/>
  <c r="A101" i="21"/>
  <c r="B101" i="21" s="1"/>
  <c r="E100" i="21"/>
  <c r="Q100" i="21" s="1"/>
  <c r="D100" i="21"/>
  <c r="P100" i="21" s="1"/>
  <c r="A100" i="21"/>
  <c r="B100" i="21" s="1"/>
  <c r="E99" i="21"/>
  <c r="Q99" i="21" s="1"/>
  <c r="D99" i="21"/>
  <c r="P99" i="21" s="1"/>
  <c r="A99" i="21"/>
  <c r="B99" i="21" s="1"/>
  <c r="E98" i="21"/>
  <c r="Q98" i="21" s="1"/>
  <c r="D98" i="21"/>
  <c r="P98" i="21" s="1"/>
  <c r="A98" i="21"/>
  <c r="B98" i="21" s="1"/>
  <c r="E97" i="21"/>
  <c r="Q97" i="21" s="1"/>
  <c r="D97" i="21"/>
  <c r="P97" i="21" s="1"/>
  <c r="A97" i="21"/>
  <c r="B97" i="21" s="1"/>
  <c r="E96" i="21"/>
  <c r="Q96" i="21" s="1"/>
  <c r="D96" i="21"/>
  <c r="P96" i="21" s="1"/>
  <c r="A96" i="21"/>
  <c r="B96" i="21" s="1"/>
  <c r="E95" i="21"/>
  <c r="Q95" i="21" s="1"/>
  <c r="D95" i="21"/>
  <c r="P95" i="21" s="1"/>
  <c r="A95" i="21"/>
  <c r="B95" i="21" s="1"/>
  <c r="E94" i="21"/>
  <c r="Q94" i="21" s="1"/>
  <c r="D94" i="21"/>
  <c r="P94" i="21" s="1"/>
  <c r="A94" i="21"/>
  <c r="B94" i="21" s="1"/>
  <c r="E93" i="21"/>
  <c r="Q93" i="21" s="1"/>
  <c r="D93" i="21"/>
  <c r="P93" i="21" s="1"/>
  <c r="A93" i="21"/>
  <c r="B93" i="21" s="1"/>
  <c r="E92" i="21"/>
  <c r="Q92" i="21" s="1"/>
  <c r="D92" i="21"/>
  <c r="P92" i="21" s="1"/>
  <c r="A92" i="21"/>
  <c r="B92" i="21" s="1"/>
  <c r="E91" i="21"/>
  <c r="Q91" i="21" s="1"/>
  <c r="D91" i="21"/>
  <c r="P91" i="21" s="1"/>
  <c r="A91" i="21"/>
  <c r="B91" i="21" s="1"/>
  <c r="E90" i="21"/>
  <c r="Q90" i="21" s="1"/>
  <c r="D90" i="21"/>
  <c r="P90" i="21" s="1"/>
  <c r="A90" i="21"/>
  <c r="B90" i="21" s="1"/>
  <c r="E89" i="21"/>
  <c r="Q89" i="21" s="1"/>
  <c r="D89" i="21"/>
  <c r="P89" i="21" s="1"/>
  <c r="A89" i="21"/>
  <c r="B89" i="21" s="1"/>
  <c r="E88" i="21"/>
  <c r="Q88" i="21" s="1"/>
  <c r="D88" i="21"/>
  <c r="P88" i="21" s="1"/>
  <c r="A88" i="21"/>
  <c r="B88" i="21" s="1"/>
  <c r="E87" i="21"/>
  <c r="Q87" i="21" s="1"/>
  <c r="D87" i="21"/>
  <c r="P87" i="21" s="1"/>
  <c r="A87" i="21"/>
  <c r="B87" i="21" s="1"/>
  <c r="E86" i="21"/>
  <c r="Q86" i="21" s="1"/>
  <c r="D86" i="21"/>
  <c r="P86" i="21" s="1"/>
  <c r="A86" i="21"/>
  <c r="B86" i="21" s="1"/>
  <c r="E85" i="21"/>
  <c r="Q85" i="21" s="1"/>
  <c r="D85" i="21"/>
  <c r="P85" i="21" s="1"/>
  <c r="A85" i="21"/>
  <c r="B85" i="21" s="1"/>
  <c r="E84" i="21"/>
  <c r="Q84" i="21" s="1"/>
  <c r="D84" i="21"/>
  <c r="P84" i="21" s="1"/>
  <c r="A84" i="21"/>
  <c r="B84" i="21" s="1"/>
  <c r="E83" i="21"/>
  <c r="Q83" i="21" s="1"/>
  <c r="D83" i="21"/>
  <c r="P83" i="21" s="1"/>
  <c r="A83" i="21"/>
  <c r="B83" i="21" s="1"/>
  <c r="E82" i="21"/>
  <c r="Q82" i="21" s="1"/>
  <c r="D82" i="21"/>
  <c r="P82" i="21" s="1"/>
  <c r="A82" i="21"/>
  <c r="B82" i="21" s="1"/>
  <c r="E81" i="21"/>
  <c r="Q81" i="21" s="1"/>
  <c r="D81" i="21"/>
  <c r="P81" i="21" s="1"/>
  <c r="A81" i="21"/>
  <c r="B81" i="21" s="1"/>
  <c r="E80" i="21"/>
  <c r="Q80" i="21" s="1"/>
  <c r="D80" i="21"/>
  <c r="P80" i="21" s="1"/>
  <c r="A80" i="21"/>
  <c r="B80" i="21" s="1"/>
  <c r="E79" i="21"/>
  <c r="Q79" i="21" s="1"/>
  <c r="Z79" i="21" s="1"/>
  <c r="D79" i="21"/>
  <c r="P79" i="21" s="1"/>
  <c r="A79" i="21"/>
  <c r="B79" i="21" s="1"/>
  <c r="E78" i="21"/>
  <c r="Q78" i="21" s="1"/>
  <c r="D78" i="21"/>
  <c r="P78" i="21" s="1"/>
  <c r="A78" i="21"/>
  <c r="B78" i="21" s="1"/>
  <c r="E77" i="21"/>
  <c r="Q77" i="21" s="1"/>
  <c r="D77" i="21"/>
  <c r="P77" i="21" s="1"/>
  <c r="A77" i="21"/>
  <c r="B77" i="21" s="1"/>
  <c r="E76" i="21"/>
  <c r="Q76" i="21" s="1"/>
  <c r="D76" i="21"/>
  <c r="P76" i="21" s="1"/>
  <c r="Z76" i="21" s="1"/>
  <c r="A76" i="21"/>
  <c r="B76" i="21" s="1"/>
  <c r="E75" i="21"/>
  <c r="Q75" i="21" s="1"/>
  <c r="D75" i="21"/>
  <c r="P75" i="21" s="1"/>
  <c r="A75" i="21"/>
  <c r="B75" i="21" s="1"/>
  <c r="E74" i="21"/>
  <c r="Q74" i="21" s="1"/>
  <c r="D74" i="21"/>
  <c r="P74" i="21" s="1"/>
  <c r="A74" i="21"/>
  <c r="B74" i="21" s="1"/>
  <c r="E73" i="21"/>
  <c r="Q73" i="21" s="1"/>
  <c r="D73" i="21"/>
  <c r="P73" i="21" s="1"/>
  <c r="Z73" i="21" s="1"/>
  <c r="A73" i="21"/>
  <c r="B73" i="21" s="1"/>
  <c r="E72" i="21"/>
  <c r="Q72" i="21" s="1"/>
  <c r="D72" i="21"/>
  <c r="P72" i="21" s="1"/>
  <c r="Z72" i="21" s="1"/>
  <c r="A72" i="21"/>
  <c r="B72" i="21" s="1"/>
  <c r="E71" i="21"/>
  <c r="Q71" i="21" s="1"/>
  <c r="Z71" i="21" s="1"/>
  <c r="D71" i="21"/>
  <c r="P71" i="21" s="1"/>
  <c r="A71" i="21"/>
  <c r="B71" i="21" s="1"/>
  <c r="E70" i="21"/>
  <c r="Q70" i="21" s="1"/>
  <c r="D70" i="21"/>
  <c r="P70" i="21" s="1"/>
  <c r="A70" i="21"/>
  <c r="B70" i="21" s="1"/>
  <c r="E69" i="21"/>
  <c r="Q69" i="21" s="1"/>
  <c r="D69" i="21"/>
  <c r="P69" i="21" s="1"/>
  <c r="A69" i="21"/>
  <c r="B69" i="21" s="1"/>
  <c r="E68" i="21"/>
  <c r="Q68" i="21" s="1"/>
  <c r="D68" i="21"/>
  <c r="P68" i="21" s="1"/>
  <c r="Z68" i="21" s="1"/>
  <c r="A68" i="21"/>
  <c r="B68" i="21" s="1"/>
  <c r="E1" i="21"/>
  <c r="Q1" i="21" s="1"/>
  <c r="D1" i="21"/>
  <c r="P1" i="21" s="1"/>
  <c r="A1" i="21"/>
  <c r="M68" i="17"/>
  <c r="Q21" i="19"/>
  <c r="Q20" i="19"/>
  <c r="Q19" i="19"/>
  <c r="Q18" i="19"/>
  <c r="Q17" i="19"/>
  <c r="Q16" i="19"/>
  <c r="Q15" i="19"/>
  <c r="Q14" i="19"/>
  <c r="Q13" i="19"/>
  <c r="Q12" i="19"/>
  <c r="Q11" i="19"/>
  <c r="Q9" i="19"/>
  <c r="Q8" i="19"/>
  <c r="Q7" i="19"/>
  <c r="Q6" i="19"/>
  <c r="Q5" i="19"/>
  <c r="Q4" i="19"/>
  <c r="Q3" i="19"/>
  <c r="Q2" i="19"/>
  <c r="P21" i="19"/>
  <c r="O21" i="19"/>
  <c r="N21" i="19"/>
  <c r="M21" i="19"/>
  <c r="L21" i="19"/>
  <c r="K21" i="19"/>
  <c r="J21" i="19"/>
  <c r="I21" i="19"/>
  <c r="H21" i="19"/>
  <c r="G21" i="19"/>
  <c r="P20" i="19"/>
  <c r="O20" i="19"/>
  <c r="N20" i="19"/>
  <c r="M20" i="19"/>
  <c r="L20" i="19"/>
  <c r="K20" i="19"/>
  <c r="J20" i="19"/>
  <c r="I20" i="19"/>
  <c r="H20" i="19"/>
  <c r="G20" i="19"/>
  <c r="P19" i="19"/>
  <c r="O19" i="19"/>
  <c r="N19" i="19"/>
  <c r="M19" i="19"/>
  <c r="L19" i="19"/>
  <c r="K19" i="19"/>
  <c r="J19" i="19"/>
  <c r="I19" i="19"/>
  <c r="H19" i="19"/>
  <c r="G19" i="19"/>
  <c r="P18" i="19"/>
  <c r="O18" i="19"/>
  <c r="N18" i="19"/>
  <c r="M18" i="19"/>
  <c r="L18" i="19"/>
  <c r="K18" i="19"/>
  <c r="J18" i="19"/>
  <c r="I18" i="19"/>
  <c r="H18" i="19"/>
  <c r="G18" i="19"/>
  <c r="P17" i="19"/>
  <c r="O17" i="19"/>
  <c r="N17" i="19"/>
  <c r="M17" i="19"/>
  <c r="L17" i="19"/>
  <c r="K17" i="19"/>
  <c r="J17" i="19"/>
  <c r="I17" i="19"/>
  <c r="H17" i="19"/>
  <c r="G17" i="19"/>
  <c r="P16" i="19"/>
  <c r="O16" i="19"/>
  <c r="N16" i="19"/>
  <c r="M16" i="19"/>
  <c r="L16" i="19"/>
  <c r="K16" i="19"/>
  <c r="J16" i="19"/>
  <c r="I16" i="19"/>
  <c r="H16" i="19"/>
  <c r="G16" i="19"/>
  <c r="P15" i="19"/>
  <c r="O15" i="19"/>
  <c r="N15" i="19"/>
  <c r="M15" i="19"/>
  <c r="L15" i="19"/>
  <c r="K15" i="19"/>
  <c r="J15" i="19"/>
  <c r="I15" i="19"/>
  <c r="H15" i="19"/>
  <c r="G15" i="19"/>
  <c r="P14" i="19"/>
  <c r="O14" i="19"/>
  <c r="N14" i="19"/>
  <c r="M14" i="19"/>
  <c r="L14" i="19"/>
  <c r="K14" i="19"/>
  <c r="J14" i="19"/>
  <c r="I14" i="19"/>
  <c r="H14" i="19"/>
  <c r="G14" i="19"/>
  <c r="P13" i="19"/>
  <c r="O13" i="19"/>
  <c r="N13" i="19"/>
  <c r="M13" i="19"/>
  <c r="L13" i="19"/>
  <c r="K13" i="19"/>
  <c r="J13" i="19"/>
  <c r="I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P11" i="19"/>
  <c r="O11" i="19"/>
  <c r="N11" i="19"/>
  <c r="M11" i="19"/>
  <c r="L11" i="19"/>
  <c r="K11" i="19"/>
  <c r="J11" i="19"/>
  <c r="I11" i="19"/>
  <c r="H11" i="19"/>
  <c r="G11" i="19"/>
  <c r="P9" i="19"/>
  <c r="O9" i="19"/>
  <c r="N9" i="19"/>
  <c r="M9" i="19"/>
  <c r="L9" i="19"/>
  <c r="K9" i="19"/>
  <c r="J9" i="19"/>
  <c r="I9" i="19"/>
  <c r="H9" i="19"/>
  <c r="G9" i="19"/>
  <c r="F9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N7" i="19"/>
  <c r="M7" i="19"/>
  <c r="L7" i="19"/>
  <c r="K7" i="19"/>
  <c r="J7" i="19"/>
  <c r="I7" i="19"/>
  <c r="H7" i="19"/>
  <c r="G7" i="19"/>
  <c r="F7" i="19"/>
  <c r="P6" i="19"/>
  <c r="O6" i="19"/>
  <c r="N6" i="19"/>
  <c r="M6" i="19"/>
  <c r="L6" i="19"/>
  <c r="K6" i="19"/>
  <c r="J6" i="19"/>
  <c r="I6" i="19"/>
  <c r="H6" i="19"/>
  <c r="G6" i="19"/>
  <c r="F6" i="19"/>
  <c r="P5" i="19"/>
  <c r="O5" i="19"/>
  <c r="N5" i="19"/>
  <c r="M5" i="19"/>
  <c r="L5" i="19"/>
  <c r="K5" i="19"/>
  <c r="J5" i="19"/>
  <c r="I5" i="19"/>
  <c r="H5" i="19"/>
  <c r="G5" i="19"/>
  <c r="F5" i="19"/>
  <c r="P4" i="19"/>
  <c r="O4" i="19"/>
  <c r="N4" i="19"/>
  <c r="M4" i="19"/>
  <c r="L4" i="19"/>
  <c r="K4" i="19"/>
  <c r="J4" i="19"/>
  <c r="I4" i="19"/>
  <c r="H4" i="19"/>
  <c r="G4" i="19"/>
  <c r="F4" i="19"/>
  <c r="P3" i="19"/>
  <c r="O3" i="19"/>
  <c r="N3" i="19"/>
  <c r="M3" i="19"/>
  <c r="L3" i="19"/>
  <c r="K3" i="19"/>
  <c r="J3" i="19"/>
  <c r="I3" i="19"/>
  <c r="H3" i="19"/>
  <c r="G3" i="19"/>
  <c r="F3" i="19"/>
  <c r="P2" i="19"/>
  <c r="O2" i="19"/>
  <c r="N2" i="19"/>
  <c r="M2" i="19"/>
  <c r="L2" i="19"/>
  <c r="K2" i="19"/>
  <c r="J2" i="19"/>
  <c r="I2" i="19"/>
  <c r="H2" i="19"/>
  <c r="G2" i="19"/>
  <c r="F2" i="19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A127" i="17"/>
  <c r="B127" i="17" s="1"/>
  <c r="A126" i="17"/>
  <c r="B126" i="17" s="1"/>
  <c r="A125" i="17"/>
  <c r="B125" i="17" s="1"/>
  <c r="A124" i="17"/>
  <c r="B124" i="17" s="1"/>
  <c r="A123" i="17"/>
  <c r="B123" i="17" s="1"/>
  <c r="A122" i="17"/>
  <c r="B122" i="17" s="1"/>
  <c r="A121" i="17"/>
  <c r="B121" i="17" s="1"/>
  <c r="A120" i="17"/>
  <c r="B120" i="17" s="1"/>
  <c r="A119" i="17"/>
  <c r="B119" i="17" s="1"/>
  <c r="A118" i="17"/>
  <c r="B118" i="17" s="1"/>
  <c r="A117" i="17"/>
  <c r="B117" i="17" s="1"/>
  <c r="A116" i="17"/>
  <c r="B116" i="17" s="1"/>
  <c r="A115" i="17"/>
  <c r="B115" i="17" s="1"/>
  <c r="A114" i="17"/>
  <c r="B114" i="17" s="1"/>
  <c r="A113" i="17"/>
  <c r="B113" i="17" s="1"/>
  <c r="A112" i="17"/>
  <c r="B112" i="17" s="1"/>
  <c r="A111" i="17"/>
  <c r="B111" i="17" s="1"/>
  <c r="A110" i="17"/>
  <c r="B110" i="17" s="1"/>
  <c r="A109" i="17"/>
  <c r="B109" i="17" s="1"/>
  <c r="A108" i="17"/>
  <c r="B108" i="17" s="1"/>
  <c r="A107" i="17"/>
  <c r="B107" i="17" s="1"/>
  <c r="A106" i="17"/>
  <c r="B106" i="17" s="1"/>
  <c r="A105" i="17"/>
  <c r="B105" i="17" s="1"/>
  <c r="A104" i="17"/>
  <c r="B104" i="17" s="1"/>
  <c r="A103" i="17"/>
  <c r="B103" i="17" s="1"/>
  <c r="A102" i="17"/>
  <c r="B102" i="17" s="1"/>
  <c r="A101" i="17"/>
  <c r="B101" i="17" s="1"/>
  <c r="A100" i="17"/>
  <c r="B100" i="17" s="1"/>
  <c r="A99" i="17"/>
  <c r="B99" i="17" s="1"/>
  <c r="A98" i="17"/>
  <c r="B98" i="17" s="1"/>
  <c r="A97" i="17"/>
  <c r="B97" i="17" s="1"/>
  <c r="A96" i="17"/>
  <c r="B96" i="17" s="1"/>
  <c r="A95" i="17"/>
  <c r="B95" i="17" s="1"/>
  <c r="A94" i="17"/>
  <c r="B94" i="17" s="1"/>
  <c r="A93" i="17"/>
  <c r="B93" i="17" s="1"/>
  <c r="A92" i="17"/>
  <c r="B92" i="17" s="1"/>
  <c r="A91" i="17"/>
  <c r="B91" i="17" s="1"/>
  <c r="A90" i="17"/>
  <c r="B90" i="17" s="1"/>
  <c r="A89" i="17"/>
  <c r="B89" i="17" s="1"/>
  <c r="A88" i="17"/>
  <c r="B88" i="17" s="1"/>
  <c r="A87" i="17"/>
  <c r="B87" i="17" s="1"/>
  <c r="A86" i="17"/>
  <c r="B86" i="17" s="1"/>
  <c r="A85" i="17"/>
  <c r="B85" i="17" s="1"/>
  <c r="A84" i="17"/>
  <c r="B84" i="17" s="1"/>
  <c r="A83" i="17"/>
  <c r="B83" i="17" s="1"/>
  <c r="A82" i="17"/>
  <c r="B82" i="17" s="1"/>
  <c r="A81" i="17"/>
  <c r="B81" i="17" s="1"/>
  <c r="A80" i="17"/>
  <c r="B80" i="17" s="1"/>
  <c r="A79" i="17"/>
  <c r="B79" i="17" s="1"/>
  <c r="A78" i="17"/>
  <c r="B78" i="17" s="1"/>
  <c r="A77" i="17"/>
  <c r="B77" i="17" s="1"/>
  <c r="A76" i="17"/>
  <c r="B76" i="17" s="1"/>
  <c r="A75" i="17"/>
  <c r="B75" i="17" s="1"/>
  <c r="A74" i="17"/>
  <c r="B74" i="17" s="1"/>
  <c r="A73" i="17"/>
  <c r="B73" i="17" s="1"/>
  <c r="A72" i="17"/>
  <c r="B72" i="17" s="1"/>
  <c r="A71" i="17"/>
  <c r="B71" i="17" s="1"/>
  <c r="A70" i="17"/>
  <c r="B70" i="17" s="1"/>
  <c r="A69" i="17"/>
  <c r="B69" i="17" s="1"/>
  <c r="A68" i="17"/>
  <c r="B68" i="17" s="1"/>
  <c r="E1" i="17"/>
  <c r="O1" i="17" s="1"/>
  <c r="D1" i="17"/>
  <c r="N1" i="17" s="1"/>
  <c r="C1" i="17"/>
  <c r="A1" i="17"/>
  <c r="M68" i="16"/>
  <c r="E127" i="16"/>
  <c r="O127" i="16" s="1"/>
  <c r="D127" i="16"/>
  <c r="N127" i="16" s="1"/>
  <c r="A127" i="16"/>
  <c r="B127" i="16" s="1"/>
  <c r="E126" i="16"/>
  <c r="O126" i="16" s="1"/>
  <c r="D126" i="16"/>
  <c r="N126" i="16" s="1"/>
  <c r="A126" i="16"/>
  <c r="B126" i="16" s="1"/>
  <c r="E125" i="16"/>
  <c r="O125" i="16" s="1"/>
  <c r="D125" i="16"/>
  <c r="N125" i="16" s="1"/>
  <c r="A125" i="16"/>
  <c r="B125" i="16" s="1"/>
  <c r="E124" i="16"/>
  <c r="O124" i="16" s="1"/>
  <c r="D124" i="16"/>
  <c r="N124" i="16" s="1"/>
  <c r="A124" i="16"/>
  <c r="B124" i="16" s="1"/>
  <c r="E123" i="16"/>
  <c r="O123" i="16" s="1"/>
  <c r="D123" i="16"/>
  <c r="N123" i="16" s="1"/>
  <c r="A123" i="16"/>
  <c r="B123" i="16" s="1"/>
  <c r="E122" i="16"/>
  <c r="O122" i="16" s="1"/>
  <c r="D122" i="16"/>
  <c r="N122" i="16" s="1"/>
  <c r="A122" i="16"/>
  <c r="B122" i="16" s="1"/>
  <c r="E121" i="16"/>
  <c r="O121" i="16" s="1"/>
  <c r="D121" i="16"/>
  <c r="N121" i="16" s="1"/>
  <c r="A121" i="16"/>
  <c r="B121" i="16" s="1"/>
  <c r="E120" i="16"/>
  <c r="O120" i="16" s="1"/>
  <c r="D120" i="16"/>
  <c r="N120" i="16" s="1"/>
  <c r="A120" i="16"/>
  <c r="B120" i="16" s="1"/>
  <c r="E119" i="16"/>
  <c r="O119" i="16" s="1"/>
  <c r="D119" i="16"/>
  <c r="N119" i="16" s="1"/>
  <c r="A119" i="16"/>
  <c r="B119" i="16" s="1"/>
  <c r="E118" i="16"/>
  <c r="O118" i="16" s="1"/>
  <c r="D118" i="16"/>
  <c r="N118" i="16" s="1"/>
  <c r="A118" i="16"/>
  <c r="B118" i="16" s="1"/>
  <c r="E117" i="16"/>
  <c r="O117" i="16" s="1"/>
  <c r="D117" i="16"/>
  <c r="N117" i="16" s="1"/>
  <c r="A117" i="16"/>
  <c r="B117" i="16" s="1"/>
  <c r="E116" i="16"/>
  <c r="O116" i="16" s="1"/>
  <c r="D116" i="16"/>
  <c r="N116" i="16" s="1"/>
  <c r="A116" i="16"/>
  <c r="B116" i="16" s="1"/>
  <c r="E115" i="16"/>
  <c r="O115" i="16" s="1"/>
  <c r="D115" i="16"/>
  <c r="N115" i="16" s="1"/>
  <c r="A115" i="16"/>
  <c r="B115" i="16" s="1"/>
  <c r="E114" i="16"/>
  <c r="O114" i="16" s="1"/>
  <c r="D114" i="16"/>
  <c r="N114" i="16" s="1"/>
  <c r="A114" i="16"/>
  <c r="B114" i="16" s="1"/>
  <c r="E113" i="16"/>
  <c r="O113" i="16" s="1"/>
  <c r="D113" i="16"/>
  <c r="N113" i="16" s="1"/>
  <c r="A113" i="16"/>
  <c r="B113" i="16" s="1"/>
  <c r="E112" i="16"/>
  <c r="O112" i="16" s="1"/>
  <c r="D112" i="16"/>
  <c r="N112" i="16" s="1"/>
  <c r="A112" i="16"/>
  <c r="B112" i="16" s="1"/>
  <c r="E111" i="16"/>
  <c r="O111" i="16" s="1"/>
  <c r="D111" i="16"/>
  <c r="N111" i="16" s="1"/>
  <c r="A111" i="16"/>
  <c r="B111" i="16" s="1"/>
  <c r="E110" i="16"/>
  <c r="O110" i="16" s="1"/>
  <c r="D110" i="16"/>
  <c r="N110" i="16" s="1"/>
  <c r="A110" i="16"/>
  <c r="B110" i="16" s="1"/>
  <c r="E109" i="16"/>
  <c r="O109" i="16" s="1"/>
  <c r="D109" i="16"/>
  <c r="N109" i="16" s="1"/>
  <c r="A109" i="16"/>
  <c r="B109" i="16" s="1"/>
  <c r="E108" i="16"/>
  <c r="O108" i="16" s="1"/>
  <c r="D108" i="16"/>
  <c r="N108" i="16" s="1"/>
  <c r="A108" i="16"/>
  <c r="B108" i="16" s="1"/>
  <c r="E107" i="16"/>
  <c r="O107" i="16" s="1"/>
  <c r="D107" i="16"/>
  <c r="N107" i="16" s="1"/>
  <c r="A107" i="16"/>
  <c r="B107" i="16" s="1"/>
  <c r="E106" i="16"/>
  <c r="O106" i="16" s="1"/>
  <c r="D106" i="16"/>
  <c r="N106" i="16" s="1"/>
  <c r="A106" i="16"/>
  <c r="B106" i="16" s="1"/>
  <c r="E105" i="16"/>
  <c r="O105" i="16" s="1"/>
  <c r="D105" i="16"/>
  <c r="N105" i="16" s="1"/>
  <c r="A105" i="16"/>
  <c r="B105" i="16" s="1"/>
  <c r="E104" i="16"/>
  <c r="O104" i="16" s="1"/>
  <c r="D104" i="16"/>
  <c r="N104" i="16" s="1"/>
  <c r="A104" i="16"/>
  <c r="B104" i="16" s="1"/>
  <c r="E103" i="16"/>
  <c r="O103" i="16" s="1"/>
  <c r="D103" i="16"/>
  <c r="N103" i="16" s="1"/>
  <c r="A103" i="16"/>
  <c r="B103" i="16" s="1"/>
  <c r="E102" i="16"/>
  <c r="O102" i="16" s="1"/>
  <c r="D102" i="16"/>
  <c r="N102" i="16" s="1"/>
  <c r="A102" i="16"/>
  <c r="B102" i="16" s="1"/>
  <c r="E101" i="16"/>
  <c r="O101" i="16" s="1"/>
  <c r="D101" i="16"/>
  <c r="N101" i="16" s="1"/>
  <c r="A101" i="16"/>
  <c r="B101" i="16" s="1"/>
  <c r="E100" i="16"/>
  <c r="O100" i="16" s="1"/>
  <c r="D100" i="16"/>
  <c r="N100" i="16" s="1"/>
  <c r="A100" i="16"/>
  <c r="B100" i="16" s="1"/>
  <c r="E99" i="16"/>
  <c r="O99" i="16" s="1"/>
  <c r="D99" i="16"/>
  <c r="N99" i="16" s="1"/>
  <c r="A99" i="16"/>
  <c r="B99" i="16" s="1"/>
  <c r="E98" i="16"/>
  <c r="O98" i="16" s="1"/>
  <c r="D98" i="16"/>
  <c r="N98" i="16" s="1"/>
  <c r="A98" i="16"/>
  <c r="B98" i="16" s="1"/>
  <c r="E97" i="16"/>
  <c r="O97" i="16" s="1"/>
  <c r="D97" i="16"/>
  <c r="N97" i="16" s="1"/>
  <c r="A97" i="16"/>
  <c r="B97" i="16" s="1"/>
  <c r="E96" i="16"/>
  <c r="O96" i="16" s="1"/>
  <c r="D96" i="16"/>
  <c r="N96" i="16" s="1"/>
  <c r="A96" i="16"/>
  <c r="B96" i="16" s="1"/>
  <c r="E95" i="16"/>
  <c r="O95" i="16" s="1"/>
  <c r="D95" i="16"/>
  <c r="N95" i="16" s="1"/>
  <c r="A95" i="16"/>
  <c r="B95" i="16" s="1"/>
  <c r="E94" i="16"/>
  <c r="O94" i="16" s="1"/>
  <c r="D94" i="16"/>
  <c r="N94" i="16" s="1"/>
  <c r="A94" i="16"/>
  <c r="B94" i="16" s="1"/>
  <c r="E93" i="16"/>
  <c r="O93" i="16" s="1"/>
  <c r="D93" i="16"/>
  <c r="N93" i="16" s="1"/>
  <c r="A93" i="16"/>
  <c r="B93" i="16" s="1"/>
  <c r="E92" i="16"/>
  <c r="O92" i="16" s="1"/>
  <c r="D92" i="16"/>
  <c r="N92" i="16" s="1"/>
  <c r="A92" i="16"/>
  <c r="B92" i="16" s="1"/>
  <c r="E91" i="16"/>
  <c r="O91" i="16" s="1"/>
  <c r="D91" i="16"/>
  <c r="N91" i="16" s="1"/>
  <c r="A91" i="16"/>
  <c r="B91" i="16" s="1"/>
  <c r="E90" i="16"/>
  <c r="O90" i="16" s="1"/>
  <c r="D90" i="16"/>
  <c r="N90" i="16" s="1"/>
  <c r="A90" i="16"/>
  <c r="B90" i="16" s="1"/>
  <c r="E89" i="16"/>
  <c r="O89" i="16" s="1"/>
  <c r="D89" i="16"/>
  <c r="N89" i="16" s="1"/>
  <c r="A89" i="16"/>
  <c r="B89" i="16" s="1"/>
  <c r="E88" i="16"/>
  <c r="O88" i="16" s="1"/>
  <c r="D88" i="16"/>
  <c r="N88" i="16" s="1"/>
  <c r="A88" i="16"/>
  <c r="B88" i="16" s="1"/>
  <c r="E87" i="16"/>
  <c r="O87" i="16" s="1"/>
  <c r="D87" i="16"/>
  <c r="N87" i="16" s="1"/>
  <c r="A87" i="16"/>
  <c r="B87" i="16" s="1"/>
  <c r="E86" i="16"/>
  <c r="O86" i="16" s="1"/>
  <c r="D86" i="16"/>
  <c r="N86" i="16" s="1"/>
  <c r="A86" i="16"/>
  <c r="B86" i="16" s="1"/>
  <c r="E85" i="16"/>
  <c r="O85" i="16" s="1"/>
  <c r="D85" i="16"/>
  <c r="N85" i="16" s="1"/>
  <c r="A85" i="16"/>
  <c r="B85" i="16" s="1"/>
  <c r="E84" i="16"/>
  <c r="O84" i="16" s="1"/>
  <c r="D84" i="16"/>
  <c r="N84" i="16" s="1"/>
  <c r="A84" i="16"/>
  <c r="B84" i="16" s="1"/>
  <c r="E83" i="16"/>
  <c r="O83" i="16" s="1"/>
  <c r="D83" i="16"/>
  <c r="N83" i="16" s="1"/>
  <c r="A83" i="16"/>
  <c r="B83" i="16" s="1"/>
  <c r="E82" i="16"/>
  <c r="O82" i="16" s="1"/>
  <c r="D82" i="16"/>
  <c r="N82" i="16" s="1"/>
  <c r="A82" i="16"/>
  <c r="B82" i="16" s="1"/>
  <c r="E81" i="16"/>
  <c r="O81" i="16" s="1"/>
  <c r="D81" i="16"/>
  <c r="N81" i="16" s="1"/>
  <c r="A81" i="16"/>
  <c r="B81" i="16" s="1"/>
  <c r="E80" i="16"/>
  <c r="O80" i="16" s="1"/>
  <c r="D80" i="16"/>
  <c r="N80" i="16" s="1"/>
  <c r="A80" i="16"/>
  <c r="B80" i="16" s="1"/>
  <c r="E79" i="16"/>
  <c r="O79" i="16" s="1"/>
  <c r="D79" i="16"/>
  <c r="N79" i="16" s="1"/>
  <c r="A79" i="16"/>
  <c r="B79" i="16" s="1"/>
  <c r="E78" i="16"/>
  <c r="O78" i="16" s="1"/>
  <c r="D78" i="16"/>
  <c r="N78" i="16" s="1"/>
  <c r="A78" i="16"/>
  <c r="B78" i="16" s="1"/>
  <c r="E77" i="16"/>
  <c r="O77" i="16" s="1"/>
  <c r="D77" i="16"/>
  <c r="N77" i="16" s="1"/>
  <c r="A77" i="16"/>
  <c r="B77" i="16" s="1"/>
  <c r="E76" i="16"/>
  <c r="O76" i="16" s="1"/>
  <c r="D76" i="16"/>
  <c r="N76" i="16" s="1"/>
  <c r="A76" i="16"/>
  <c r="B76" i="16" s="1"/>
  <c r="E75" i="16"/>
  <c r="O75" i="16" s="1"/>
  <c r="D75" i="16"/>
  <c r="N75" i="16" s="1"/>
  <c r="A75" i="16"/>
  <c r="B75" i="16" s="1"/>
  <c r="E74" i="16"/>
  <c r="O74" i="16" s="1"/>
  <c r="D74" i="16"/>
  <c r="N74" i="16" s="1"/>
  <c r="A74" i="16"/>
  <c r="B74" i="16" s="1"/>
  <c r="E73" i="16"/>
  <c r="O73" i="16" s="1"/>
  <c r="D73" i="16"/>
  <c r="N73" i="16" s="1"/>
  <c r="A73" i="16"/>
  <c r="B73" i="16" s="1"/>
  <c r="E72" i="16"/>
  <c r="O72" i="16" s="1"/>
  <c r="D72" i="16"/>
  <c r="N72" i="16" s="1"/>
  <c r="A72" i="16"/>
  <c r="B72" i="16" s="1"/>
  <c r="E71" i="16"/>
  <c r="O71" i="16" s="1"/>
  <c r="D71" i="16"/>
  <c r="N71" i="16" s="1"/>
  <c r="A71" i="16"/>
  <c r="B71" i="16" s="1"/>
  <c r="E70" i="16"/>
  <c r="O70" i="16" s="1"/>
  <c r="D70" i="16"/>
  <c r="N70" i="16" s="1"/>
  <c r="A70" i="16"/>
  <c r="B70" i="16" s="1"/>
  <c r="E69" i="16"/>
  <c r="O69" i="16" s="1"/>
  <c r="D69" i="16"/>
  <c r="N69" i="16" s="1"/>
  <c r="A69" i="16"/>
  <c r="B69" i="16" s="1"/>
  <c r="E68" i="16"/>
  <c r="O68" i="16" s="1"/>
  <c r="D68" i="16"/>
  <c r="N68" i="16" s="1"/>
  <c r="A68" i="16"/>
  <c r="B68" i="16" s="1"/>
  <c r="E1" i="16"/>
  <c r="O1" i="16" s="1"/>
  <c r="D1" i="16"/>
  <c r="N1" i="16" s="1"/>
  <c r="C1" i="16"/>
  <c r="A1" i="16"/>
  <c r="AB68" i="21" l="1"/>
  <c r="AA68" i="21"/>
  <c r="Z69" i="21"/>
  <c r="AB72" i="21"/>
  <c r="AA72" i="21"/>
  <c r="AB76" i="21"/>
  <c r="AA76" i="21"/>
  <c r="Z77" i="21"/>
  <c r="Z75" i="21"/>
  <c r="Z70" i="21"/>
  <c r="AB71" i="21"/>
  <c r="AA71" i="21"/>
  <c r="Z74" i="21"/>
  <c r="Z78" i="21"/>
  <c r="AA79" i="21"/>
  <c r="AB79" i="21"/>
  <c r="D4" i="12"/>
  <c r="D7" i="12"/>
  <c r="D8" i="12"/>
  <c r="D9" i="12"/>
  <c r="D5" i="12"/>
  <c r="D6" i="12"/>
  <c r="AB73" i="21"/>
  <c r="AA73" i="21"/>
  <c r="V71" i="16"/>
  <c r="V75" i="16"/>
  <c r="V79" i="16"/>
  <c r="V70" i="16"/>
  <c r="V74" i="16"/>
  <c r="W74" i="16" s="1"/>
  <c r="V78" i="16"/>
  <c r="W78" i="16" s="1"/>
  <c r="D16" i="12"/>
  <c r="D14" i="12"/>
  <c r="D12" i="12"/>
  <c r="D15" i="12"/>
  <c r="D10" i="12"/>
  <c r="D13" i="12"/>
  <c r="D11" i="12"/>
  <c r="E4" i="12"/>
  <c r="F4" i="12" s="1"/>
  <c r="E8" i="12"/>
  <c r="F8" i="12" s="1"/>
  <c r="E7" i="12"/>
  <c r="F7" i="12" s="1"/>
  <c r="E9" i="12"/>
  <c r="F9" i="12" s="1"/>
  <c r="E6" i="12"/>
  <c r="F6" i="12" s="1"/>
  <c r="E5" i="12"/>
  <c r="F5" i="12" s="1"/>
  <c r="V69" i="16"/>
  <c r="W69" i="16" s="1"/>
  <c r="V73" i="16"/>
  <c r="W73" i="16" s="1"/>
  <c r="V77" i="16"/>
  <c r="W77" i="16" s="1"/>
  <c r="J16" i="12"/>
  <c r="K9" i="12"/>
  <c r="J9" i="12"/>
  <c r="J7" i="12"/>
  <c r="J5" i="12"/>
  <c r="J6" i="12"/>
  <c r="K5" i="12"/>
  <c r="K8" i="12"/>
  <c r="K6" i="12"/>
  <c r="K4" i="12"/>
  <c r="J8" i="12"/>
  <c r="J4" i="12"/>
  <c r="K7" i="12"/>
  <c r="V72" i="16"/>
  <c r="W72" i="16" s="1"/>
  <c r="V76" i="16"/>
  <c r="W76" i="16" s="1"/>
  <c r="I28" i="19"/>
  <c r="I27" i="19"/>
  <c r="I26" i="19"/>
  <c r="I25" i="19"/>
  <c r="I24" i="19"/>
  <c r="L69" i="19" s="1"/>
  <c r="I23" i="19"/>
  <c r="F28" i="19"/>
  <c r="F27" i="19"/>
  <c r="F26" i="19"/>
  <c r="F25" i="19"/>
  <c r="F24" i="19"/>
  <c r="L66" i="19" s="1"/>
  <c r="F23" i="19"/>
  <c r="N28" i="19"/>
  <c r="N27" i="19"/>
  <c r="N26" i="19"/>
  <c r="N25" i="19"/>
  <c r="N24" i="19"/>
  <c r="L74" i="19" s="1"/>
  <c r="N23" i="19"/>
  <c r="G28" i="19"/>
  <c r="G27" i="19"/>
  <c r="G26" i="19"/>
  <c r="G25" i="19"/>
  <c r="G24" i="19"/>
  <c r="G23" i="19"/>
  <c r="K28" i="19"/>
  <c r="K27" i="19"/>
  <c r="K26" i="19"/>
  <c r="K25" i="19"/>
  <c r="K24" i="19"/>
  <c r="L71" i="19" s="1"/>
  <c r="K23" i="19"/>
  <c r="O28" i="19"/>
  <c r="O27" i="19"/>
  <c r="O26" i="19"/>
  <c r="O25" i="19"/>
  <c r="O24" i="19"/>
  <c r="L75" i="19" s="1"/>
  <c r="O23" i="19"/>
  <c r="M28" i="19"/>
  <c r="M27" i="19"/>
  <c r="M26" i="19"/>
  <c r="M25" i="19"/>
  <c r="M24" i="19"/>
  <c r="L73" i="19" s="1"/>
  <c r="M23" i="19"/>
  <c r="J28" i="19"/>
  <c r="J27" i="19"/>
  <c r="J26" i="19"/>
  <c r="J25" i="19"/>
  <c r="J24" i="19"/>
  <c r="L70" i="19" s="1"/>
  <c r="J23" i="19"/>
  <c r="H28" i="19"/>
  <c r="H27" i="19"/>
  <c r="H26" i="19"/>
  <c r="H25" i="19"/>
  <c r="H24" i="19"/>
  <c r="H23" i="19"/>
  <c r="L28" i="19"/>
  <c r="L27" i="19"/>
  <c r="L26" i="19"/>
  <c r="L25" i="19"/>
  <c r="L24" i="19"/>
  <c r="L72" i="19" s="1"/>
  <c r="L23" i="19"/>
  <c r="P27" i="19"/>
  <c r="P26" i="19"/>
  <c r="P25" i="19"/>
  <c r="P24" i="19"/>
  <c r="L76" i="19" s="1"/>
  <c r="P23" i="19"/>
  <c r="P28" i="19"/>
  <c r="Q27" i="19"/>
  <c r="Q26" i="19"/>
  <c r="Q25" i="19"/>
  <c r="Q24" i="19"/>
  <c r="L77" i="19" s="1"/>
  <c r="Q23" i="19"/>
  <c r="Q28" i="19"/>
  <c r="V68" i="16"/>
  <c r="W70" i="16"/>
  <c r="W71" i="16"/>
  <c r="W75" i="16"/>
  <c r="W79" i="16"/>
  <c r="H29" i="19"/>
  <c r="P29" i="19"/>
  <c r="L29" i="19"/>
  <c r="C15" i="32"/>
  <c r="I15" i="32" s="1"/>
  <c r="Q29" i="19"/>
  <c r="I29" i="19"/>
  <c r="M29" i="19"/>
  <c r="G29" i="19"/>
  <c r="K29" i="19"/>
  <c r="O29" i="19"/>
  <c r="J29" i="19"/>
  <c r="N29" i="19"/>
  <c r="H30" i="19"/>
  <c r="L30" i="19"/>
  <c r="P30" i="19"/>
  <c r="I30" i="19"/>
  <c r="M30" i="19"/>
  <c r="J30" i="19"/>
  <c r="N30" i="19"/>
  <c r="Q30" i="19"/>
  <c r="G30" i="19"/>
  <c r="K30" i="19"/>
  <c r="O30" i="19"/>
  <c r="F30" i="19"/>
  <c r="J15" i="12"/>
  <c r="J11" i="12"/>
  <c r="J14" i="12"/>
  <c r="J10" i="12"/>
  <c r="J13" i="12"/>
  <c r="J12" i="12"/>
  <c r="G53" i="19"/>
  <c r="G59" i="19"/>
  <c r="G57" i="19"/>
  <c r="G55" i="19"/>
  <c r="G58" i="19"/>
  <c r="G56" i="19"/>
  <c r="G54" i="19"/>
  <c r="O57" i="19"/>
  <c r="O55" i="19"/>
  <c r="M75" i="19" s="1"/>
  <c r="O59" i="19"/>
  <c r="O58" i="19"/>
  <c r="O56" i="19"/>
  <c r="O54" i="19"/>
  <c r="H59" i="19"/>
  <c r="H58" i="19"/>
  <c r="H57" i="19"/>
  <c r="H56" i="19"/>
  <c r="H55" i="19"/>
  <c r="H54" i="19"/>
  <c r="P59" i="19"/>
  <c r="P58" i="19"/>
  <c r="P57" i="19"/>
  <c r="P56" i="19"/>
  <c r="P55" i="19"/>
  <c r="M76" i="19" s="1"/>
  <c r="P54" i="19"/>
  <c r="I59" i="19"/>
  <c r="I58" i="19"/>
  <c r="I57" i="19"/>
  <c r="I56" i="19"/>
  <c r="I55" i="19"/>
  <c r="M69" i="19" s="1"/>
  <c r="I54" i="19"/>
  <c r="M59" i="19"/>
  <c r="M58" i="19"/>
  <c r="M57" i="19"/>
  <c r="M56" i="19"/>
  <c r="M55" i="19"/>
  <c r="M73" i="19" s="1"/>
  <c r="M54" i="19"/>
  <c r="K59" i="19"/>
  <c r="K58" i="19"/>
  <c r="K56" i="19"/>
  <c r="K54" i="19"/>
  <c r="K57" i="19"/>
  <c r="K55" i="19"/>
  <c r="M71" i="19" s="1"/>
  <c r="Q59" i="19"/>
  <c r="Q58" i="19"/>
  <c r="Q57" i="19"/>
  <c r="Q56" i="19"/>
  <c r="Q55" i="19"/>
  <c r="M77" i="19" s="1"/>
  <c r="Q54" i="19"/>
  <c r="L59" i="19"/>
  <c r="L58" i="19"/>
  <c r="L57" i="19"/>
  <c r="L56" i="19"/>
  <c r="L55" i="19"/>
  <c r="M72" i="19" s="1"/>
  <c r="L54" i="19"/>
  <c r="F59" i="19"/>
  <c r="F57" i="19"/>
  <c r="F55" i="19"/>
  <c r="M66" i="19" s="1"/>
  <c r="F58" i="19"/>
  <c r="F56" i="19"/>
  <c r="F54" i="19"/>
  <c r="J58" i="19"/>
  <c r="J56" i="19"/>
  <c r="J54" i="19"/>
  <c r="J59" i="19"/>
  <c r="J57" i="19"/>
  <c r="J55" i="19"/>
  <c r="M70" i="19" s="1"/>
  <c r="N59" i="19"/>
  <c r="N57" i="19"/>
  <c r="N55" i="19"/>
  <c r="M74" i="19" s="1"/>
  <c r="N58" i="19"/>
  <c r="N56" i="19"/>
  <c r="N54" i="19"/>
  <c r="H53" i="19"/>
  <c r="F53" i="19"/>
  <c r="AM10" i="18"/>
  <c r="AM14" i="18"/>
  <c r="AM11" i="18"/>
  <c r="H17" i="32" s="1"/>
  <c r="AM12" i="18"/>
  <c r="H18" i="32" s="1"/>
  <c r="AM13" i="18"/>
  <c r="H19" i="32" s="1"/>
  <c r="S137" i="28"/>
  <c r="R158" i="28"/>
  <c r="R148" i="28"/>
  <c r="R137" i="28"/>
  <c r="AB78" i="21" l="1"/>
  <c r="AA78" i="21"/>
  <c r="AB70" i="21"/>
  <c r="AA70" i="21"/>
  <c r="AB77" i="21"/>
  <c r="AA77" i="21"/>
  <c r="AA74" i="21"/>
  <c r="AB74" i="21"/>
  <c r="AB69" i="21"/>
  <c r="AA69" i="21"/>
  <c r="AB75" i="21"/>
  <c r="AA75" i="21"/>
  <c r="E10" i="12"/>
  <c r="H16" i="32"/>
  <c r="AN10" i="18"/>
  <c r="L9" i="12"/>
  <c r="L4" i="12"/>
  <c r="L5" i="12"/>
  <c r="L8" i="12"/>
  <c r="L7" i="12"/>
  <c r="L6" i="12"/>
  <c r="L67" i="19"/>
  <c r="M67" i="19"/>
  <c r="L68" i="19"/>
  <c r="M68" i="19"/>
  <c r="AN15" i="18"/>
  <c r="H20" i="32"/>
  <c r="E15" i="18"/>
  <c r="K10" i="12"/>
  <c r="H61" i="19"/>
  <c r="H68" i="19"/>
  <c r="E70" i="27" s="1"/>
  <c r="G61" i="19"/>
  <c r="H67" i="19"/>
  <c r="E69" i="27" s="1"/>
  <c r="H66" i="19"/>
  <c r="F61" i="19"/>
  <c r="E12" i="18"/>
  <c r="E11" i="18"/>
  <c r="E14" i="18"/>
  <c r="E13" i="18"/>
  <c r="AM16" i="18"/>
  <c r="H21" i="32"/>
  <c r="G76" i="19"/>
  <c r="D78" i="27" s="1"/>
  <c r="G75" i="19"/>
  <c r="D77" i="27" s="1"/>
  <c r="G70" i="19"/>
  <c r="D72" i="27" s="1"/>
  <c r="H75" i="19"/>
  <c r="E77" i="27" s="1"/>
  <c r="H70" i="19"/>
  <c r="E72" i="27" s="1"/>
  <c r="G72" i="19"/>
  <c r="D74" i="27" s="1"/>
  <c r="G71" i="19"/>
  <c r="D73" i="27" s="1"/>
  <c r="H76" i="19"/>
  <c r="E78" i="27" s="1"/>
  <c r="H71" i="19"/>
  <c r="E73" i="27" s="1"/>
  <c r="G73" i="19"/>
  <c r="D75" i="27" s="1"/>
  <c r="G68" i="19"/>
  <c r="D70" i="27" s="1"/>
  <c r="G67" i="19"/>
  <c r="D69" i="27" s="1"/>
  <c r="H72" i="19"/>
  <c r="E74" i="27" s="1"/>
  <c r="H73" i="19"/>
  <c r="E75" i="27" s="1"/>
  <c r="G77" i="19"/>
  <c r="D79" i="27" s="1"/>
  <c r="G69" i="19"/>
  <c r="D71" i="27" s="1"/>
  <c r="G74" i="19"/>
  <c r="D76" i="27" s="1"/>
  <c r="H74" i="19"/>
  <c r="E76" i="27" s="1"/>
  <c r="H69" i="19"/>
  <c r="E71" i="27" s="1"/>
  <c r="H77" i="19"/>
  <c r="E79" i="27" s="1"/>
  <c r="G66" i="19"/>
  <c r="AN11" i="18"/>
  <c r="AN12" i="18"/>
  <c r="AG14" i="18"/>
  <c r="M15" i="29"/>
  <c r="N15" i="29" s="1"/>
  <c r="AN13" i="18"/>
  <c r="AG11" i="18"/>
  <c r="G17" i="32" s="1"/>
  <c r="M12" i="29"/>
  <c r="N12" i="29" s="1"/>
  <c r="AG10" i="18"/>
  <c r="M11" i="29"/>
  <c r="N11" i="29" s="1"/>
  <c r="AG12" i="18"/>
  <c r="G18" i="32" s="1"/>
  <c r="M13" i="29"/>
  <c r="N13" i="29" s="1"/>
  <c r="AN14" i="18"/>
  <c r="AG13" i="18"/>
  <c r="G19" i="32" s="1"/>
  <c r="M14" i="29"/>
  <c r="N14" i="29" s="1"/>
  <c r="S138" i="28"/>
  <c r="R159" i="28"/>
  <c r="R138" i="28"/>
  <c r="R149" i="28"/>
  <c r="W68" i="16"/>
  <c r="E91" i="27" l="1"/>
  <c r="O91" i="27" s="1"/>
  <c r="O79" i="27"/>
  <c r="D83" i="27"/>
  <c r="N83" i="27" s="1"/>
  <c r="N71" i="27"/>
  <c r="D81" i="27"/>
  <c r="N81" i="27" s="1"/>
  <c r="N69" i="27"/>
  <c r="E89" i="27"/>
  <c r="O89" i="27" s="1"/>
  <c r="O77" i="27"/>
  <c r="E81" i="27"/>
  <c r="O81" i="27" s="1"/>
  <c r="O69" i="27"/>
  <c r="E83" i="27"/>
  <c r="O83" i="27" s="1"/>
  <c r="O71" i="27"/>
  <c r="D91" i="27"/>
  <c r="N91" i="27" s="1"/>
  <c r="N79" i="27"/>
  <c r="D82" i="27"/>
  <c r="N82" i="27" s="1"/>
  <c r="N70" i="27"/>
  <c r="D85" i="27"/>
  <c r="N85" i="27" s="1"/>
  <c r="N73" i="27"/>
  <c r="D84" i="27"/>
  <c r="N84" i="27" s="1"/>
  <c r="N72" i="27"/>
  <c r="E88" i="27"/>
  <c r="O88" i="27" s="1"/>
  <c r="O76" i="27"/>
  <c r="E87" i="27"/>
  <c r="O87" i="27" s="1"/>
  <c r="O75" i="27"/>
  <c r="D87" i="27"/>
  <c r="N87" i="27" s="1"/>
  <c r="N75" i="27"/>
  <c r="D86" i="27"/>
  <c r="N86" i="27" s="1"/>
  <c r="N74" i="27"/>
  <c r="D89" i="27"/>
  <c r="N89" i="27" s="1"/>
  <c r="N77" i="27"/>
  <c r="E82" i="27"/>
  <c r="O82" i="27" s="1"/>
  <c r="O70" i="27"/>
  <c r="D88" i="27"/>
  <c r="N88" i="27" s="1"/>
  <c r="N76" i="27"/>
  <c r="E86" i="27"/>
  <c r="O86" i="27" s="1"/>
  <c r="O74" i="27"/>
  <c r="E85" i="27"/>
  <c r="O85" i="27" s="1"/>
  <c r="O73" i="27"/>
  <c r="E84" i="27"/>
  <c r="O84" i="27" s="1"/>
  <c r="O72" i="27"/>
  <c r="D90" i="27"/>
  <c r="N90" i="27" s="1"/>
  <c r="N78" i="27"/>
  <c r="E90" i="27"/>
  <c r="O90" i="27" s="1"/>
  <c r="O78" i="27"/>
  <c r="G16" i="32"/>
  <c r="AH10" i="18"/>
  <c r="E61" i="27"/>
  <c r="O61" i="27" s="1"/>
  <c r="D66" i="27"/>
  <c r="N66" i="27" s="1"/>
  <c r="D59" i="27"/>
  <c r="N59" i="27" s="1"/>
  <c r="D57" i="27"/>
  <c r="N57" i="27" s="1"/>
  <c r="E66" i="27"/>
  <c r="O66" i="27" s="1"/>
  <c r="E65" i="27"/>
  <c r="O65" i="27" s="1"/>
  <c r="D64" i="27"/>
  <c r="N64" i="27" s="1"/>
  <c r="E60" i="27"/>
  <c r="O60" i="27" s="1"/>
  <c r="E58" i="27"/>
  <c r="O58" i="27" s="1"/>
  <c r="E59" i="27"/>
  <c r="O59" i="27" s="1"/>
  <c r="D58" i="27"/>
  <c r="N58" i="27" s="1"/>
  <c r="D61" i="27"/>
  <c r="N61" i="27" s="1"/>
  <c r="D60" i="27"/>
  <c r="N60" i="27" s="1"/>
  <c r="E57" i="27"/>
  <c r="O57" i="27" s="1"/>
  <c r="E62" i="27"/>
  <c r="O62" i="27" s="1"/>
  <c r="E64" i="27"/>
  <c r="O64" i="27" s="1"/>
  <c r="E63" i="27"/>
  <c r="D63" i="27"/>
  <c r="D62" i="27"/>
  <c r="N62" i="27" s="1"/>
  <c r="D65" i="27"/>
  <c r="N65" i="27" s="1"/>
  <c r="E67" i="27"/>
  <c r="O67" i="27" s="1"/>
  <c r="D67" i="27"/>
  <c r="N67" i="27" s="1"/>
  <c r="AH15" i="18"/>
  <c r="G20" i="32"/>
  <c r="E71" i="28"/>
  <c r="E59" i="28" s="1"/>
  <c r="E74" i="28"/>
  <c r="E62" i="28" s="1"/>
  <c r="D74" i="28"/>
  <c r="D62" i="28" s="1"/>
  <c r="E70" i="28"/>
  <c r="E58" i="28" s="1"/>
  <c r="E72" i="28"/>
  <c r="E60" i="28" s="1"/>
  <c r="D75" i="28"/>
  <c r="D63" i="28" s="1"/>
  <c r="D51" i="28" s="1"/>
  <c r="D72" i="28"/>
  <c r="D60" i="28" s="1"/>
  <c r="D76" i="28"/>
  <c r="D64" i="28" s="1"/>
  <c r="D71" i="28"/>
  <c r="D59" i="28" s="1"/>
  <c r="D77" i="28"/>
  <c r="D65" i="28" s="1"/>
  <c r="E76" i="28"/>
  <c r="E64" i="28" s="1"/>
  <c r="D70" i="28"/>
  <c r="D58" i="28" s="1"/>
  <c r="D79" i="28"/>
  <c r="D67" i="28" s="1"/>
  <c r="E73" i="28"/>
  <c r="E61" i="28" s="1"/>
  <c r="D78" i="28"/>
  <c r="D66" i="28" s="1"/>
  <c r="E77" i="28"/>
  <c r="E65" i="28" s="1"/>
  <c r="E75" i="28"/>
  <c r="E63" i="28" s="1"/>
  <c r="E51" i="28" s="1"/>
  <c r="E78" i="28"/>
  <c r="E66" i="28" s="1"/>
  <c r="D69" i="28"/>
  <c r="D57" i="28" s="1"/>
  <c r="E79" i="28"/>
  <c r="E67" i="28" s="1"/>
  <c r="E69" i="28"/>
  <c r="E57" i="28" s="1"/>
  <c r="D73" i="28"/>
  <c r="D61" i="28" s="1"/>
  <c r="E68" i="27"/>
  <c r="E68" i="28"/>
  <c r="E56" i="28" s="1"/>
  <c r="D68" i="27"/>
  <c r="N68" i="27" s="1"/>
  <c r="D68" i="28"/>
  <c r="D56" i="28" s="1"/>
  <c r="D79" i="17"/>
  <c r="E73" i="17"/>
  <c r="D78" i="17"/>
  <c r="E79" i="17"/>
  <c r="E69" i="17"/>
  <c r="D73" i="17"/>
  <c r="E71" i="17"/>
  <c r="E74" i="17"/>
  <c r="D74" i="17"/>
  <c r="E75" i="17"/>
  <c r="E76" i="17"/>
  <c r="D69" i="17"/>
  <c r="E72" i="17"/>
  <c r="E70" i="17"/>
  <c r="D70" i="17"/>
  <c r="E77" i="17"/>
  <c r="D76" i="17"/>
  <c r="D75" i="17"/>
  <c r="D72" i="17"/>
  <c r="E78" i="17"/>
  <c r="D71" i="17"/>
  <c r="D77" i="17"/>
  <c r="E68" i="17"/>
  <c r="E68" i="22" s="1"/>
  <c r="Q68" i="22" s="1"/>
  <c r="D68" i="17"/>
  <c r="D68" i="22" s="1"/>
  <c r="P68" i="22" s="1"/>
  <c r="AH13" i="18"/>
  <c r="AM17" i="18"/>
  <c r="H22" i="32"/>
  <c r="H31" i="32" s="1"/>
  <c r="AH14" i="18"/>
  <c r="AH12" i="18"/>
  <c r="AH11" i="18"/>
  <c r="S139" i="28"/>
  <c r="R160" i="28"/>
  <c r="R139" i="28"/>
  <c r="R150" i="28"/>
  <c r="E100" i="27" l="1"/>
  <c r="O100" i="27" s="1"/>
  <c r="D93" i="27"/>
  <c r="N93" i="27" s="1"/>
  <c r="E93" i="27"/>
  <c r="O93" i="27" s="1"/>
  <c r="D102" i="27"/>
  <c r="N102" i="27" s="1"/>
  <c r="D97" i="27"/>
  <c r="N97" i="27" s="1"/>
  <c r="D100" i="27"/>
  <c r="N100" i="27" s="1"/>
  <c r="D103" i="27"/>
  <c r="N103" i="27" s="1"/>
  <c r="D101" i="27"/>
  <c r="N101" i="27" s="1"/>
  <c r="E102" i="27"/>
  <c r="O102" i="27" s="1"/>
  <c r="E97" i="27"/>
  <c r="O97" i="27" s="1"/>
  <c r="D98" i="27"/>
  <c r="N98" i="27" s="1"/>
  <c r="D99" i="27"/>
  <c r="N99" i="27" s="1"/>
  <c r="D94" i="27"/>
  <c r="N94" i="27" s="1"/>
  <c r="E103" i="27"/>
  <c r="O103" i="27" s="1"/>
  <c r="E94" i="27"/>
  <c r="O94" i="27" s="1"/>
  <c r="E98" i="27"/>
  <c r="O98" i="27" s="1"/>
  <c r="D51" i="27"/>
  <c r="N51" i="27" s="1"/>
  <c r="N63" i="27"/>
  <c r="D96" i="27"/>
  <c r="N96" i="27" s="1"/>
  <c r="E95" i="27"/>
  <c r="O95" i="27" s="1"/>
  <c r="D95" i="27"/>
  <c r="N95" i="27" s="1"/>
  <c r="E96" i="27"/>
  <c r="O96" i="27" s="1"/>
  <c r="E80" i="27"/>
  <c r="O80" i="27" s="1"/>
  <c r="O68" i="27"/>
  <c r="E51" i="27"/>
  <c r="O51" i="27" s="1"/>
  <c r="O63" i="27"/>
  <c r="E99" i="27"/>
  <c r="O99" i="27" s="1"/>
  <c r="E101" i="27"/>
  <c r="O101" i="27" s="1"/>
  <c r="Z68" i="22"/>
  <c r="E58" i="17"/>
  <c r="E58" i="22" s="1"/>
  <c r="Q58" i="22" s="1"/>
  <c r="E70" i="22"/>
  <c r="Q70" i="22" s="1"/>
  <c r="E61" i="17"/>
  <c r="E61" i="22" s="1"/>
  <c r="Q61" i="22" s="1"/>
  <c r="E73" i="22"/>
  <c r="Q73" i="22" s="1"/>
  <c r="D60" i="17"/>
  <c r="D60" i="22" s="1"/>
  <c r="P60" i="22" s="1"/>
  <c r="D72" i="22"/>
  <c r="P72" i="22" s="1"/>
  <c r="D58" i="17"/>
  <c r="D58" i="22" s="1"/>
  <c r="P58" i="22" s="1"/>
  <c r="D70" i="22"/>
  <c r="P70" i="22" s="1"/>
  <c r="E64" i="17"/>
  <c r="E64" i="22" s="1"/>
  <c r="Q64" i="22" s="1"/>
  <c r="E76" i="22"/>
  <c r="Q76" i="22" s="1"/>
  <c r="E59" i="17"/>
  <c r="E59" i="22" s="1"/>
  <c r="Q59" i="22" s="1"/>
  <c r="E71" i="22"/>
  <c r="Q71" i="22" s="1"/>
  <c r="D66" i="17"/>
  <c r="D66" i="22" s="1"/>
  <c r="P66" i="22" s="1"/>
  <c r="D78" i="22"/>
  <c r="P78" i="22" s="1"/>
  <c r="D65" i="17"/>
  <c r="D65" i="22" s="1"/>
  <c r="P65" i="22" s="1"/>
  <c r="D77" i="22"/>
  <c r="P77" i="22" s="1"/>
  <c r="E63" i="17"/>
  <c r="O63" i="17" s="1"/>
  <c r="E75" i="22"/>
  <c r="Q75" i="22" s="1"/>
  <c r="D59" i="17"/>
  <c r="D59" i="22" s="1"/>
  <c r="D71" i="22"/>
  <c r="D64" i="17"/>
  <c r="D64" i="22" s="1"/>
  <c r="D76" i="22"/>
  <c r="P76" i="22" s="1"/>
  <c r="E60" i="17"/>
  <c r="E60" i="22" s="1"/>
  <c r="Q60" i="22" s="1"/>
  <c r="E72" i="22"/>
  <c r="Q72" i="22" s="1"/>
  <c r="D62" i="17"/>
  <c r="D62" i="22" s="1"/>
  <c r="P62" i="22" s="1"/>
  <c r="D74" i="22"/>
  <c r="P74" i="22" s="1"/>
  <c r="E57" i="17"/>
  <c r="E57" i="22" s="1"/>
  <c r="Q57" i="22" s="1"/>
  <c r="E69" i="22"/>
  <c r="Q69" i="22" s="1"/>
  <c r="D67" i="17"/>
  <c r="D67" i="22" s="1"/>
  <c r="P67" i="22" s="1"/>
  <c r="D79" i="22"/>
  <c r="P79" i="22" s="1"/>
  <c r="D63" i="17"/>
  <c r="N63" i="17" s="1"/>
  <c r="D75" i="22"/>
  <c r="P75" i="22" s="1"/>
  <c r="D61" i="17"/>
  <c r="D61" i="22" s="1"/>
  <c r="P61" i="22" s="1"/>
  <c r="D73" i="22"/>
  <c r="P73" i="22" s="1"/>
  <c r="E66" i="17"/>
  <c r="E66" i="22" s="1"/>
  <c r="Q66" i="22" s="1"/>
  <c r="E78" i="22"/>
  <c r="Q78" i="22" s="1"/>
  <c r="E65" i="17"/>
  <c r="E65" i="22" s="1"/>
  <c r="Q65" i="22" s="1"/>
  <c r="E77" i="22"/>
  <c r="Q77" i="22" s="1"/>
  <c r="D57" i="17"/>
  <c r="D57" i="22" s="1"/>
  <c r="P57" i="22" s="1"/>
  <c r="D69" i="22"/>
  <c r="P69" i="22" s="1"/>
  <c r="E62" i="17"/>
  <c r="E62" i="22" s="1"/>
  <c r="Q62" i="22" s="1"/>
  <c r="E74" i="22"/>
  <c r="Q74" i="22" s="1"/>
  <c r="E67" i="17"/>
  <c r="E67" i="22" s="1"/>
  <c r="Q67" i="22" s="1"/>
  <c r="E79" i="22"/>
  <c r="Q79" i="22" s="1"/>
  <c r="D44" i="28"/>
  <c r="O56" i="28"/>
  <c r="E54" i="28"/>
  <c r="P66" i="28"/>
  <c r="D53" i="28"/>
  <c r="O65" i="28"/>
  <c r="E50" i="28"/>
  <c r="P62" i="28"/>
  <c r="E39" i="28"/>
  <c r="P51" i="28"/>
  <c r="D47" i="28"/>
  <c r="O59" i="28"/>
  <c r="E48" i="28"/>
  <c r="P60" i="28"/>
  <c r="E44" i="28"/>
  <c r="P56" i="28"/>
  <c r="P67" i="28"/>
  <c r="E55" i="28"/>
  <c r="P65" i="28"/>
  <c r="E53" i="28"/>
  <c r="D46" i="28"/>
  <c r="O58" i="28"/>
  <c r="D52" i="28"/>
  <c r="O64" i="28"/>
  <c r="E46" i="28"/>
  <c r="P58" i="28"/>
  <c r="P63" i="28"/>
  <c r="D49" i="28"/>
  <c r="O61" i="28"/>
  <c r="E49" i="28"/>
  <c r="P61" i="28"/>
  <c r="D39" i="28"/>
  <c r="O51" i="28"/>
  <c r="E45" i="28"/>
  <c r="P57" i="28"/>
  <c r="O67" i="28"/>
  <c r="D55" i="28"/>
  <c r="E47" i="28"/>
  <c r="P59" i="28"/>
  <c r="D45" i="28"/>
  <c r="O57" i="28"/>
  <c r="D54" i="28"/>
  <c r="O66" i="28"/>
  <c r="E52" i="28"/>
  <c r="P64" i="28"/>
  <c r="D48" i="28"/>
  <c r="O60" i="28"/>
  <c r="D50" i="28"/>
  <c r="O62" i="28"/>
  <c r="O63" i="28"/>
  <c r="D111" i="27"/>
  <c r="N111" i="27" s="1"/>
  <c r="E112" i="27"/>
  <c r="O112" i="27" s="1"/>
  <c r="D105" i="27"/>
  <c r="N105" i="27" s="1"/>
  <c r="D56" i="27"/>
  <c r="D80" i="27"/>
  <c r="N80" i="27" s="1"/>
  <c r="D45" i="27"/>
  <c r="N45" i="27" s="1"/>
  <c r="D54" i="27"/>
  <c r="N54" i="27" s="1"/>
  <c r="D50" i="27"/>
  <c r="N50" i="27" s="1"/>
  <c r="E50" i="27"/>
  <c r="O50" i="27" s="1"/>
  <c r="D48" i="27"/>
  <c r="N48" i="27" s="1"/>
  <c r="D46" i="27"/>
  <c r="N46" i="27" s="1"/>
  <c r="E46" i="27"/>
  <c r="O46" i="27" s="1"/>
  <c r="D52" i="27"/>
  <c r="N52" i="27" s="1"/>
  <c r="E56" i="27"/>
  <c r="O56" i="27" s="1"/>
  <c r="D55" i="27"/>
  <c r="N55" i="27" s="1"/>
  <c r="E54" i="27"/>
  <c r="O54" i="27" s="1"/>
  <c r="D47" i="27"/>
  <c r="N47" i="27" s="1"/>
  <c r="E49" i="27"/>
  <c r="O49" i="27" s="1"/>
  <c r="E55" i="27"/>
  <c r="O55" i="27" s="1"/>
  <c r="E53" i="27"/>
  <c r="O53" i="27" s="1"/>
  <c r="D53" i="27"/>
  <c r="N53" i="27" s="1"/>
  <c r="E52" i="27"/>
  <c r="O52" i="27" s="1"/>
  <c r="E45" i="27"/>
  <c r="O45" i="27" s="1"/>
  <c r="D49" i="27"/>
  <c r="N49" i="27" s="1"/>
  <c r="E47" i="27"/>
  <c r="O47" i="27" s="1"/>
  <c r="E48" i="27"/>
  <c r="O48" i="27" s="1"/>
  <c r="D80" i="17"/>
  <c r="D92" i="17" s="1"/>
  <c r="D92" i="22" s="1"/>
  <c r="P92" i="22" s="1"/>
  <c r="D56" i="17"/>
  <c r="D56" i="22" s="1"/>
  <c r="P56" i="22" s="1"/>
  <c r="O68" i="17"/>
  <c r="E56" i="17"/>
  <c r="E56" i="22" s="1"/>
  <c r="Q56" i="22" s="1"/>
  <c r="D84" i="17"/>
  <c r="D84" i="22" s="1"/>
  <c r="P84" i="22" s="1"/>
  <c r="N72" i="17"/>
  <c r="D82" i="17"/>
  <c r="D82" i="22" s="1"/>
  <c r="P82" i="22" s="1"/>
  <c r="N70" i="17"/>
  <c r="E83" i="17"/>
  <c r="E83" i="22" s="1"/>
  <c r="Q83" i="22" s="1"/>
  <c r="O71" i="17"/>
  <c r="D90" i="17"/>
  <c r="D90" i="22" s="1"/>
  <c r="P90" i="22" s="1"/>
  <c r="N78" i="17"/>
  <c r="D89" i="17"/>
  <c r="D89" i="22" s="1"/>
  <c r="P89" i="22" s="1"/>
  <c r="N77" i="17"/>
  <c r="E82" i="17"/>
  <c r="E82" i="22" s="1"/>
  <c r="Q82" i="22" s="1"/>
  <c r="O70" i="17"/>
  <c r="D85" i="17"/>
  <c r="D85" i="22" s="1"/>
  <c r="P85" i="22" s="1"/>
  <c r="N73" i="17"/>
  <c r="D83" i="17"/>
  <c r="D83" i="22" s="1"/>
  <c r="P83" i="22" s="1"/>
  <c r="N71" i="17"/>
  <c r="D88" i="17"/>
  <c r="D88" i="22" s="1"/>
  <c r="P88" i="22" s="1"/>
  <c r="N76" i="17"/>
  <c r="E84" i="17"/>
  <c r="E84" i="22" s="1"/>
  <c r="Q84" i="22" s="1"/>
  <c r="O72" i="17"/>
  <c r="D86" i="17"/>
  <c r="D86" i="22" s="1"/>
  <c r="P86" i="22" s="1"/>
  <c r="N74" i="17"/>
  <c r="E81" i="17"/>
  <c r="E81" i="22" s="1"/>
  <c r="Q81" i="22" s="1"/>
  <c r="O69" i="17"/>
  <c r="D91" i="17"/>
  <c r="D91" i="22" s="1"/>
  <c r="P91" i="22" s="1"/>
  <c r="N79" i="17"/>
  <c r="E88" i="17"/>
  <c r="E88" i="22" s="1"/>
  <c r="Q88" i="22" s="1"/>
  <c r="O76" i="17"/>
  <c r="D87" i="17"/>
  <c r="D87" i="22" s="1"/>
  <c r="P87" i="22" s="1"/>
  <c r="N75" i="17"/>
  <c r="E87" i="17"/>
  <c r="E87" i="22" s="1"/>
  <c r="Q87" i="22" s="1"/>
  <c r="O75" i="17"/>
  <c r="E85" i="17"/>
  <c r="E85" i="22" s="1"/>
  <c r="Q85" i="22" s="1"/>
  <c r="O73" i="17"/>
  <c r="E90" i="17"/>
  <c r="E90" i="22" s="1"/>
  <c r="Q90" i="22" s="1"/>
  <c r="O78" i="17"/>
  <c r="E89" i="17"/>
  <c r="E89" i="22" s="1"/>
  <c r="Q89" i="22" s="1"/>
  <c r="O77" i="17"/>
  <c r="D81" i="17"/>
  <c r="D81" i="22" s="1"/>
  <c r="P81" i="22" s="1"/>
  <c r="N69" i="17"/>
  <c r="E86" i="17"/>
  <c r="E86" i="22" s="1"/>
  <c r="Q86" i="22" s="1"/>
  <c r="O74" i="17"/>
  <c r="E91" i="17"/>
  <c r="E91" i="22" s="1"/>
  <c r="Q91" i="22" s="1"/>
  <c r="O79" i="17"/>
  <c r="E89" i="28"/>
  <c r="P77" i="28"/>
  <c r="O70" i="28"/>
  <c r="D82" i="28"/>
  <c r="D88" i="28"/>
  <c r="O76" i="28"/>
  <c r="E82" i="28"/>
  <c r="P70" i="28"/>
  <c r="D81" i="28"/>
  <c r="O69" i="28"/>
  <c r="O78" i="28"/>
  <c r="D90" i="28"/>
  <c r="E88" i="28"/>
  <c r="P76" i="28"/>
  <c r="D84" i="28"/>
  <c r="O72" i="28"/>
  <c r="O74" i="28"/>
  <c r="D86" i="28"/>
  <c r="O73" i="28"/>
  <c r="D85" i="28"/>
  <c r="E90" i="28"/>
  <c r="P78" i="28"/>
  <c r="E85" i="28"/>
  <c r="P73" i="28"/>
  <c r="O77" i="28"/>
  <c r="D89" i="28"/>
  <c r="O75" i="28"/>
  <c r="D87" i="28"/>
  <c r="P74" i="28"/>
  <c r="E86" i="28"/>
  <c r="E81" i="28"/>
  <c r="P69" i="28"/>
  <c r="E87" i="28"/>
  <c r="P75" i="28"/>
  <c r="O79" i="28"/>
  <c r="D91" i="28"/>
  <c r="O71" i="28"/>
  <c r="D83" i="28"/>
  <c r="P72" i="28"/>
  <c r="E84" i="28"/>
  <c r="P71" i="28"/>
  <c r="E83" i="28"/>
  <c r="E80" i="28"/>
  <c r="P68" i="28"/>
  <c r="D80" i="28"/>
  <c r="O68" i="28"/>
  <c r="N68" i="17"/>
  <c r="E80" i="17"/>
  <c r="E80" i="22" s="1"/>
  <c r="Q80" i="22" s="1"/>
  <c r="AM18" i="18"/>
  <c r="H23" i="32"/>
  <c r="H32" i="32" s="1"/>
  <c r="M20" i="29"/>
  <c r="E52" i="32" s="1"/>
  <c r="E61" i="32" s="1"/>
  <c r="AH16" i="18"/>
  <c r="AN16" i="18"/>
  <c r="S140" i="28"/>
  <c r="R161" i="28"/>
  <c r="R151" i="28"/>
  <c r="D114" i="27" l="1"/>
  <c r="N114" i="27" s="1"/>
  <c r="E114" i="27"/>
  <c r="O114" i="27" s="1"/>
  <c r="D109" i="27"/>
  <c r="N109" i="27" s="1"/>
  <c r="D115" i="27"/>
  <c r="N115" i="27" s="1"/>
  <c r="E105" i="27"/>
  <c r="O105" i="27" s="1"/>
  <c r="D112" i="27"/>
  <c r="N112" i="27" s="1"/>
  <c r="E109" i="27"/>
  <c r="O109" i="27" s="1"/>
  <c r="E115" i="27"/>
  <c r="O115" i="27" s="1"/>
  <c r="D113" i="27"/>
  <c r="N113" i="27" s="1"/>
  <c r="D110" i="27"/>
  <c r="N110" i="27" s="1"/>
  <c r="E110" i="27"/>
  <c r="O110" i="27" s="1"/>
  <c r="D106" i="27"/>
  <c r="N106" i="27" s="1"/>
  <c r="E39" i="27"/>
  <c r="O39" i="27" s="1"/>
  <c r="E92" i="27"/>
  <c r="O92" i="27" s="1"/>
  <c r="E111" i="27"/>
  <c r="O111" i="27" s="1"/>
  <c r="E106" i="27"/>
  <c r="O106" i="27" s="1"/>
  <c r="D50" i="17"/>
  <c r="D50" i="22" s="1"/>
  <c r="P50" i="22" s="1"/>
  <c r="E108" i="27"/>
  <c r="O108" i="27" s="1"/>
  <c r="D39" i="27"/>
  <c r="N39" i="27" s="1"/>
  <c r="D107" i="27"/>
  <c r="N107" i="27" s="1"/>
  <c r="E107" i="27"/>
  <c r="O107" i="27" s="1"/>
  <c r="D44" i="27"/>
  <c r="N44" i="27" s="1"/>
  <c r="N56" i="27"/>
  <c r="V56" i="27" s="1"/>
  <c r="E113" i="27"/>
  <c r="O113" i="27" s="1"/>
  <c r="D108" i="27"/>
  <c r="N108" i="27" s="1"/>
  <c r="P59" i="22"/>
  <c r="Z59" i="22" s="1"/>
  <c r="P64" i="22"/>
  <c r="Z64" i="22" s="1"/>
  <c r="P71" i="22"/>
  <c r="Z71" i="22" s="1"/>
  <c r="Z69" i="22"/>
  <c r="X75" i="28"/>
  <c r="Z57" i="22"/>
  <c r="Z76" i="22"/>
  <c r="Z73" i="22"/>
  <c r="E50" i="17"/>
  <c r="E50" i="22" s="1"/>
  <c r="O64" i="17"/>
  <c r="D49" i="17"/>
  <c r="D49" i="22" s="1"/>
  <c r="P49" i="22" s="1"/>
  <c r="Z65" i="22"/>
  <c r="Z58" i="22"/>
  <c r="D54" i="17"/>
  <c r="D54" i="22" s="1"/>
  <c r="P54" i="22" s="1"/>
  <c r="N62" i="17"/>
  <c r="D48" i="17"/>
  <c r="D48" i="22" s="1"/>
  <c r="P48" i="22" s="1"/>
  <c r="O65" i="17"/>
  <c r="Z75" i="22"/>
  <c r="Z70" i="22"/>
  <c r="Z56" i="22"/>
  <c r="Z77" i="22"/>
  <c r="Z79" i="22"/>
  <c r="Z74" i="22"/>
  <c r="Z78" i="22"/>
  <c r="Z72" i="22"/>
  <c r="Z61" i="22"/>
  <c r="Z67" i="22"/>
  <c r="Z62" i="22"/>
  <c r="Z66" i="22"/>
  <c r="Z60" i="22"/>
  <c r="N61" i="17"/>
  <c r="D45" i="17"/>
  <c r="D45" i="22" s="1"/>
  <c r="P45" i="22" s="1"/>
  <c r="E52" i="17"/>
  <c r="E52" i="22" s="1"/>
  <c r="Q52" i="22" s="1"/>
  <c r="E53" i="17"/>
  <c r="E53" i="22" s="1"/>
  <c r="Q53" i="22" s="1"/>
  <c r="D55" i="17"/>
  <c r="D55" i="22" s="1"/>
  <c r="P55" i="22" s="1"/>
  <c r="N64" i="17"/>
  <c r="O58" i="17"/>
  <c r="N66" i="17"/>
  <c r="N60" i="17"/>
  <c r="O62" i="17"/>
  <c r="N67" i="17"/>
  <c r="D52" i="17"/>
  <c r="D52" i="22" s="1"/>
  <c r="P52" i="22" s="1"/>
  <c r="E46" i="17"/>
  <c r="E46" i="22" s="1"/>
  <c r="Q46" i="22" s="1"/>
  <c r="D51" i="17"/>
  <c r="D63" i="22"/>
  <c r="P63" i="22" s="1"/>
  <c r="O59" i="17"/>
  <c r="N58" i="17"/>
  <c r="E47" i="17"/>
  <c r="E47" i="22" s="1"/>
  <c r="Q47" i="22" s="1"/>
  <c r="D46" i="17"/>
  <c r="D46" i="22" s="1"/>
  <c r="P46" i="22" s="1"/>
  <c r="N65" i="17"/>
  <c r="N57" i="17"/>
  <c r="N80" i="17"/>
  <c r="D80" i="22"/>
  <c r="P80" i="22" s="1"/>
  <c r="E55" i="17"/>
  <c r="E55" i="22" s="1"/>
  <c r="Q55" i="22" s="1"/>
  <c r="O66" i="17"/>
  <c r="O57" i="17"/>
  <c r="O60" i="17"/>
  <c r="N59" i="17"/>
  <c r="O61" i="17"/>
  <c r="D53" i="17"/>
  <c r="D53" i="22" s="1"/>
  <c r="P53" i="22" s="1"/>
  <c r="O67" i="17"/>
  <c r="E54" i="17"/>
  <c r="E54" i="22" s="1"/>
  <c r="Q54" i="22" s="1"/>
  <c r="E45" i="17"/>
  <c r="E45" i="22" s="1"/>
  <c r="Q45" i="22" s="1"/>
  <c r="E48" i="17"/>
  <c r="E48" i="22" s="1"/>
  <c r="Q48" i="22" s="1"/>
  <c r="D47" i="17"/>
  <c r="D47" i="22" s="1"/>
  <c r="P47" i="22" s="1"/>
  <c r="E49" i="17"/>
  <c r="E49" i="22" s="1"/>
  <c r="Q49" i="22" s="1"/>
  <c r="E51" i="17"/>
  <c r="E63" i="22"/>
  <c r="Q63" i="22" s="1"/>
  <c r="X67" i="28"/>
  <c r="X60" i="28"/>
  <c r="X64" i="28"/>
  <c r="X59" i="28"/>
  <c r="X51" i="28"/>
  <c r="D38" i="28"/>
  <c r="O50" i="28"/>
  <c r="D37" i="28"/>
  <c r="O49" i="28"/>
  <c r="E41" i="28"/>
  <c r="P53" i="28"/>
  <c r="X66" i="28"/>
  <c r="E32" i="28"/>
  <c r="P44" i="28"/>
  <c r="D35" i="28"/>
  <c r="O47" i="28"/>
  <c r="E38" i="28"/>
  <c r="P50" i="28"/>
  <c r="X63" i="28"/>
  <c r="D36" i="28"/>
  <c r="O48" i="28"/>
  <c r="D42" i="28"/>
  <c r="O54" i="28"/>
  <c r="E35" i="28"/>
  <c r="P47" i="28"/>
  <c r="E33" i="28"/>
  <c r="P45" i="28"/>
  <c r="E37" i="28"/>
  <c r="P49" i="28"/>
  <c r="X58" i="28"/>
  <c r="E43" i="28"/>
  <c r="P55" i="28"/>
  <c r="X65" i="28"/>
  <c r="X56" i="28"/>
  <c r="E40" i="28"/>
  <c r="P52" i="28"/>
  <c r="D33" i="28"/>
  <c r="O45" i="28"/>
  <c r="D27" i="28"/>
  <c r="O39" i="28"/>
  <c r="D40" i="28"/>
  <c r="O52" i="28"/>
  <c r="E42" i="28"/>
  <c r="P54" i="28"/>
  <c r="X62" i="28"/>
  <c r="X57" i="28"/>
  <c r="D43" i="28"/>
  <c r="O55" i="28"/>
  <c r="X55" i="28" s="1"/>
  <c r="X61" i="28"/>
  <c r="E34" i="28"/>
  <c r="P46" i="28"/>
  <c r="D34" i="28"/>
  <c r="O46" i="28"/>
  <c r="E36" i="28"/>
  <c r="P48" i="28"/>
  <c r="E27" i="28"/>
  <c r="P39" i="28"/>
  <c r="D41" i="28"/>
  <c r="O53" i="28"/>
  <c r="D32" i="28"/>
  <c r="O44" i="28"/>
  <c r="V63" i="27"/>
  <c r="V65" i="27"/>
  <c r="V68" i="27"/>
  <c r="D122" i="27"/>
  <c r="N122" i="27" s="1"/>
  <c r="D92" i="27"/>
  <c r="N92" i="27" s="1"/>
  <c r="D117" i="27"/>
  <c r="N117" i="27" s="1"/>
  <c r="E124" i="27"/>
  <c r="O124" i="27" s="1"/>
  <c r="D123" i="27"/>
  <c r="N123" i="27" s="1"/>
  <c r="V60" i="27"/>
  <c r="D42" i="27"/>
  <c r="N42" i="27" s="1"/>
  <c r="V51" i="27"/>
  <c r="D36" i="27"/>
  <c r="N36" i="27" s="1"/>
  <c r="V66" i="27"/>
  <c r="E35" i="27"/>
  <c r="O35" i="27" s="1"/>
  <c r="E33" i="27"/>
  <c r="O33" i="27" s="1"/>
  <c r="E41" i="27"/>
  <c r="O41" i="27" s="1"/>
  <c r="E37" i="27"/>
  <c r="O37" i="27" s="1"/>
  <c r="E42" i="27"/>
  <c r="O42" i="27" s="1"/>
  <c r="D40" i="27"/>
  <c r="N40" i="27" s="1"/>
  <c r="V58" i="27"/>
  <c r="V62" i="27"/>
  <c r="V57" i="27"/>
  <c r="E36" i="27"/>
  <c r="O36" i="27" s="1"/>
  <c r="D37" i="27"/>
  <c r="N37" i="27" s="1"/>
  <c r="E40" i="27"/>
  <c r="O40" i="27" s="1"/>
  <c r="D35" i="27"/>
  <c r="N35" i="27" s="1"/>
  <c r="D43" i="27"/>
  <c r="N43" i="27" s="1"/>
  <c r="E44" i="27"/>
  <c r="O44" i="27" s="1"/>
  <c r="V67" i="27"/>
  <c r="E34" i="27"/>
  <c r="O34" i="27" s="1"/>
  <c r="V61" i="27"/>
  <c r="D41" i="27"/>
  <c r="N41" i="27" s="1"/>
  <c r="E43" i="27"/>
  <c r="O43" i="27" s="1"/>
  <c r="V59" i="27"/>
  <c r="V64" i="27"/>
  <c r="D34" i="27"/>
  <c r="N34" i="27" s="1"/>
  <c r="E38" i="27"/>
  <c r="O38" i="27" s="1"/>
  <c r="D38" i="27"/>
  <c r="N38" i="27" s="1"/>
  <c r="D33" i="27"/>
  <c r="N33" i="27" s="1"/>
  <c r="V68" i="17"/>
  <c r="E44" i="17"/>
  <c r="E44" i="22" s="1"/>
  <c r="Q44" i="22" s="1"/>
  <c r="O56" i="17"/>
  <c r="D44" i="17"/>
  <c r="D44" i="22" s="1"/>
  <c r="P44" i="22" s="1"/>
  <c r="N56" i="17"/>
  <c r="V63" i="17"/>
  <c r="V76" i="17"/>
  <c r="E92" i="17"/>
  <c r="E92" i="22" s="1"/>
  <c r="Q92" i="22" s="1"/>
  <c r="O80" i="17"/>
  <c r="E98" i="17"/>
  <c r="E98" i="22" s="1"/>
  <c r="Q98" i="22" s="1"/>
  <c r="O86" i="17"/>
  <c r="E101" i="17"/>
  <c r="E101" i="22" s="1"/>
  <c r="Q101" i="22" s="1"/>
  <c r="O89" i="17"/>
  <c r="E97" i="17"/>
  <c r="E97" i="22" s="1"/>
  <c r="Q97" i="22" s="1"/>
  <c r="O85" i="17"/>
  <c r="D99" i="17"/>
  <c r="D99" i="22" s="1"/>
  <c r="P99" i="22" s="1"/>
  <c r="N87" i="17"/>
  <c r="D103" i="17"/>
  <c r="D103" i="22" s="1"/>
  <c r="P103" i="22" s="1"/>
  <c r="N91" i="17"/>
  <c r="D98" i="17"/>
  <c r="D98" i="22" s="1"/>
  <c r="P98" i="22" s="1"/>
  <c r="N86" i="17"/>
  <c r="D100" i="17"/>
  <c r="D100" i="22" s="1"/>
  <c r="P100" i="22" s="1"/>
  <c r="N88" i="17"/>
  <c r="D104" i="17"/>
  <c r="D104" i="22" s="1"/>
  <c r="P104" i="22" s="1"/>
  <c r="N92" i="17"/>
  <c r="E94" i="17"/>
  <c r="E94" i="22" s="1"/>
  <c r="Q94" i="22" s="1"/>
  <c r="O82" i="17"/>
  <c r="D102" i="17"/>
  <c r="D102" i="22" s="1"/>
  <c r="P102" i="22" s="1"/>
  <c r="N90" i="17"/>
  <c r="D94" i="17"/>
  <c r="D94" i="22" s="1"/>
  <c r="P94" i="22" s="1"/>
  <c r="N82" i="17"/>
  <c r="E103" i="17"/>
  <c r="E103" i="22" s="1"/>
  <c r="Q103" i="22" s="1"/>
  <c r="O91" i="17"/>
  <c r="D93" i="17"/>
  <c r="D93" i="22" s="1"/>
  <c r="P93" i="22" s="1"/>
  <c r="N81" i="17"/>
  <c r="E102" i="17"/>
  <c r="E102" i="22" s="1"/>
  <c r="Q102" i="22" s="1"/>
  <c r="O90" i="17"/>
  <c r="E99" i="17"/>
  <c r="E99" i="22" s="1"/>
  <c r="Q99" i="22" s="1"/>
  <c r="O87" i="17"/>
  <c r="E100" i="17"/>
  <c r="E100" i="22" s="1"/>
  <c r="Q100" i="22" s="1"/>
  <c r="O88" i="17"/>
  <c r="E93" i="17"/>
  <c r="E93" i="22" s="1"/>
  <c r="Q93" i="22" s="1"/>
  <c r="O81" i="17"/>
  <c r="E96" i="17"/>
  <c r="E96" i="22" s="1"/>
  <c r="Q96" i="22" s="1"/>
  <c r="O84" i="17"/>
  <c r="D95" i="17"/>
  <c r="D95" i="22" s="1"/>
  <c r="P95" i="22" s="1"/>
  <c r="N83" i="17"/>
  <c r="D97" i="17"/>
  <c r="D97" i="22" s="1"/>
  <c r="P97" i="22" s="1"/>
  <c r="N85" i="17"/>
  <c r="D101" i="17"/>
  <c r="D101" i="22" s="1"/>
  <c r="P101" i="22" s="1"/>
  <c r="N89" i="17"/>
  <c r="E95" i="17"/>
  <c r="E95" i="22" s="1"/>
  <c r="Q95" i="22" s="1"/>
  <c r="O83" i="17"/>
  <c r="D96" i="17"/>
  <c r="D96" i="22" s="1"/>
  <c r="P96" i="22" s="1"/>
  <c r="N84" i="17"/>
  <c r="V75" i="17"/>
  <c r="V73" i="17"/>
  <c r="V69" i="17"/>
  <c r="V71" i="17"/>
  <c r="V72" i="17"/>
  <c r="V78" i="17"/>
  <c r="V70" i="17"/>
  <c r="V77" i="17"/>
  <c r="V74" i="17"/>
  <c r="V79" i="17"/>
  <c r="V74" i="27"/>
  <c r="V76" i="27"/>
  <c r="X71" i="28"/>
  <c r="X78" i="28"/>
  <c r="V73" i="27"/>
  <c r="V79" i="27"/>
  <c r="X73" i="28"/>
  <c r="X76" i="28"/>
  <c r="X70" i="28"/>
  <c r="X69" i="28"/>
  <c r="X68" i="28"/>
  <c r="P85" i="28"/>
  <c r="E97" i="28"/>
  <c r="P81" i="28"/>
  <c r="E93" i="28"/>
  <c r="X72" i="28"/>
  <c r="P86" i="28"/>
  <c r="E98" i="28"/>
  <c r="D96" i="28"/>
  <c r="O84" i="28"/>
  <c r="D103" i="28"/>
  <c r="O91" i="28"/>
  <c r="P90" i="28"/>
  <c r="E102" i="28"/>
  <c r="P88" i="28"/>
  <c r="E100" i="28"/>
  <c r="D100" i="28"/>
  <c r="O88" i="28"/>
  <c r="D95" i="28"/>
  <c r="O83" i="28"/>
  <c r="D99" i="28"/>
  <c r="O87" i="28"/>
  <c r="D97" i="28"/>
  <c r="O85" i="28"/>
  <c r="D102" i="28"/>
  <c r="O90" i="28"/>
  <c r="O82" i="28"/>
  <c r="D94" i="28"/>
  <c r="P83" i="28"/>
  <c r="E95" i="28"/>
  <c r="P82" i="28"/>
  <c r="E94" i="28"/>
  <c r="P87" i="28"/>
  <c r="E99" i="28"/>
  <c r="D101" i="28"/>
  <c r="O89" i="28"/>
  <c r="D98" i="28"/>
  <c r="O86" i="28"/>
  <c r="X77" i="28"/>
  <c r="V78" i="27"/>
  <c r="P84" i="28"/>
  <c r="E96" i="28"/>
  <c r="X74" i="28"/>
  <c r="D93" i="28"/>
  <c r="O81" i="28"/>
  <c r="P89" i="28"/>
  <c r="E101" i="28"/>
  <c r="P79" i="28"/>
  <c r="X79" i="28" s="1"/>
  <c r="E91" i="28"/>
  <c r="P80" i="28"/>
  <c r="E92" i="28"/>
  <c r="O80" i="28"/>
  <c r="D92" i="28"/>
  <c r="V75" i="27"/>
  <c r="V71" i="27"/>
  <c r="V77" i="27"/>
  <c r="V69" i="27"/>
  <c r="V72" i="27"/>
  <c r="V70" i="27"/>
  <c r="AM19" i="18"/>
  <c r="H24" i="32"/>
  <c r="H33" i="32" s="1"/>
  <c r="AN17" i="18"/>
  <c r="AH18" i="18"/>
  <c r="M22" i="29"/>
  <c r="M23" i="29"/>
  <c r="M21" i="29"/>
  <c r="AH17" i="18"/>
  <c r="S141" i="28"/>
  <c r="R162" i="28"/>
  <c r="E104" i="27" l="1"/>
  <c r="O104" i="27" s="1"/>
  <c r="D126" i="27"/>
  <c r="N126" i="27" s="1"/>
  <c r="E117" i="27"/>
  <c r="O117" i="27" s="1"/>
  <c r="E126" i="27"/>
  <c r="O126" i="27" s="1"/>
  <c r="D124" i="27"/>
  <c r="N124" i="27" s="1"/>
  <c r="D121" i="27"/>
  <c r="N121" i="27" s="1"/>
  <c r="E127" i="27"/>
  <c r="O127" i="27" s="1"/>
  <c r="D127" i="27"/>
  <c r="N127" i="27" s="1"/>
  <c r="E122" i="27"/>
  <c r="O122" i="27" s="1"/>
  <c r="E121" i="27"/>
  <c r="O121" i="27" s="1"/>
  <c r="D27" i="27"/>
  <c r="N27" i="27" s="1"/>
  <c r="E123" i="27"/>
  <c r="O123" i="27" s="1"/>
  <c r="D125" i="27"/>
  <c r="N125" i="27" s="1"/>
  <c r="D118" i="27"/>
  <c r="N118" i="27" s="1"/>
  <c r="E27" i="27"/>
  <c r="O27" i="27" s="1"/>
  <c r="E119" i="27"/>
  <c r="O119" i="27" s="1"/>
  <c r="N50" i="17"/>
  <c r="E118" i="27"/>
  <c r="O118" i="27" s="1"/>
  <c r="D120" i="27"/>
  <c r="N120" i="27" s="1"/>
  <c r="D38" i="17"/>
  <c r="D38" i="22" s="1"/>
  <c r="P38" i="22" s="1"/>
  <c r="D32" i="27"/>
  <c r="N32" i="27" s="1"/>
  <c r="E120" i="27"/>
  <c r="O120" i="27" s="1"/>
  <c r="D119" i="27"/>
  <c r="N119" i="27" s="1"/>
  <c r="E125" i="27"/>
  <c r="O125" i="27" s="1"/>
  <c r="V61" i="17"/>
  <c r="Q50" i="22"/>
  <c r="Z50" i="22" s="1"/>
  <c r="V64" i="17"/>
  <c r="D37" i="17"/>
  <c r="D37" i="22" s="1"/>
  <c r="P37" i="22" s="1"/>
  <c r="AA9" i="18"/>
  <c r="AA10" i="18"/>
  <c r="F16" i="32" s="1"/>
  <c r="T10" i="18"/>
  <c r="E16" i="32" s="1"/>
  <c r="T9" i="18"/>
  <c r="Z44" i="22"/>
  <c r="V62" i="17"/>
  <c r="E38" i="17"/>
  <c r="E38" i="22" s="1"/>
  <c r="O50" i="17"/>
  <c r="M10" i="18"/>
  <c r="D16" i="32" s="1"/>
  <c r="N49" i="17"/>
  <c r="Z47" i="22"/>
  <c r="Z49" i="22"/>
  <c r="N54" i="17"/>
  <c r="Z54" i="22"/>
  <c r="D42" i="17"/>
  <c r="D42" i="22" s="1"/>
  <c r="P42" i="22" s="1"/>
  <c r="N45" i="17"/>
  <c r="Z48" i="22"/>
  <c r="Z53" i="22"/>
  <c r="N48" i="17"/>
  <c r="D36" i="17"/>
  <c r="D36" i="22" s="1"/>
  <c r="P36" i="22" s="1"/>
  <c r="Z55" i="22"/>
  <c r="V65" i="17"/>
  <c r="Z52" i="22"/>
  <c r="Z45" i="22"/>
  <c r="N55" i="17"/>
  <c r="D43" i="17"/>
  <c r="D43" i="22" s="1"/>
  <c r="P43" i="22" s="1"/>
  <c r="Z46" i="22"/>
  <c r="Z63" i="22"/>
  <c r="M9" i="18" s="1"/>
  <c r="E34" i="17"/>
  <c r="E34" i="22" s="1"/>
  <c r="Q34" i="22" s="1"/>
  <c r="O46" i="17"/>
  <c r="V60" i="17"/>
  <c r="N52" i="17"/>
  <c r="V66" i="17"/>
  <c r="E41" i="17"/>
  <c r="E41" i="22" s="1"/>
  <c r="Q41" i="22" s="1"/>
  <c r="D40" i="17"/>
  <c r="D40" i="22" s="1"/>
  <c r="P40" i="22" s="1"/>
  <c r="O53" i="17"/>
  <c r="D35" i="17"/>
  <c r="D35" i="22" s="1"/>
  <c r="P35" i="22" s="1"/>
  <c r="V67" i="17"/>
  <c r="D33" i="17"/>
  <c r="D33" i="22" s="1"/>
  <c r="P33" i="22" s="1"/>
  <c r="O52" i="17"/>
  <c r="D34" i="17"/>
  <c r="D34" i="22" s="1"/>
  <c r="P34" i="22" s="1"/>
  <c r="E40" i="17"/>
  <c r="E40" i="22" s="1"/>
  <c r="Q40" i="22" s="1"/>
  <c r="V58" i="17"/>
  <c r="N46" i="17"/>
  <c r="E35" i="17"/>
  <c r="E35" i="22" s="1"/>
  <c r="Q35" i="22" s="1"/>
  <c r="E37" i="17"/>
  <c r="E37" i="22" s="1"/>
  <c r="Q37" i="22" s="1"/>
  <c r="O49" i="17"/>
  <c r="V57" i="17"/>
  <c r="V59" i="17"/>
  <c r="O47" i="17"/>
  <c r="N47" i="17"/>
  <c r="O45" i="17"/>
  <c r="E33" i="17"/>
  <c r="E33" i="22" s="1"/>
  <c r="Q33" i="22" s="1"/>
  <c r="O54" i="17"/>
  <c r="O55" i="17"/>
  <c r="V56" i="17"/>
  <c r="E42" i="17"/>
  <c r="E42" i="22" s="1"/>
  <c r="Q42" i="22" s="1"/>
  <c r="E43" i="17"/>
  <c r="E43" i="22" s="1"/>
  <c r="Q43" i="22" s="1"/>
  <c r="E36" i="17"/>
  <c r="E36" i="22" s="1"/>
  <c r="Q36" i="22" s="1"/>
  <c r="D41" i="17"/>
  <c r="D41" i="22" s="1"/>
  <c r="P41" i="22" s="1"/>
  <c r="O48" i="17"/>
  <c r="N53" i="17"/>
  <c r="E51" i="22"/>
  <c r="Q51" i="22" s="1"/>
  <c r="O51" i="17"/>
  <c r="E39" i="17"/>
  <c r="D51" i="22"/>
  <c r="P51" i="22" s="1"/>
  <c r="D39" i="17"/>
  <c r="N51" i="17"/>
  <c r="X53" i="28"/>
  <c r="F10" i="18"/>
  <c r="C16" i="32" s="1"/>
  <c r="X46" i="28"/>
  <c r="V46" i="27"/>
  <c r="V53" i="27"/>
  <c r="X44" i="28"/>
  <c r="X48" i="28"/>
  <c r="X50" i="28"/>
  <c r="E26" i="28"/>
  <c r="P38" i="28"/>
  <c r="E20" i="28"/>
  <c r="P32" i="28"/>
  <c r="E15" i="28"/>
  <c r="P27" i="28"/>
  <c r="X39" i="28"/>
  <c r="E25" i="28"/>
  <c r="P37" i="28"/>
  <c r="X47" i="28"/>
  <c r="D31" i="28"/>
  <c r="O43" i="28"/>
  <c r="E30" i="28"/>
  <c r="P42" i="28"/>
  <c r="D15" i="28"/>
  <c r="O27" i="28"/>
  <c r="E28" i="28"/>
  <c r="P40" i="28"/>
  <c r="E31" i="28"/>
  <c r="P43" i="28"/>
  <c r="X54" i="28"/>
  <c r="D23" i="28"/>
  <c r="O35" i="28"/>
  <c r="D28" i="28"/>
  <c r="O40" i="28"/>
  <c r="D21" i="28"/>
  <c r="O33" i="28"/>
  <c r="X49" i="28"/>
  <c r="D20" i="28"/>
  <c r="O32" i="28"/>
  <c r="D22" i="28"/>
  <c r="O34" i="28"/>
  <c r="E23" i="28"/>
  <c r="P35" i="28"/>
  <c r="D24" i="28"/>
  <c r="O36" i="28"/>
  <c r="D25" i="28"/>
  <c r="O37" i="28"/>
  <c r="D29" i="28"/>
  <c r="O41" i="28"/>
  <c r="E24" i="28"/>
  <c r="P36" i="28"/>
  <c r="E22" i="28"/>
  <c r="P34" i="28"/>
  <c r="X52" i="28"/>
  <c r="X45" i="28"/>
  <c r="P33" i="28"/>
  <c r="E21" i="28"/>
  <c r="D30" i="28"/>
  <c r="O42" i="28"/>
  <c r="E29" i="28"/>
  <c r="P41" i="28"/>
  <c r="D26" i="28"/>
  <c r="O38" i="28"/>
  <c r="V50" i="27"/>
  <c r="V47" i="27"/>
  <c r="V49" i="27"/>
  <c r="D135" i="27"/>
  <c r="N135" i="27" s="1"/>
  <c r="E136" i="27"/>
  <c r="O136" i="27" s="1"/>
  <c r="E138" i="27"/>
  <c r="O138" i="27" s="1"/>
  <c r="E134" i="27"/>
  <c r="O134" i="27" s="1"/>
  <c r="E116" i="27"/>
  <c r="O116" i="27" s="1"/>
  <c r="D129" i="27"/>
  <c r="N129" i="27" s="1"/>
  <c r="D104" i="27"/>
  <c r="N104" i="27" s="1"/>
  <c r="D134" i="27"/>
  <c r="N134" i="27" s="1"/>
  <c r="D138" i="27"/>
  <c r="N138" i="27" s="1"/>
  <c r="V45" i="27"/>
  <c r="V39" i="27"/>
  <c r="D28" i="27"/>
  <c r="N28" i="27" s="1"/>
  <c r="D26" i="27"/>
  <c r="N26" i="27" s="1"/>
  <c r="D22" i="27"/>
  <c r="N22" i="27" s="1"/>
  <c r="D29" i="27"/>
  <c r="N29" i="27" s="1"/>
  <c r="E32" i="27"/>
  <c r="O32" i="27" s="1"/>
  <c r="V44" i="27"/>
  <c r="D23" i="27"/>
  <c r="N23" i="27" s="1"/>
  <c r="D25" i="27"/>
  <c r="N25" i="27" s="1"/>
  <c r="E25" i="27"/>
  <c r="O25" i="27" s="1"/>
  <c r="E23" i="27"/>
  <c r="O23" i="27" s="1"/>
  <c r="D24" i="27"/>
  <c r="N24" i="27" s="1"/>
  <c r="E22" i="27"/>
  <c r="O22" i="27" s="1"/>
  <c r="V55" i="27"/>
  <c r="V54" i="27"/>
  <c r="D21" i="27"/>
  <c r="N21" i="27" s="1"/>
  <c r="E26" i="27"/>
  <c r="O26" i="27" s="1"/>
  <c r="E31" i="27"/>
  <c r="O31" i="27" s="1"/>
  <c r="D31" i="27"/>
  <c r="N31" i="27" s="1"/>
  <c r="E28" i="27"/>
  <c r="O28" i="27" s="1"/>
  <c r="E24" i="27"/>
  <c r="O24" i="27" s="1"/>
  <c r="V52" i="27"/>
  <c r="E30" i="27"/>
  <c r="O30" i="27" s="1"/>
  <c r="E29" i="27"/>
  <c r="O29" i="27" s="1"/>
  <c r="E21" i="27"/>
  <c r="O21" i="27" s="1"/>
  <c r="V48" i="27"/>
  <c r="D30" i="27"/>
  <c r="N30" i="27" s="1"/>
  <c r="D32" i="17"/>
  <c r="D32" i="22" s="1"/>
  <c r="P32" i="22" s="1"/>
  <c r="N44" i="17"/>
  <c r="E32" i="17"/>
  <c r="E32" i="22" s="1"/>
  <c r="Q32" i="22" s="1"/>
  <c r="O44" i="17"/>
  <c r="D108" i="17"/>
  <c r="D108" i="22" s="1"/>
  <c r="P108" i="22" s="1"/>
  <c r="N96" i="17"/>
  <c r="D113" i="17"/>
  <c r="D113" i="22" s="1"/>
  <c r="P113" i="22" s="1"/>
  <c r="N101" i="17"/>
  <c r="D107" i="17"/>
  <c r="D107" i="22" s="1"/>
  <c r="P107" i="22" s="1"/>
  <c r="N95" i="17"/>
  <c r="E105" i="17"/>
  <c r="E105" i="22" s="1"/>
  <c r="Q105" i="22" s="1"/>
  <c r="O93" i="17"/>
  <c r="E111" i="17"/>
  <c r="E111" i="22" s="1"/>
  <c r="Q111" i="22" s="1"/>
  <c r="O99" i="17"/>
  <c r="D105" i="17"/>
  <c r="D105" i="22" s="1"/>
  <c r="P105" i="22" s="1"/>
  <c r="N93" i="17"/>
  <c r="D106" i="17"/>
  <c r="D106" i="22" s="1"/>
  <c r="P106" i="22" s="1"/>
  <c r="N94" i="17"/>
  <c r="E106" i="17"/>
  <c r="E106" i="22" s="1"/>
  <c r="Q106" i="22" s="1"/>
  <c r="O94" i="17"/>
  <c r="D112" i="17"/>
  <c r="D112" i="22" s="1"/>
  <c r="P112" i="22" s="1"/>
  <c r="N100" i="17"/>
  <c r="N103" i="17"/>
  <c r="D115" i="17"/>
  <c r="D115" i="22" s="1"/>
  <c r="P115" i="22" s="1"/>
  <c r="E109" i="17"/>
  <c r="E109" i="22" s="1"/>
  <c r="Q109" i="22" s="1"/>
  <c r="O97" i="17"/>
  <c r="E110" i="17"/>
  <c r="E110" i="22" s="1"/>
  <c r="Q110" i="22" s="1"/>
  <c r="O98" i="17"/>
  <c r="E107" i="17"/>
  <c r="E107" i="22" s="1"/>
  <c r="Q107" i="22" s="1"/>
  <c r="O95" i="17"/>
  <c r="D109" i="17"/>
  <c r="D109" i="22" s="1"/>
  <c r="P109" i="22" s="1"/>
  <c r="N97" i="17"/>
  <c r="E108" i="17"/>
  <c r="E108" i="22" s="1"/>
  <c r="Q108" i="22" s="1"/>
  <c r="O96" i="17"/>
  <c r="E112" i="17"/>
  <c r="E112" i="22" s="1"/>
  <c r="Q112" i="22" s="1"/>
  <c r="O100" i="17"/>
  <c r="E114" i="17"/>
  <c r="E114" i="22" s="1"/>
  <c r="Q114" i="22" s="1"/>
  <c r="O102" i="17"/>
  <c r="E115" i="17"/>
  <c r="E115" i="22" s="1"/>
  <c r="Q115" i="22" s="1"/>
  <c r="O103" i="17"/>
  <c r="D114" i="17"/>
  <c r="D114" i="22" s="1"/>
  <c r="P114" i="22" s="1"/>
  <c r="N102" i="17"/>
  <c r="D116" i="17"/>
  <c r="D116" i="22" s="1"/>
  <c r="P116" i="22" s="1"/>
  <c r="N104" i="17"/>
  <c r="D110" i="17"/>
  <c r="D110" i="22" s="1"/>
  <c r="P110" i="22" s="1"/>
  <c r="N98" i="17"/>
  <c r="D111" i="17"/>
  <c r="D111" i="22" s="1"/>
  <c r="P111" i="22" s="1"/>
  <c r="N99" i="17"/>
  <c r="E113" i="17"/>
  <c r="E113" i="22" s="1"/>
  <c r="Q113" i="22" s="1"/>
  <c r="O101" i="17"/>
  <c r="E104" i="17"/>
  <c r="E104" i="22" s="1"/>
  <c r="Q104" i="22" s="1"/>
  <c r="O92" i="17"/>
  <c r="O102" i="28"/>
  <c r="D114" i="28"/>
  <c r="O100" i="28"/>
  <c r="D112" i="28"/>
  <c r="O96" i="28"/>
  <c r="D108" i="28"/>
  <c r="P101" i="28"/>
  <c r="E113" i="28"/>
  <c r="O97" i="28"/>
  <c r="D109" i="28"/>
  <c r="P94" i="28"/>
  <c r="E106" i="28"/>
  <c r="P95" i="28"/>
  <c r="E107" i="28"/>
  <c r="P102" i="28"/>
  <c r="E114" i="28"/>
  <c r="P100" i="28"/>
  <c r="E112" i="28"/>
  <c r="O98" i="28"/>
  <c r="D110" i="28"/>
  <c r="O99" i="28"/>
  <c r="D111" i="28"/>
  <c r="P93" i="28"/>
  <c r="E105" i="28"/>
  <c r="O93" i="28"/>
  <c r="D105" i="28"/>
  <c r="O94" i="28"/>
  <c r="D106" i="28"/>
  <c r="O101" i="28"/>
  <c r="D113" i="28"/>
  <c r="O95" i="28"/>
  <c r="D107" i="28"/>
  <c r="O103" i="28"/>
  <c r="D115" i="28"/>
  <c r="P97" i="28"/>
  <c r="E109" i="28"/>
  <c r="P98" i="28"/>
  <c r="E110" i="28"/>
  <c r="P96" i="28"/>
  <c r="E108" i="28"/>
  <c r="P99" i="28"/>
  <c r="E111" i="28"/>
  <c r="P92" i="28"/>
  <c r="E104" i="28"/>
  <c r="P91" i="28"/>
  <c r="E103" i="28"/>
  <c r="O92" i="28"/>
  <c r="D104" i="28"/>
  <c r="AM20" i="18"/>
  <c r="H25" i="32"/>
  <c r="H34" i="32" s="1"/>
  <c r="E53" i="32"/>
  <c r="E62" i="32" s="1"/>
  <c r="E54" i="32"/>
  <c r="E63" i="32" s="1"/>
  <c r="AN18" i="18"/>
  <c r="AH19" i="18"/>
  <c r="M24" i="29"/>
  <c r="S142" i="28"/>
  <c r="R163" i="28"/>
  <c r="E139" i="27" l="1"/>
  <c r="O139" i="27" s="1"/>
  <c r="E129" i="27"/>
  <c r="O129" i="27" s="1"/>
  <c r="D133" i="27"/>
  <c r="N133" i="27" s="1"/>
  <c r="D130" i="27"/>
  <c r="N130" i="27" s="1"/>
  <c r="E135" i="27"/>
  <c r="O135" i="27" s="1"/>
  <c r="D26" i="17"/>
  <c r="D26" i="22" s="1"/>
  <c r="P26" i="22" s="1"/>
  <c r="D139" i="27"/>
  <c r="N139" i="27" s="1"/>
  <c r="D136" i="27"/>
  <c r="N136" i="27" s="1"/>
  <c r="N38" i="17"/>
  <c r="D15" i="27"/>
  <c r="N15" i="27" s="1"/>
  <c r="E133" i="27"/>
  <c r="O133" i="27" s="1"/>
  <c r="E15" i="27"/>
  <c r="O15" i="27" s="1"/>
  <c r="D137" i="27"/>
  <c r="N137" i="27" s="1"/>
  <c r="E131" i="27"/>
  <c r="O131" i="27" s="1"/>
  <c r="D20" i="27"/>
  <c r="N20" i="27" s="1"/>
  <c r="V50" i="17"/>
  <c r="E132" i="27"/>
  <c r="O132" i="27" s="1"/>
  <c r="E130" i="27"/>
  <c r="O130" i="27" s="1"/>
  <c r="D132" i="27"/>
  <c r="N132" i="27" s="1"/>
  <c r="E137" i="27"/>
  <c r="O137" i="27" s="1"/>
  <c r="D131" i="27"/>
  <c r="N131" i="27" s="1"/>
  <c r="AB10" i="18"/>
  <c r="U10" i="18"/>
  <c r="N10" i="18"/>
  <c r="Q38" i="22"/>
  <c r="Z38" i="22" s="1"/>
  <c r="Z37" i="22"/>
  <c r="Z34" i="22"/>
  <c r="D25" i="17"/>
  <c r="D25" i="22" s="1"/>
  <c r="P25" i="22" s="1"/>
  <c r="N37" i="17"/>
  <c r="AA8" i="18"/>
  <c r="Z36" i="22"/>
  <c r="V49" i="17"/>
  <c r="T8" i="18"/>
  <c r="E26" i="17"/>
  <c r="E26" i="22" s="1"/>
  <c r="V54" i="17"/>
  <c r="V52" i="17"/>
  <c r="O38" i="17"/>
  <c r="V38" i="17" s="1"/>
  <c r="D30" i="17"/>
  <c r="D30" i="22" s="1"/>
  <c r="P30" i="22" s="1"/>
  <c r="D31" i="17"/>
  <c r="D31" i="22" s="1"/>
  <c r="P31" i="22" s="1"/>
  <c r="V45" i="17"/>
  <c r="N42" i="17"/>
  <c r="Z42" i="22"/>
  <c r="N36" i="17"/>
  <c r="D24" i="17"/>
  <c r="D24" i="22" s="1"/>
  <c r="P24" i="22" s="1"/>
  <c r="V48" i="17"/>
  <c r="O34" i="17"/>
  <c r="V51" i="17"/>
  <c r="E22" i="17"/>
  <c r="E22" i="22" s="1"/>
  <c r="Q22" i="22" s="1"/>
  <c r="N43" i="17"/>
  <c r="V46" i="17"/>
  <c r="Z51" i="22"/>
  <c r="M8" i="18" s="1"/>
  <c r="O36" i="17"/>
  <c r="Z41" i="22"/>
  <c r="V55" i="17"/>
  <c r="Z33" i="22"/>
  <c r="Z40" i="22"/>
  <c r="Z32" i="22"/>
  <c r="Z35" i="22"/>
  <c r="Z43" i="22"/>
  <c r="N35" i="17"/>
  <c r="O41" i="17"/>
  <c r="D23" i="17"/>
  <c r="D23" i="22" s="1"/>
  <c r="P23" i="22" s="1"/>
  <c r="E29" i="17"/>
  <c r="E29" i="22" s="1"/>
  <c r="Q29" i="22" s="1"/>
  <c r="N34" i="17"/>
  <c r="D21" i="17"/>
  <c r="D21" i="22" s="1"/>
  <c r="P21" i="22" s="1"/>
  <c r="D22" i="17"/>
  <c r="D22" i="22" s="1"/>
  <c r="P22" i="22" s="1"/>
  <c r="N40" i="17"/>
  <c r="V53" i="17"/>
  <c r="E28" i="17"/>
  <c r="E28" i="22" s="1"/>
  <c r="Q28" i="22" s="1"/>
  <c r="N33" i="17"/>
  <c r="D28" i="17"/>
  <c r="D28" i="22" s="1"/>
  <c r="P28" i="22" s="1"/>
  <c r="O40" i="17"/>
  <c r="O35" i="17"/>
  <c r="E23" i="17"/>
  <c r="E23" i="22" s="1"/>
  <c r="Q23" i="22" s="1"/>
  <c r="F9" i="18"/>
  <c r="G10" i="18" s="1"/>
  <c r="E25" i="17"/>
  <c r="E25" i="22" s="1"/>
  <c r="Q25" i="22" s="1"/>
  <c r="V47" i="17"/>
  <c r="E24" i="17"/>
  <c r="E24" i="22" s="1"/>
  <c r="Q24" i="22" s="1"/>
  <c r="O33" i="17"/>
  <c r="O37" i="17"/>
  <c r="O42" i="17"/>
  <c r="E21" i="17"/>
  <c r="E21" i="22" s="1"/>
  <c r="Q21" i="22" s="1"/>
  <c r="O43" i="17"/>
  <c r="E30" i="17"/>
  <c r="E30" i="22" s="1"/>
  <c r="Q30" i="22" s="1"/>
  <c r="E31" i="17"/>
  <c r="E31" i="22" s="1"/>
  <c r="Q31" i="22" s="1"/>
  <c r="D29" i="17"/>
  <c r="D29" i="22" s="1"/>
  <c r="P29" i="22" s="1"/>
  <c r="E39" i="22"/>
  <c r="Q39" i="22" s="1"/>
  <c r="O39" i="17"/>
  <c r="E27" i="17"/>
  <c r="N41" i="17"/>
  <c r="D39" i="22"/>
  <c r="P39" i="22" s="1"/>
  <c r="N39" i="17"/>
  <c r="D27" i="17"/>
  <c r="X38" i="28"/>
  <c r="X42" i="28"/>
  <c r="X35" i="28"/>
  <c r="X37" i="28"/>
  <c r="X40" i="28"/>
  <c r="X36" i="28"/>
  <c r="X27" i="28"/>
  <c r="E17" i="28"/>
  <c r="P29" i="28"/>
  <c r="E10" i="28"/>
  <c r="P10" i="28" s="1"/>
  <c r="P22" i="28"/>
  <c r="D17" i="28"/>
  <c r="O29" i="28"/>
  <c r="D12" i="28"/>
  <c r="O12" i="28" s="1"/>
  <c r="O24" i="28"/>
  <c r="D10" i="28"/>
  <c r="O10" i="28" s="1"/>
  <c r="O22" i="28"/>
  <c r="X33" i="28"/>
  <c r="E19" i="28"/>
  <c r="P31" i="28"/>
  <c r="D3" i="28"/>
  <c r="O3" i="28" s="1"/>
  <c r="O15" i="28"/>
  <c r="D19" i="28"/>
  <c r="O31" i="28"/>
  <c r="E8" i="28"/>
  <c r="P8" i="28" s="1"/>
  <c r="P20" i="28"/>
  <c r="X32" i="28"/>
  <c r="D9" i="28"/>
  <c r="O9" i="28" s="1"/>
  <c r="O21" i="28"/>
  <c r="D11" i="28"/>
  <c r="O11" i="28" s="1"/>
  <c r="O23" i="28"/>
  <c r="E9" i="28"/>
  <c r="P9" i="28" s="1"/>
  <c r="P21" i="28"/>
  <c r="X41" i="28"/>
  <c r="X34" i="28"/>
  <c r="D16" i="28"/>
  <c r="O28" i="28"/>
  <c r="X43" i="28"/>
  <c r="E13" i="28"/>
  <c r="P13" i="28" s="1"/>
  <c r="P25" i="28"/>
  <c r="D14" i="28"/>
  <c r="O26" i="28"/>
  <c r="D18" i="28"/>
  <c r="O30" i="28"/>
  <c r="E12" i="28"/>
  <c r="P12" i="28" s="1"/>
  <c r="P24" i="28"/>
  <c r="D13" i="28"/>
  <c r="O13" i="28" s="1"/>
  <c r="O25" i="28"/>
  <c r="E11" i="28"/>
  <c r="P11" i="28" s="1"/>
  <c r="P23" i="28"/>
  <c r="D8" i="28"/>
  <c r="O8" i="28" s="1"/>
  <c r="O20" i="28"/>
  <c r="E16" i="28"/>
  <c r="P28" i="28"/>
  <c r="E18" i="28"/>
  <c r="P30" i="28"/>
  <c r="E3" i="28"/>
  <c r="P3" i="28" s="1"/>
  <c r="P15" i="28"/>
  <c r="E14" i="28"/>
  <c r="P26" i="28"/>
  <c r="E141" i="27"/>
  <c r="O141" i="27" s="1"/>
  <c r="E150" i="27"/>
  <c r="O150" i="27" s="1"/>
  <c r="E148" i="27"/>
  <c r="O148" i="27" s="1"/>
  <c r="D150" i="27"/>
  <c r="N150" i="27" s="1"/>
  <c r="D146" i="27"/>
  <c r="N146" i="27" s="1"/>
  <c r="D141" i="27"/>
  <c r="N141" i="27" s="1"/>
  <c r="D116" i="27"/>
  <c r="N116" i="27" s="1"/>
  <c r="E128" i="27"/>
  <c r="O128" i="27" s="1"/>
  <c r="E151" i="27"/>
  <c r="O151" i="27" s="1"/>
  <c r="E146" i="27"/>
  <c r="O146" i="27" s="1"/>
  <c r="D147" i="27"/>
  <c r="N147" i="27" s="1"/>
  <c r="V43" i="27"/>
  <c r="V36" i="27"/>
  <c r="V38" i="27"/>
  <c r="E17" i="27"/>
  <c r="O17" i="27" s="1"/>
  <c r="V33" i="27"/>
  <c r="D12" i="27"/>
  <c r="N12" i="27" s="1"/>
  <c r="E11" i="27"/>
  <c r="O11" i="27" s="1"/>
  <c r="E13" i="27"/>
  <c r="O13" i="27" s="1"/>
  <c r="D11" i="27"/>
  <c r="N11" i="27" s="1"/>
  <c r="D17" i="27"/>
  <c r="N17" i="27" s="1"/>
  <c r="D14" i="27"/>
  <c r="N14" i="27" s="1"/>
  <c r="E12" i="27"/>
  <c r="O12" i="27" s="1"/>
  <c r="D19" i="27"/>
  <c r="N19" i="27" s="1"/>
  <c r="V27" i="27"/>
  <c r="V37" i="27"/>
  <c r="D10" i="27"/>
  <c r="N10" i="27" s="1"/>
  <c r="V40" i="27"/>
  <c r="D18" i="27"/>
  <c r="N18" i="27" s="1"/>
  <c r="E16" i="27"/>
  <c r="O16" i="27" s="1"/>
  <c r="E19" i="27"/>
  <c r="O19" i="27" s="1"/>
  <c r="D9" i="27"/>
  <c r="N9" i="27" s="1"/>
  <c r="V35" i="27"/>
  <c r="V41" i="27"/>
  <c r="V42" i="27"/>
  <c r="E9" i="27"/>
  <c r="O9" i="27" s="1"/>
  <c r="E18" i="27"/>
  <c r="O18" i="27" s="1"/>
  <c r="E14" i="27"/>
  <c r="O14" i="27" s="1"/>
  <c r="E10" i="27"/>
  <c r="O10" i="27" s="1"/>
  <c r="D13" i="27"/>
  <c r="N13" i="27" s="1"/>
  <c r="E20" i="27"/>
  <c r="O20" i="27" s="1"/>
  <c r="V32" i="27"/>
  <c r="V34" i="27"/>
  <c r="D16" i="27"/>
  <c r="N16" i="27" s="1"/>
  <c r="V44" i="17"/>
  <c r="E20" i="17"/>
  <c r="E20" i="22" s="1"/>
  <c r="Q20" i="22" s="1"/>
  <c r="O32" i="17"/>
  <c r="D20" i="17"/>
  <c r="D20" i="22" s="1"/>
  <c r="P20" i="22" s="1"/>
  <c r="N32" i="17"/>
  <c r="E116" i="17"/>
  <c r="E116" i="22" s="1"/>
  <c r="Q116" i="22" s="1"/>
  <c r="O104" i="17"/>
  <c r="D123" i="17"/>
  <c r="D123" i="22" s="1"/>
  <c r="P123" i="22" s="1"/>
  <c r="N111" i="17"/>
  <c r="D128" i="17"/>
  <c r="N116" i="17"/>
  <c r="E127" i="17"/>
  <c r="E127" i="22" s="1"/>
  <c r="Q127" i="22" s="1"/>
  <c r="O115" i="17"/>
  <c r="E124" i="17"/>
  <c r="E124" i="22" s="1"/>
  <c r="Q124" i="22" s="1"/>
  <c r="O112" i="17"/>
  <c r="D121" i="17"/>
  <c r="D121" i="22" s="1"/>
  <c r="P121" i="22" s="1"/>
  <c r="N109" i="17"/>
  <c r="E122" i="17"/>
  <c r="E122" i="22" s="1"/>
  <c r="Q122" i="22" s="1"/>
  <c r="O110" i="17"/>
  <c r="E118" i="17"/>
  <c r="E118" i="22" s="1"/>
  <c r="Q118" i="22" s="1"/>
  <c r="O106" i="17"/>
  <c r="D117" i="17"/>
  <c r="D117" i="22" s="1"/>
  <c r="P117" i="22" s="1"/>
  <c r="N105" i="17"/>
  <c r="E117" i="17"/>
  <c r="E117" i="22" s="1"/>
  <c r="Q117" i="22" s="1"/>
  <c r="O105" i="17"/>
  <c r="D125" i="17"/>
  <c r="D125" i="22" s="1"/>
  <c r="P125" i="22" s="1"/>
  <c r="N113" i="17"/>
  <c r="D127" i="17"/>
  <c r="D127" i="22" s="1"/>
  <c r="P127" i="22" s="1"/>
  <c r="N115" i="17"/>
  <c r="E125" i="17"/>
  <c r="E125" i="22" s="1"/>
  <c r="Q125" i="22" s="1"/>
  <c r="O113" i="17"/>
  <c r="D122" i="17"/>
  <c r="D122" i="22" s="1"/>
  <c r="P122" i="22" s="1"/>
  <c r="N110" i="17"/>
  <c r="D126" i="17"/>
  <c r="D126" i="22" s="1"/>
  <c r="P126" i="22" s="1"/>
  <c r="N114" i="17"/>
  <c r="E126" i="17"/>
  <c r="E126" i="22" s="1"/>
  <c r="Q126" i="22" s="1"/>
  <c r="O114" i="17"/>
  <c r="E120" i="17"/>
  <c r="E120" i="22" s="1"/>
  <c r="Q120" i="22" s="1"/>
  <c r="O108" i="17"/>
  <c r="E119" i="17"/>
  <c r="E119" i="22" s="1"/>
  <c r="Q119" i="22" s="1"/>
  <c r="O107" i="17"/>
  <c r="E121" i="17"/>
  <c r="E121" i="22" s="1"/>
  <c r="Q121" i="22" s="1"/>
  <c r="O109" i="17"/>
  <c r="D124" i="17"/>
  <c r="D124" i="22" s="1"/>
  <c r="P124" i="22" s="1"/>
  <c r="N112" i="17"/>
  <c r="D118" i="17"/>
  <c r="D118" i="22" s="1"/>
  <c r="P118" i="22" s="1"/>
  <c r="N106" i="17"/>
  <c r="E123" i="17"/>
  <c r="E123" i="22" s="1"/>
  <c r="Q123" i="22" s="1"/>
  <c r="O111" i="17"/>
  <c r="D119" i="17"/>
  <c r="D119" i="22" s="1"/>
  <c r="P119" i="22" s="1"/>
  <c r="N107" i="17"/>
  <c r="D120" i="17"/>
  <c r="D120" i="22" s="1"/>
  <c r="P120" i="22" s="1"/>
  <c r="N108" i="17"/>
  <c r="P108" i="28"/>
  <c r="E120" i="28"/>
  <c r="O107" i="28"/>
  <c r="D119" i="28"/>
  <c r="P105" i="28"/>
  <c r="E117" i="28"/>
  <c r="P114" i="28"/>
  <c r="E126" i="28"/>
  <c r="P113" i="28"/>
  <c r="E125" i="28"/>
  <c r="P110" i="28"/>
  <c r="E122" i="28"/>
  <c r="O113" i="28"/>
  <c r="D125" i="28"/>
  <c r="O111" i="28"/>
  <c r="D123" i="28"/>
  <c r="P107" i="28"/>
  <c r="E119" i="28"/>
  <c r="O108" i="28"/>
  <c r="D120" i="28"/>
  <c r="P109" i="28"/>
  <c r="E121" i="28"/>
  <c r="O106" i="28"/>
  <c r="D118" i="28"/>
  <c r="O110" i="28"/>
  <c r="D122" i="28"/>
  <c r="P106" i="28"/>
  <c r="E118" i="28"/>
  <c r="O112" i="28"/>
  <c r="D124" i="28"/>
  <c r="P111" i="28"/>
  <c r="E123" i="28"/>
  <c r="O115" i="28"/>
  <c r="D127" i="28"/>
  <c r="O105" i="28"/>
  <c r="D117" i="28"/>
  <c r="P112" i="28"/>
  <c r="E124" i="28"/>
  <c r="O109" i="28"/>
  <c r="D121" i="28"/>
  <c r="O114" i="28"/>
  <c r="D126" i="28"/>
  <c r="P103" i="28"/>
  <c r="E115" i="28"/>
  <c r="P104" i="28"/>
  <c r="E116" i="28"/>
  <c r="O104" i="28"/>
  <c r="D116" i="28"/>
  <c r="E56" i="32"/>
  <c r="E65" i="32" s="1"/>
  <c r="AM21" i="18"/>
  <c r="H26" i="32"/>
  <c r="H35" i="32" s="1"/>
  <c r="AH20" i="18"/>
  <c r="M25" i="29"/>
  <c r="AN19" i="18"/>
  <c r="S143" i="28"/>
  <c r="D145" i="27" l="1"/>
  <c r="N145" i="27" s="1"/>
  <c r="E145" i="27"/>
  <c r="O145" i="27" s="1"/>
  <c r="D142" i="27"/>
  <c r="N142" i="27" s="1"/>
  <c r="E147" i="27"/>
  <c r="O147" i="27" s="1"/>
  <c r="D151" i="27"/>
  <c r="N151" i="27" s="1"/>
  <c r="D148" i="27"/>
  <c r="N148" i="27" s="1"/>
  <c r="N26" i="17"/>
  <c r="D3" i="27"/>
  <c r="N3" i="27" s="1"/>
  <c r="D14" i="17"/>
  <c r="D14" i="22" s="1"/>
  <c r="P14" i="22" s="1"/>
  <c r="E143" i="27"/>
  <c r="O143" i="27" s="1"/>
  <c r="E142" i="27"/>
  <c r="O142" i="27" s="1"/>
  <c r="D8" i="27"/>
  <c r="N8" i="27" s="1"/>
  <c r="E144" i="27"/>
  <c r="O144" i="27" s="1"/>
  <c r="E3" i="27"/>
  <c r="O3" i="27" s="1"/>
  <c r="D143" i="27"/>
  <c r="N143" i="27" s="1"/>
  <c r="D149" i="27"/>
  <c r="N149" i="27" s="1"/>
  <c r="D144" i="27"/>
  <c r="N144" i="27" s="1"/>
  <c r="E149" i="27"/>
  <c r="O149" i="27" s="1"/>
  <c r="AB9" i="18"/>
  <c r="U9" i="18"/>
  <c r="N9" i="18"/>
  <c r="Q26" i="22"/>
  <c r="Z26" i="22" s="1"/>
  <c r="D13" i="17"/>
  <c r="D13" i="22" s="1"/>
  <c r="P13" i="22" s="1"/>
  <c r="Z25" i="22"/>
  <c r="N25" i="17"/>
  <c r="V37" i="17"/>
  <c r="AA7" i="18"/>
  <c r="O26" i="17"/>
  <c r="E17" i="17"/>
  <c r="E17" i="22" s="1"/>
  <c r="Q17" i="22" s="1"/>
  <c r="V28" i="27"/>
  <c r="Z30" i="22"/>
  <c r="N31" i="17"/>
  <c r="Z31" i="22"/>
  <c r="V42" i="17"/>
  <c r="E14" i="17"/>
  <c r="E14" i="22" s="1"/>
  <c r="N30" i="17"/>
  <c r="X13" i="28"/>
  <c r="T7" i="18"/>
  <c r="D18" i="17"/>
  <c r="D18" i="22" s="1"/>
  <c r="P18" i="22" s="1"/>
  <c r="D19" i="17"/>
  <c r="D19" i="22" s="1"/>
  <c r="P19" i="22" s="1"/>
  <c r="V34" i="17"/>
  <c r="Z39" i="22"/>
  <c r="M7" i="18" s="1"/>
  <c r="V36" i="17"/>
  <c r="Z20" i="22"/>
  <c r="Z29" i="22"/>
  <c r="O29" i="17"/>
  <c r="N24" i="17"/>
  <c r="D12" i="17"/>
  <c r="D12" i="22" s="1"/>
  <c r="P12" i="22" s="1"/>
  <c r="Z24" i="22"/>
  <c r="V41" i="17"/>
  <c r="V43" i="17"/>
  <c r="O22" i="17"/>
  <c r="E10" i="17"/>
  <c r="O10" i="17" s="1"/>
  <c r="Z22" i="22"/>
  <c r="V35" i="17"/>
  <c r="Z21" i="22"/>
  <c r="D9" i="17"/>
  <c r="N9" i="17" s="1"/>
  <c r="Z28" i="22"/>
  <c r="Z23" i="22"/>
  <c r="X25" i="28"/>
  <c r="N23" i="17"/>
  <c r="D11" i="17"/>
  <c r="D11" i="22" s="1"/>
  <c r="P11" i="22" s="1"/>
  <c r="D16" i="17"/>
  <c r="D16" i="22" s="1"/>
  <c r="P16" i="22" s="1"/>
  <c r="N21" i="17"/>
  <c r="D10" i="17"/>
  <c r="D10" i="22" s="1"/>
  <c r="P10" i="22" s="1"/>
  <c r="O28" i="17"/>
  <c r="V40" i="17"/>
  <c r="N22" i="17"/>
  <c r="E16" i="17"/>
  <c r="E16" i="22" s="1"/>
  <c r="Q16" i="22" s="1"/>
  <c r="V33" i="17"/>
  <c r="N28" i="17"/>
  <c r="F8" i="18"/>
  <c r="O23" i="17"/>
  <c r="V23" i="17" s="1"/>
  <c r="O21" i="17"/>
  <c r="E11" i="17"/>
  <c r="O11" i="17" s="1"/>
  <c r="E12" i="17"/>
  <c r="O12" i="17" s="1"/>
  <c r="O25" i="17"/>
  <c r="E13" i="17"/>
  <c r="O13" i="17" s="1"/>
  <c r="D17" i="17"/>
  <c r="D17" i="22" s="1"/>
  <c r="P17" i="22" s="1"/>
  <c r="O24" i="17"/>
  <c r="O31" i="17"/>
  <c r="O30" i="17"/>
  <c r="E19" i="17"/>
  <c r="E19" i="22" s="1"/>
  <c r="Q19" i="22" s="1"/>
  <c r="E9" i="17"/>
  <c r="O9" i="17" s="1"/>
  <c r="E18" i="17"/>
  <c r="E18" i="22" s="1"/>
  <c r="Q18" i="22" s="1"/>
  <c r="N29" i="17"/>
  <c r="V39" i="17"/>
  <c r="E27" i="22"/>
  <c r="Q27" i="22" s="1"/>
  <c r="E15" i="17"/>
  <c r="O27" i="17"/>
  <c r="D140" i="17"/>
  <c r="D140" i="22" s="1"/>
  <c r="P140" i="22" s="1"/>
  <c r="D128" i="22"/>
  <c r="P128" i="22" s="1"/>
  <c r="D27" i="22"/>
  <c r="P27" i="22" s="1"/>
  <c r="D15" i="17"/>
  <c r="N27" i="17"/>
  <c r="V11" i="27"/>
  <c r="V23" i="27"/>
  <c r="X31" i="28"/>
  <c r="X29" i="28"/>
  <c r="X23" i="28"/>
  <c r="X24" i="28"/>
  <c r="X8" i="28"/>
  <c r="X26" i="28"/>
  <c r="X11" i="28"/>
  <c r="X12" i="28"/>
  <c r="E6" i="28"/>
  <c r="P6" i="28" s="1"/>
  <c r="P18" i="28"/>
  <c r="D6" i="28"/>
  <c r="O6" i="28" s="1"/>
  <c r="O18" i="28"/>
  <c r="X15" i="28"/>
  <c r="E4" i="28"/>
  <c r="P4" i="28" s="1"/>
  <c r="P16" i="28"/>
  <c r="D2" i="28"/>
  <c r="O2" i="28" s="1"/>
  <c r="O14" i="28"/>
  <c r="X28" i="28"/>
  <c r="X21" i="28"/>
  <c r="X3" i="28"/>
  <c r="X22" i="28"/>
  <c r="E2" i="28"/>
  <c r="P2" i="28" s="1"/>
  <c r="P14" i="28"/>
  <c r="D7" i="28"/>
  <c r="O7" i="28" s="1"/>
  <c r="O19" i="28"/>
  <c r="E7" i="28"/>
  <c r="P7" i="28" s="1"/>
  <c r="P19" i="28"/>
  <c r="X20" i="28"/>
  <c r="X30" i="28"/>
  <c r="D4" i="28"/>
  <c r="O4" i="28" s="1"/>
  <c r="O16" i="28"/>
  <c r="X9" i="28"/>
  <c r="X10" i="28"/>
  <c r="D5" i="28"/>
  <c r="O5" i="28" s="1"/>
  <c r="O17" i="28"/>
  <c r="E5" i="28"/>
  <c r="P5" i="28" s="1"/>
  <c r="P17" i="28"/>
  <c r="D159" i="27"/>
  <c r="N159" i="27" s="1"/>
  <c r="D161" i="27"/>
  <c r="N161" i="27" s="1"/>
  <c r="E162" i="27"/>
  <c r="O162" i="27" s="1"/>
  <c r="D162" i="27"/>
  <c r="N162" i="27" s="1"/>
  <c r="D158" i="27"/>
  <c r="N158" i="27" s="1"/>
  <c r="E160" i="27"/>
  <c r="O160" i="27" s="1"/>
  <c r="E163" i="27"/>
  <c r="O163" i="27" s="1"/>
  <c r="E158" i="27"/>
  <c r="O158" i="27" s="1"/>
  <c r="D153" i="27"/>
  <c r="N153" i="27" s="1"/>
  <c r="E157" i="27"/>
  <c r="O157" i="27" s="1"/>
  <c r="D128" i="27"/>
  <c r="N128" i="27" s="1"/>
  <c r="D157" i="27"/>
  <c r="N157" i="27" s="1"/>
  <c r="E140" i="27"/>
  <c r="O140" i="27" s="1"/>
  <c r="E153" i="27"/>
  <c r="O153" i="27" s="1"/>
  <c r="V21" i="27"/>
  <c r="V29" i="27"/>
  <c r="V22" i="27"/>
  <c r="E8" i="27"/>
  <c r="V20" i="27"/>
  <c r="V13" i="27"/>
  <c r="E6" i="27"/>
  <c r="O6" i="27" s="1"/>
  <c r="V30" i="27"/>
  <c r="V10" i="27"/>
  <c r="V31" i="27"/>
  <c r="V26" i="27"/>
  <c r="E2" i="27"/>
  <c r="O2" i="27" s="1"/>
  <c r="V24" i="27"/>
  <c r="E5" i="27"/>
  <c r="O5" i="27" s="1"/>
  <c r="D4" i="27"/>
  <c r="N4" i="27" s="1"/>
  <c r="V25" i="27"/>
  <c r="V9" i="27"/>
  <c r="E4" i="27"/>
  <c r="O4" i="27" s="1"/>
  <c r="D5" i="27"/>
  <c r="N5" i="27" s="1"/>
  <c r="V17" i="27"/>
  <c r="V12" i="27"/>
  <c r="V15" i="27"/>
  <c r="E7" i="27"/>
  <c r="O7" i="27" s="1"/>
  <c r="D6" i="27"/>
  <c r="N6" i="27" s="1"/>
  <c r="D7" i="27"/>
  <c r="N7" i="27" s="1"/>
  <c r="D2" i="27"/>
  <c r="N2" i="27" s="1"/>
  <c r="V32" i="17"/>
  <c r="D8" i="17"/>
  <c r="N20" i="17"/>
  <c r="E8" i="17"/>
  <c r="O20" i="17"/>
  <c r="D132" i="17"/>
  <c r="N120" i="17"/>
  <c r="E135" i="17"/>
  <c r="E135" i="22" s="1"/>
  <c r="Q135" i="22" s="1"/>
  <c r="O123" i="17"/>
  <c r="D136" i="17"/>
  <c r="D136" i="22" s="1"/>
  <c r="P136" i="22" s="1"/>
  <c r="N124" i="17"/>
  <c r="E131" i="17"/>
  <c r="O119" i="17"/>
  <c r="E138" i="17"/>
  <c r="E138" i="22" s="1"/>
  <c r="Q138" i="22" s="1"/>
  <c r="O126" i="17"/>
  <c r="D134" i="17"/>
  <c r="D134" i="22" s="1"/>
  <c r="P134" i="22" s="1"/>
  <c r="N122" i="17"/>
  <c r="N127" i="17"/>
  <c r="D139" i="17"/>
  <c r="D139" i="22" s="1"/>
  <c r="P139" i="22" s="1"/>
  <c r="E129" i="17"/>
  <c r="O117" i="17"/>
  <c r="E130" i="17"/>
  <c r="O118" i="17"/>
  <c r="D133" i="17"/>
  <c r="N121" i="17"/>
  <c r="E139" i="17"/>
  <c r="E139" i="22" s="1"/>
  <c r="Q139" i="22" s="1"/>
  <c r="O127" i="17"/>
  <c r="D135" i="17"/>
  <c r="D135" i="22" s="1"/>
  <c r="P135" i="22" s="1"/>
  <c r="N123" i="17"/>
  <c r="D131" i="17"/>
  <c r="N119" i="17"/>
  <c r="D130" i="17"/>
  <c r="N118" i="17"/>
  <c r="E133" i="17"/>
  <c r="O121" i="17"/>
  <c r="E132" i="17"/>
  <c r="O120" i="17"/>
  <c r="D138" i="17"/>
  <c r="D138" i="22" s="1"/>
  <c r="P138" i="22" s="1"/>
  <c r="N126" i="17"/>
  <c r="E137" i="17"/>
  <c r="E137" i="22" s="1"/>
  <c r="Q137" i="22" s="1"/>
  <c r="O125" i="17"/>
  <c r="D137" i="17"/>
  <c r="D137" i="22" s="1"/>
  <c r="P137" i="22" s="1"/>
  <c r="N125" i="17"/>
  <c r="D129" i="17"/>
  <c r="N117" i="17"/>
  <c r="E134" i="17"/>
  <c r="E134" i="22" s="1"/>
  <c r="Q134" i="22" s="1"/>
  <c r="O122" i="17"/>
  <c r="E136" i="17"/>
  <c r="E136" i="22" s="1"/>
  <c r="Q136" i="22" s="1"/>
  <c r="O124" i="17"/>
  <c r="N128" i="17"/>
  <c r="E128" i="17"/>
  <c r="O116" i="17"/>
  <c r="O124" i="28"/>
  <c r="D136" i="28"/>
  <c r="P117" i="28"/>
  <c r="E129" i="28"/>
  <c r="P124" i="28"/>
  <c r="E136" i="28"/>
  <c r="P121" i="28"/>
  <c r="E133" i="28"/>
  <c r="O117" i="28"/>
  <c r="D129" i="28"/>
  <c r="P118" i="28"/>
  <c r="E130" i="28"/>
  <c r="O120" i="28"/>
  <c r="D132" i="28"/>
  <c r="P122" i="28"/>
  <c r="E134" i="28"/>
  <c r="O119" i="28"/>
  <c r="D131" i="28"/>
  <c r="O125" i="28"/>
  <c r="D137" i="28"/>
  <c r="O126" i="28"/>
  <c r="D138" i="28"/>
  <c r="O127" i="28"/>
  <c r="D139" i="28"/>
  <c r="O122" i="28"/>
  <c r="D134" i="28"/>
  <c r="P119" i="28"/>
  <c r="E131" i="28"/>
  <c r="P125" i="28"/>
  <c r="E137" i="28"/>
  <c r="P120" i="28"/>
  <c r="E132" i="28"/>
  <c r="O121" i="28"/>
  <c r="D133" i="28"/>
  <c r="P123" i="28"/>
  <c r="E135" i="28"/>
  <c r="D130" i="28"/>
  <c r="O118" i="28"/>
  <c r="O123" i="28"/>
  <c r="D135" i="28"/>
  <c r="P126" i="28"/>
  <c r="E138" i="28"/>
  <c r="P116" i="28"/>
  <c r="E128" i="28"/>
  <c r="P115" i="28"/>
  <c r="E127" i="28"/>
  <c r="O116" i="28"/>
  <c r="D128" i="28"/>
  <c r="H27" i="32"/>
  <c r="H36" i="32" s="1"/>
  <c r="E57" i="32"/>
  <c r="E66" i="32" s="1"/>
  <c r="AN20" i="18"/>
  <c r="AN21" i="18"/>
  <c r="AH21" i="18"/>
  <c r="S144" i="28"/>
  <c r="AH91" i="14"/>
  <c r="AH90" i="14"/>
  <c r="AH89" i="14"/>
  <c r="AH88" i="14"/>
  <c r="AH87" i="14"/>
  <c r="AH86" i="14"/>
  <c r="AH85" i="14"/>
  <c r="AH84" i="14"/>
  <c r="AH83" i="14"/>
  <c r="AH82" i="14"/>
  <c r="AH81" i="14"/>
  <c r="AH80" i="14"/>
  <c r="D154" i="27" l="1"/>
  <c r="N154" i="27" s="1"/>
  <c r="E159" i="27"/>
  <c r="O159" i="27" s="1"/>
  <c r="E155" i="27"/>
  <c r="O155" i="27" s="1"/>
  <c r="E156" i="27"/>
  <c r="O156" i="27" s="1"/>
  <c r="D163" i="27"/>
  <c r="N163" i="27" s="1"/>
  <c r="V3" i="27"/>
  <c r="D155" i="27"/>
  <c r="N155" i="27" s="1"/>
  <c r="D160" i="27"/>
  <c r="N160" i="27" s="1"/>
  <c r="N14" i="17"/>
  <c r="D156" i="27"/>
  <c r="N156" i="27" s="1"/>
  <c r="E154" i="27"/>
  <c r="O154" i="27" s="1"/>
  <c r="D2" i="17"/>
  <c r="D2" i="22" s="1"/>
  <c r="P2" i="22" s="1"/>
  <c r="V26" i="17"/>
  <c r="E161" i="27"/>
  <c r="O161" i="27" s="1"/>
  <c r="O8" i="27"/>
  <c r="V8" i="27" s="1"/>
  <c r="AB8" i="18"/>
  <c r="U8" i="18"/>
  <c r="N8" i="18"/>
  <c r="N13" i="17"/>
  <c r="V13" i="17" s="1"/>
  <c r="Q14" i="22"/>
  <c r="Z14" i="22" s="1"/>
  <c r="G9" i="18"/>
  <c r="X16" i="28"/>
  <c r="V31" i="17"/>
  <c r="V24" i="17"/>
  <c r="M84" i="22"/>
  <c r="M84" i="21"/>
  <c r="Y84" i="21" s="1"/>
  <c r="Z84" i="21" s="1"/>
  <c r="M81" i="22"/>
  <c r="M81" i="21"/>
  <c r="Y81" i="21" s="1"/>
  <c r="Z81" i="21" s="1"/>
  <c r="M85" i="22"/>
  <c r="M85" i="21"/>
  <c r="Y85" i="21" s="1"/>
  <c r="Z85" i="21" s="1"/>
  <c r="M89" i="22"/>
  <c r="M89" i="21"/>
  <c r="Y89" i="21" s="1"/>
  <c r="Z89" i="21" s="1"/>
  <c r="M86" i="22"/>
  <c r="M86" i="21"/>
  <c r="Y86" i="21" s="1"/>
  <c r="Z86" i="21" s="1"/>
  <c r="M80" i="22"/>
  <c r="M80" i="21"/>
  <c r="Y80" i="21" s="1"/>
  <c r="Z80" i="21" s="1"/>
  <c r="M88" i="22"/>
  <c r="M88" i="21"/>
  <c r="Y88" i="21" s="1"/>
  <c r="Z88" i="21" s="1"/>
  <c r="M82" i="22"/>
  <c r="M82" i="21"/>
  <c r="Y82" i="21" s="1"/>
  <c r="Z82" i="21" s="1"/>
  <c r="M90" i="22"/>
  <c r="M90" i="21"/>
  <c r="Y90" i="21" s="1"/>
  <c r="Z90" i="21" s="1"/>
  <c r="M83" i="21"/>
  <c r="Y83" i="21" s="1"/>
  <c r="Z83" i="21" s="1"/>
  <c r="M83" i="22"/>
  <c r="M87" i="22"/>
  <c r="M87" i="21"/>
  <c r="Y87" i="21" s="1"/>
  <c r="Z87" i="21" s="1"/>
  <c r="M91" i="21"/>
  <c r="Y91" i="21" s="1"/>
  <c r="Z91" i="21" s="1"/>
  <c r="M91" i="22"/>
  <c r="V25" i="17"/>
  <c r="V7" i="27"/>
  <c r="X4" i="28"/>
  <c r="O17" i="17"/>
  <c r="E5" i="17"/>
  <c r="O5" i="17" s="1"/>
  <c r="AA6" i="18"/>
  <c r="AB7" i="18" s="1"/>
  <c r="Z17" i="22"/>
  <c r="O14" i="17"/>
  <c r="V30" i="17"/>
  <c r="N18" i="17"/>
  <c r="D6" i="17"/>
  <c r="N6" i="17" s="1"/>
  <c r="E2" i="17"/>
  <c r="O2" i="17" s="1"/>
  <c r="Z18" i="22"/>
  <c r="N19" i="17"/>
  <c r="Z19" i="22"/>
  <c r="D7" i="17"/>
  <c r="N7" i="17" s="1"/>
  <c r="T6" i="18"/>
  <c r="V19" i="27"/>
  <c r="N12" i="17"/>
  <c r="V12" i="17" s="1"/>
  <c r="D9" i="22"/>
  <c r="P9" i="22" s="1"/>
  <c r="V29" i="17"/>
  <c r="V21" i="17"/>
  <c r="E10" i="22"/>
  <c r="V22" i="17"/>
  <c r="Z16" i="22"/>
  <c r="Z27" i="22"/>
  <c r="M6" i="18" s="1"/>
  <c r="D4" i="17"/>
  <c r="N4" i="17" s="1"/>
  <c r="N11" i="17"/>
  <c r="V11" i="17" s="1"/>
  <c r="N16" i="17"/>
  <c r="E4" i="17"/>
  <c r="E4" i="22" s="1"/>
  <c r="Q4" i="22" s="1"/>
  <c r="O16" i="17"/>
  <c r="N10" i="17"/>
  <c r="V10" i="17" s="1"/>
  <c r="V28" i="17"/>
  <c r="E11" i="22"/>
  <c r="E12" i="22"/>
  <c r="E6" i="17"/>
  <c r="O6" i="17" s="1"/>
  <c r="E13" i="22"/>
  <c r="O18" i="17"/>
  <c r="N17" i="17"/>
  <c r="D5" i="17"/>
  <c r="D5" i="22" s="1"/>
  <c r="P5" i="22" s="1"/>
  <c r="E7" i="17"/>
  <c r="O7" i="17" s="1"/>
  <c r="O19" i="17"/>
  <c r="V27" i="17"/>
  <c r="V9" i="17"/>
  <c r="E9" i="22"/>
  <c r="Q9" i="22" s="1"/>
  <c r="F7" i="18"/>
  <c r="G8" i="18" s="1"/>
  <c r="E144" i="17"/>
  <c r="E144" i="22" s="1"/>
  <c r="Q144" i="22" s="1"/>
  <c r="E132" i="22"/>
  <c r="Q132" i="22" s="1"/>
  <c r="N8" i="17"/>
  <c r="D8" i="22"/>
  <c r="P8" i="22" s="1"/>
  <c r="D15" i="22"/>
  <c r="P15" i="22" s="1"/>
  <c r="D3" i="17"/>
  <c r="N15" i="17"/>
  <c r="E15" i="22"/>
  <c r="Q15" i="22" s="1"/>
  <c r="O15" i="17"/>
  <c r="E3" i="17"/>
  <c r="D141" i="17"/>
  <c r="D141" i="22" s="1"/>
  <c r="P141" i="22" s="1"/>
  <c r="D129" i="22"/>
  <c r="P129" i="22" s="1"/>
  <c r="E141" i="17"/>
  <c r="E141" i="22" s="1"/>
  <c r="Q141" i="22" s="1"/>
  <c r="E129" i="22"/>
  <c r="Q129" i="22" s="1"/>
  <c r="E140" i="17"/>
  <c r="E140" i="22" s="1"/>
  <c r="Q140" i="22" s="1"/>
  <c r="E128" i="22"/>
  <c r="Q128" i="22" s="1"/>
  <c r="D142" i="17"/>
  <c r="D142" i="22" s="1"/>
  <c r="P142" i="22" s="1"/>
  <c r="D130" i="22"/>
  <c r="P130" i="22" s="1"/>
  <c r="D145" i="17"/>
  <c r="D145" i="22" s="1"/>
  <c r="P145" i="22" s="1"/>
  <c r="D133" i="22"/>
  <c r="P133" i="22" s="1"/>
  <c r="E143" i="17"/>
  <c r="E143" i="22" s="1"/>
  <c r="Q143" i="22" s="1"/>
  <c r="E131" i="22"/>
  <c r="Q131" i="22" s="1"/>
  <c r="O8" i="17"/>
  <c r="E8" i="22"/>
  <c r="Q8" i="22" s="1"/>
  <c r="E145" i="17"/>
  <c r="E145" i="22" s="1"/>
  <c r="Q145" i="22" s="1"/>
  <c r="E133" i="22"/>
  <c r="Q133" i="22" s="1"/>
  <c r="D143" i="17"/>
  <c r="D143" i="22" s="1"/>
  <c r="P143" i="22" s="1"/>
  <c r="D131" i="22"/>
  <c r="P131" i="22" s="1"/>
  <c r="E142" i="17"/>
  <c r="E142" i="22" s="1"/>
  <c r="Q142" i="22" s="1"/>
  <c r="E130" i="22"/>
  <c r="Q130" i="22" s="1"/>
  <c r="D144" i="17"/>
  <c r="D144" i="22" s="1"/>
  <c r="P144" i="22" s="1"/>
  <c r="D132" i="22"/>
  <c r="P132" i="22" s="1"/>
  <c r="X18" i="28"/>
  <c r="X7" i="28"/>
  <c r="X6" i="28"/>
  <c r="X19" i="28"/>
  <c r="X2" i="28"/>
  <c r="X17" i="28"/>
  <c r="X5" i="28"/>
  <c r="X14" i="28"/>
  <c r="V2" i="27"/>
  <c r="E170" i="27"/>
  <c r="O170" i="27" s="1"/>
  <c r="D169" i="27"/>
  <c r="N169" i="27" s="1"/>
  <c r="E165" i="27"/>
  <c r="O165" i="27" s="1"/>
  <c r="E171" i="27"/>
  <c r="O171" i="27" s="1"/>
  <c r="E172" i="27"/>
  <c r="O172" i="27" s="1"/>
  <c r="E174" i="27"/>
  <c r="O174" i="27" s="1"/>
  <c r="D173" i="27"/>
  <c r="N173" i="27" s="1"/>
  <c r="D166" i="27"/>
  <c r="N166" i="27" s="1"/>
  <c r="D165" i="27"/>
  <c r="N165" i="27" s="1"/>
  <c r="E169" i="27"/>
  <c r="O169" i="27" s="1"/>
  <c r="E175" i="27"/>
  <c r="O175" i="27" s="1"/>
  <c r="D170" i="27"/>
  <c r="N170" i="27" s="1"/>
  <c r="D174" i="27"/>
  <c r="N174" i="27" s="1"/>
  <c r="D172" i="27"/>
  <c r="N172" i="27" s="1"/>
  <c r="D171" i="27"/>
  <c r="N171" i="27" s="1"/>
  <c r="D140" i="27"/>
  <c r="N140" i="27" s="1"/>
  <c r="E152" i="27"/>
  <c r="O152" i="27" s="1"/>
  <c r="V18" i="27"/>
  <c r="V6" i="27"/>
  <c r="V4" i="27"/>
  <c r="V14" i="27"/>
  <c r="V5" i="27"/>
  <c r="V16" i="27"/>
  <c r="V20" i="17"/>
  <c r="O128" i="17"/>
  <c r="E148" i="17"/>
  <c r="E148" i="22" s="1"/>
  <c r="Q148" i="22" s="1"/>
  <c r="O136" i="17"/>
  <c r="N129" i="17"/>
  <c r="E149" i="17"/>
  <c r="E149" i="22" s="1"/>
  <c r="Q149" i="22" s="1"/>
  <c r="O137" i="17"/>
  <c r="O132" i="17"/>
  <c r="N130" i="17"/>
  <c r="D147" i="17"/>
  <c r="D147" i="22" s="1"/>
  <c r="P147" i="22" s="1"/>
  <c r="N135" i="17"/>
  <c r="N133" i="17"/>
  <c r="O129" i="17"/>
  <c r="D146" i="17"/>
  <c r="D146" i="22" s="1"/>
  <c r="P146" i="22" s="1"/>
  <c r="N134" i="17"/>
  <c r="O131" i="17"/>
  <c r="E147" i="17"/>
  <c r="E147" i="22" s="1"/>
  <c r="Q147" i="22" s="1"/>
  <c r="O135" i="17"/>
  <c r="D151" i="17"/>
  <c r="D151" i="22" s="1"/>
  <c r="P151" i="22" s="1"/>
  <c r="N139" i="17"/>
  <c r="D152" i="17"/>
  <c r="D152" i="22" s="1"/>
  <c r="P152" i="22" s="1"/>
  <c r="N140" i="17"/>
  <c r="E146" i="17"/>
  <c r="E146" i="22" s="1"/>
  <c r="Q146" i="22" s="1"/>
  <c r="O134" i="17"/>
  <c r="D149" i="17"/>
  <c r="D149" i="22" s="1"/>
  <c r="P149" i="22" s="1"/>
  <c r="N137" i="17"/>
  <c r="D150" i="17"/>
  <c r="D150" i="22" s="1"/>
  <c r="P150" i="22" s="1"/>
  <c r="N138" i="17"/>
  <c r="O133" i="17"/>
  <c r="N131" i="17"/>
  <c r="E151" i="17"/>
  <c r="E151" i="22" s="1"/>
  <c r="Q151" i="22" s="1"/>
  <c r="O139" i="17"/>
  <c r="O130" i="17"/>
  <c r="E150" i="17"/>
  <c r="E150" i="22" s="1"/>
  <c r="Q150" i="22" s="1"/>
  <c r="O138" i="17"/>
  <c r="D148" i="17"/>
  <c r="D148" i="22" s="1"/>
  <c r="P148" i="22" s="1"/>
  <c r="N136" i="17"/>
  <c r="N132" i="17"/>
  <c r="I82" i="17"/>
  <c r="I82" i="16"/>
  <c r="I86" i="17"/>
  <c r="I86" i="16"/>
  <c r="I90" i="17"/>
  <c r="I90" i="16"/>
  <c r="I81" i="17"/>
  <c r="I81" i="16"/>
  <c r="I85" i="17"/>
  <c r="I85" i="16"/>
  <c r="I89" i="17"/>
  <c r="I89" i="16"/>
  <c r="I83" i="17"/>
  <c r="I83" i="16"/>
  <c r="I87" i="17"/>
  <c r="I87" i="16"/>
  <c r="I91" i="17"/>
  <c r="I91" i="16"/>
  <c r="I80" i="17"/>
  <c r="I80" i="16"/>
  <c r="S80" i="16" s="1"/>
  <c r="V80" i="16" s="1"/>
  <c r="I84" i="17"/>
  <c r="I84" i="16"/>
  <c r="I88" i="17"/>
  <c r="I88" i="16"/>
  <c r="L82" i="26"/>
  <c r="W82" i="26" s="1"/>
  <c r="X82" i="26" s="1"/>
  <c r="Y82" i="26" s="1"/>
  <c r="L90" i="26"/>
  <c r="W90" i="26" s="1"/>
  <c r="X90" i="26" s="1"/>
  <c r="Y90" i="26" s="1"/>
  <c r="L81" i="26"/>
  <c r="W81" i="26" s="1"/>
  <c r="X81" i="26" s="1"/>
  <c r="Y81" i="26" s="1"/>
  <c r="L84" i="26"/>
  <c r="W84" i="26" s="1"/>
  <c r="X84" i="26" s="1"/>
  <c r="Y84" i="26" s="1"/>
  <c r="L89" i="26"/>
  <c r="W89" i="26" s="1"/>
  <c r="X89" i="26" s="1"/>
  <c r="Y89" i="26" s="1"/>
  <c r="L91" i="26"/>
  <c r="W91" i="26" s="1"/>
  <c r="X91" i="26" s="1"/>
  <c r="Y91" i="26" s="1"/>
  <c r="L85" i="26"/>
  <c r="W85" i="26" s="1"/>
  <c r="X85" i="26" s="1"/>
  <c r="Y85" i="26" s="1"/>
  <c r="L83" i="26"/>
  <c r="W83" i="26" s="1"/>
  <c r="X83" i="26" s="1"/>
  <c r="Y83" i="26" s="1"/>
  <c r="L86" i="26"/>
  <c r="W86" i="26" s="1"/>
  <c r="X86" i="26" s="1"/>
  <c r="Y86" i="26" s="1"/>
  <c r="L87" i="26"/>
  <c r="W87" i="26" s="1"/>
  <c r="X87" i="26" s="1"/>
  <c r="Y87" i="26" s="1"/>
  <c r="L80" i="26"/>
  <c r="W80" i="26" s="1"/>
  <c r="X80" i="26" s="1"/>
  <c r="L88" i="26"/>
  <c r="W88" i="26" s="1"/>
  <c r="X88" i="26" s="1"/>
  <c r="Y88" i="26" s="1"/>
  <c r="O138" i="28"/>
  <c r="D150" i="28"/>
  <c r="P133" i="28"/>
  <c r="E145" i="28"/>
  <c r="O130" i="28"/>
  <c r="D142" i="28"/>
  <c r="P136" i="28"/>
  <c r="E148" i="28"/>
  <c r="P135" i="28"/>
  <c r="E147" i="28"/>
  <c r="P131" i="28"/>
  <c r="E143" i="28"/>
  <c r="O137" i="28"/>
  <c r="D149" i="28"/>
  <c r="P130" i="28"/>
  <c r="E142" i="28"/>
  <c r="O132" i="28"/>
  <c r="D144" i="28"/>
  <c r="P129" i="28"/>
  <c r="E141" i="28"/>
  <c r="P138" i="28"/>
  <c r="E150" i="28"/>
  <c r="O133" i="28"/>
  <c r="D145" i="28"/>
  <c r="O134" i="28"/>
  <c r="D146" i="28"/>
  <c r="O131" i="28"/>
  <c r="D143" i="28"/>
  <c r="O129" i="28"/>
  <c r="D141" i="28"/>
  <c r="P137" i="28"/>
  <c r="E149" i="28"/>
  <c r="O136" i="28"/>
  <c r="D148" i="28"/>
  <c r="O135" i="28"/>
  <c r="D147" i="28"/>
  <c r="P132" i="28"/>
  <c r="E144" i="28"/>
  <c r="O139" i="28"/>
  <c r="D151" i="28"/>
  <c r="P134" i="28"/>
  <c r="E146" i="28"/>
  <c r="P127" i="28"/>
  <c r="E139" i="28"/>
  <c r="P128" i="28"/>
  <c r="E140" i="28"/>
  <c r="O128" i="28"/>
  <c r="D140" i="28"/>
  <c r="AH102" i="14"/>
  <c r="L90" i="28"/>
  <c r="W90" i="28" s="1"/>
  <c r="X90" i="28" s="1"/>
  <c r="AH98" i="14"/>
  <c r="L86" i="28"/>
  <c r="W86" i="28" s="1"/>
  <c r="X86" i="28" s="1"/>
  <c r="AH99" i="14"/>
  <c r="L87" i="28"/>
  <c r="W87" i="28" s="1"/>
  <c r="X87" i="28" s="1"/>
  <c r="AH95" i="14"/>
  <c r="L83" i="28"/>
  <c r="W83" i="28" s="1"/>
  <c r="X83" i="28" s="1"/>
  <c r="AH92" i="14"/>
  <c r="L80" i="28"/>
  <c r="W80" i="28" s="1"/>
  <c r="X80" i="28" s="1"/>
  <c r="AH100" i="14"/>
  <c r="L88" i="28"/>
  <c r="W88" i="28" s="1"/>
  <c r="X88" i="28" s="1"/>
  <c r="AH93" i="14"/>
  <c r="L81" i="28"/>
  <c r="W81" i="28" s="1"/>
  <c r="X81" i="28" s="1"/>
  <c r="AH101" i="14"/>
  <c r="L89" i="28"/>
  <c r="W89" i="28" s="1"/>
  <c r="X89" i="28" s="1"/>
  <c r="AH94" i="14"/>
  <c r="L82" i="28"/>
  <c r="W82" i="28" s="1"/>
  <c r="X82" i="28" s="1"/>
  <c r="AH103" i="14"/>
  <c r="L91" i="28"/>
  <c r="W91" i="28" s="1"/>
  <c r="X91" i="28" s="1"/>
  <c r="E55" i="32"/>
  <c r="E64" i="32" s="1"/>
  <c r="AH96" i="14"/>
  <c r="L84" i="28"/>
  <c r="W84" i="28" s="1"/>
  <c r="X84" i="28" s="1"/>
  <c r="AH97" i="14"/>
  <c r="L85" i="28"/>
  <c r="W85" i="28" s="1"/>
  <c r="X85" i="28" s="1"/>
  <c r="S145" i="28"/>
  <c r="U79" i="14"/>
  <c r="U78" i="14"/>
  <c r="U77" i="14"/>
  <c r="U76" i="14"/>
  <c r="U75" i="14"/>
  <c r="U74" i="14"/>
  <c r="U73" i="14"/>
  <c r="U72" i="14"/>
  <c r="U71" i="14"/>
  <c r="U70" i="14"/>
  <c r="U69" i="14"/>
  <c r="U68" i="14"/>
  <c r="W127" i="14"/>
  <c r="G127" i="27" s="1"/>
  <c r="Q127" i="27" s="1"/>
  <c r="H127" i="14"/>
  <c r="W126" i="14"/>
  <c r="G126" i="27" s="1"/>
  <c r="Q126" i="27" s="1"/>
  <c r="H126" i="14"/>
  <c r="W125" i="14"/>
  <c r="G125" i="27" s="1"/>
  <c r="Q125" i="27" s="1"/>
  <c r="H125" i="14"/>
  <c r="W124" i="14"/>
  <c r="G124" i="27" s="1"/>
  <c r="Q124" i="27" s="1"/>
  <c r="H124" i="14"/>
  <c r="W123" i="14"/>
  <c r="G123" i="27" s="1"/>
  <c r="Q123" i="27" s="1"/>
  <c r="H123" i="14"/>
  <c r="W122" i="14"/>
  <c r="G122" i="27" s="1"/>
  <c r="Q122" i="27" s="1"/>
  <c r="H122" i="14"/>
  <c r="W121" i="14"/>
  <c r="G121" i="27" s="1"/>
  <c r="Q121" i="27" s="1"/>
  <c r="H121" i="14"/>
  <c r="W120" i="14"/>
  <c r="G120" i="27" s="1"/>
  <c r="Q120" i="27" s="1"/>
  <c r="H120" i="14"/>
  <c r="W119" i="14"/>
  <c r="G119" i="27" s="1"/>
  <c r="Q119" i="27" s="1"/>
  <c r="H119" i="14"/>
  <c r="W118" i="14"/>
  <c r="G118" i="27" s="1"/>
  <c r="Q118" i="27" s="1"/>
  <c r="H118" i="14"/>
  <c r="W117" i="14"/>
  <c r="G117" i="27" s="1"/>
  <c r="Q117" i="27" s="1"/>
  <c r="H117" i="14"/>
  <c r="W116" i="14"/>
  <c r="H116" i="14"/>
  <c r="W115" i="14"/>
  <c r="G115" i="27" s="1"/>
  <c r="Q115" i="27" s="1"/>
  <c r="H115" i="14"/>
  <c r="W114" i="14"/>
  <c r="G114" i="27" s="1"/>
  <c r="Q114" i="27" s="1"/>
  <c r="H114" i="14"/>
  <c r="W113" i="14"/>
  <c r="G113" i="27" s="1"/>
  <c r="Q113" i="27" s="1"/>
  <c r="H113" i="14"/>
  <c r="W112" i="14"/>
  <c r="G112" i="27" s="1"/>
  <c r="Q112" i="27" s="1"/>
  <c r="H112" i="14"/>
  <c r="W111" i="14"/>
  <c r="G111" i="27" s="1"/>
  <c r="Q111" i="27" s="1"/>
  <c r="H111" i="14"/>
  <c r="W110" i="14"/>
  <c r="G110" i="27" s="1"/>
  <c r="Q110" i="27" s="1"/>
  <c r="H110" i="14"/>
  <c r="W109" i="14"/>
  <c r="G109" i="27" s="1"/>
  <c r="Q109" i="27" s="1"/>
  <c r="H109" i="14"/>
  <c r="W108" i="14"/>
  <c r="G108" i="27" s="1"/>
  <c r="Q108" i="27" s="1"/>
  <c r="H108" i="14"/>
  <c r="W107" i="14"/>
  <c r="G107" i="27" s="1"/>
  <c r="Q107" i="27" s="1"/>
  <c r="H107" i="14"/>
  <c r="W106" i="14"/>
  <c r="G106" i="27" s="1"/>
  <c r="Q106" i="27" s="1"/>
  <c r="H106" i="14"/>
  <c r="W105" i="14"/>
  <c r="G105" i="27" s="1"/>
  <c r="Q105" i="27" s="1"/>
  <c r="H105" i="14"/>
  <c r="W104" i="14"/>
  <c r="H104" i="14"/>
  <c r="W103" i="14"/>
  <c r="G103" i="27" s="1"/>
  <c r="Q103" i="27" s="1"/>
  <c r="H103" i="14"/>
  <c r="W102" i="14"/>
  <c r="G102" i="27" s="1"/>
  <c r="Q102" i="27" s="1"/>
  <c r="H102" i="14"/>
  <c r="W101" i="14"/>
  <c r="G101" i="27" s="1"/>
  <c r="Q101" i="27" s="1"/>
  <c r="H101" i="14"/>
  <c r="W100" i="14"/>
  <c r="G100" i="27" s="1"/>
  <c r="Q100" i="27" s="1"/>
  <c r="H100" i="14"/>
  <c r="W99" i="14"/>
  <c r="G99" i="27" s="1"/>
  <c r="Q99" i="27" s="1"/>
  <c r="H99" i="14"/>
  <c r="W98" i="14"/>
  <c r="G98" i="27" s="1"/>
  <c r="Q98" i="27" s="1"/>
  <c r="H98" i="14"/>
  <c r="W97" i="14"/>
  <c r="G97" i="27" s="1"/>
  <c r="Q97" i="27" s="1"/>
  <c r="H97" i="14"/>
  <c r="W96" i="14"/>
  <c r="G96" i="27" s="1"/>
  <c r="Q96" i="27" s="1"/>
  <c r="H96" i="14"/>
  <c r="W95" i="14"/>
  <c r="G95" i="27" s="1"/>
  <c r="Q95" i="27" s="1"/>
  <c r="H95" i="14"/>
  <c r="W94" i="14"/>
  <c r="G94" i="27" s="1"/>
  <c r="Q94" i="27" s="1"/>
  <c r="H94" i="14"/>
  <c r="W93" i="14"/>
  <c r="G93" i="27" s="1"/>
  <c r="Q93" i="27" s="1"/>
  <c r="H93" i="14"/>
  <c r="W92" i="14"/>
  <c r="H92" i="14"/>
  <c r="W91" i="14"/>
  <c r="G91" i="27" s="1"/>
  <c r="Q91" i="27" s="1"/>
  <c r="H91" i="14"/>
  <c r="W90" i="14"/>
  <c r="G90" i="27" s="1"/>
  <c r="Q90" i="27" s="1"/>
  <c r="H90" i="14"/>
  <c r="W89" i="14"/>
  <c r="G89" i="27" s="1"/>
  <c r="Q89" i="27" s="1"/>
  <c r="H89" i="14"/>
  <c r="W88" i="14"/>
  <c r="G88" i="27" s="1"/>
  <c r="Q88" i="27" s="1"/>
  <c r="H88" i="14"/>
  <c r="W87" i="14"/>
  <c r="G87" i="27" s="1"/>
  <c r="Q87" i="27" s="1"/>
  <c r="H87" i="14"/>
  <c r="W86" i="14"/>
  <c r="G86" i="27" s="1"/>
  <c r="Q86" i="27" s="1"/>
  <c r="H86" i="14"/>
  <c r="W85" i="14"/>
  <c r="G85" i="27" s="1"/>
  <c r="Q85" i="27" s="1"/>
  <c r="H85" i="14"/>
  <c r="W84" i="14"/>
  <c r="G84" i="27" s="1"/>
  <c r="Q84" i="27" s="1"/>
  <c r="H84" i="14"/>
  <c r="W83" i="14"/>
  <c r="G83" i="27" s="1"/>
  <c r="Q83" i="27" s="1"/>
  <c r="H83" i="14"/>
  <c r="W82" i="14"/>
  <c r="G82" i="27" s="1"/>
  <c r="Q82" i="27" s="1"/>
  <c r="H82" i="14"/>
  <c r="W81" i="14"/>
  <c r="G81" i="27" s="1"/>
  <c r="Q81" i="27" s="1"/>
  <c r="H81" i="14"/>
  <c r="W80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E168" i="27" l="1"/>
  <c r="O168" i="27" s="1"/>
  <c r="E167" i="27"/>
  <c r="O167" i="27" s="1"/>
  <c r="D175" i="27"/>
  <c r="N175" i="27" s="1"/>
  <c r="D167" i="27"/>
  <c r="N167" i="27" s="1"/>
  <c r="E173" i="27"/>
  <c r="O173" i="27" s="1"/>
  <c r="D168" i="27"/>
  <c r="N168" i="27" s="1"/>
  <c r="V14" i="17"/>
  <c r="N2" i="17"/>
  <c r="Y91" i="22"/>
  <c r="Z91" i="22" s="1"/>
  <c r="Y83" i="22"/>
  <c r="Z83" i="22" s="1"/>
  <c r="AA82" i="21"/>
  <c r="AB82" i="21"/>
  <c r="AB80" i="21"/>
  <c r="AA80" i="21"/>
  <c r="AB89" i="21"/>
  <c r="AA89" i="21"/>
  <c r="AB81" i="21"/>
  <c r="AA81" i="21"/>
  <c r="C71" i="27"/>
  <c r="C71" i="25"/>
  <c r="C75" i="27"/>
  <c r="C75" i="25"/>
  <c r="C79" i="27"/>
  <c r="C79" i="25"/>
  <c r="AB91" i="21"/>
  <c r="AA91" i="21"/>
  <c r="AB83" i="21"/>
  <c r="AA83" i="21"/>
  <c r="Y82" i="22"/>
  <c r="Z82" i="22" s="1"/>
  <c r="Y80" i="22"/>
  <c r="Z80" i="22" s="1"/>
  <c r="Y89" i="22"/>
  <c r="Z89" i="22" s="1"/>
  <c r="Y81" i="22"/>
  <c r="Z81" i="22" s="1"/>
  <c r="C69" i="27"/>
  <c r="C69" i="25"/>
  <c r="C73" i="27"/>
  <c r="C73" i="25"/>
  <c r="C77" i="27"/>
  <c r="C77" i="25"/>
  <c r="C70" i="27"/>
  <c r="C70" i="25"/>
  <c r="C74" i="27"/>
  <c r="C74" i="25"/>
  <c r="C78" i="27"/>
  <c r="C78" i="25"/>
  <c r="C81" i="27"/>
  <c r="C81" i="25"/>
  <c r="C83" i="27"/>
  <c r="C83" i="25"/>
  <c r="C85" i="27"/>
  <c r="C85" i="25"/>
  <c r="C87" i="27"/>
  <c r="C87" i="25"/>
  <c r="C89" i="27"/>
  <c r="C89" i="25"/>
  <c r="C91" i="27"/>
  <c r="C91" i="25"/>
  <c r="C93" i="27"/>
  <c r="C93" i="25"/>
  <c r="C95" i="27"/>
  <c r="C95" i="25"/>
  <c r="C97" i="27"/>
  <c r="C97" i="25"/>
  <c r="C99" i="27"/>
  <c r="C99" i="25"/>
  <c r="C101" i="27"/>
  <c r="C101" i="25"/>
  <c r="C103" i="27"/>
  <c r="C103" i="25"/>
  <c r="C105" i="27"/>
  <c r="C105" i="25"/>
  <c r="C107" i="27"/>
  <c r="C107" i="25"/>
  <c r="C109" i="27"/>
  <c r="C109" i="25"/>
  <c r="C111" i="27"/>
  <c r="C111" i="25"/>
  <c r="C113" i="27"/>
  <c r="C113" i="25"/>
  <c r="C115" i="27"/>
  <c r="C115" i="25"/>
  <c r="C117" i="27"/>
  <c r="C117" i="25"/>
  <c r="C119" i="27"/>
  <c r="C119" i="25"/>
  <c r="C121" i="27"/>
  <c r="C121" i="25"/>
  <c r="C123" i="27"/>
  <c r="C123" i="25"/>
  <c r="C125" i="27"/>
  <c r="C125" i="25"/>
  <c r="C127" i="27"/>
  <c r="C127" i="25"/>
  <c r="C68" i="27"/>
  <c r="C68" i="25"/>
  <c r="C72" i="27"/>
  <c r="C72" i="25"/>
  <c r="C76" i="27"/>
  <c r="C76" i="25"/>
  <c r="C80" i="27"/>
  <c r="C80" i="25"/>
  <c r="C82" i="27"/>
  <c r="C82" i="25"/>
  <c r="C84" i="27"/>
  <c r="C84" i="25"/>
  <c r="C86" i="27"/>
  <c r="C86" i="25"/>
  <c r="C88" i="27"/>
  <c r="C88" i="25"/>
  <c r="C90" i="27"/>
  <c r="C90" i="25"/>
  <c r="C92" i="27"/>
  <c r="C92" i="25"/>
  <c r="C94" i="27"/>
  <c r="C94" i="25"/>
  <c r="C96" i="27"/>
  <c r="C96" i="25"/>
  <c r="C98" i="27"/>
  <c r="C98" i="25"/>
  <c r="C100" i="27"/>
  <c r="C100" i="25"/>
  <c r="C102" i="27"/>
  <c r="C102" i="25"/>
  <c r="C104" i="27"/>
  <c r="C104" i="25"/>
  <c r="C106" i="27"/>
  <c r="C106" i="25"/>
  <c r="C108" i="27"/>
  <c r="C108" i="25"/>
  <c r="C110" i="27"/>
  <c r="C110" i="25"/>
  <c r="C112" i="27"/>
  <c r="C112" i="25"/>
  <c r="C114" i="27"/>
  <c r="C114" i="25"/>
  <c r="C116" i="27"/>
  <c r="C116" i="25"/>
  <c r="C118" i="27"/>
  <c r="C118" i="25"/>
  <c r="C120" i="27"/>
  <c r="C120" i="25"/>
  <c r="C122" i="27"/>
  <c r="C122" i="25"/>
  <c r="C124" i="27"/>
  <c r="C124" i="25"/>
  <c r="C126" i="27"/>
  <c r="C126" i="25"/>
  <c r="AB87" i="21"/>
  <c r="AA87" i="21"/>
  <c r="AA90" i="21"/>
  <c r="AB90" i="21"/>
  <c r="AB88" i="21"/>
  <c r="AA88" i="21"/>
  <c r="AB86" i="21"/>
  <c r="AA86" i="21"/>
  <c r="AB85" i="21"/>
  <c r="AA85" i="21"/>
  <c r="AB84" i="21"/>
  <c r="AA84" i="21"/>
  <c r="Y87" i="22"/>
  <c r="Z87" i="22" s="1"/>
  <c r="Y90" i="22"/>
  <c r="Z90" i="22" s="1"/>
  <c r="Y88" i="22"/>
  <c r="Z88" i="22" s="1"/>
  <c r="Y86" i="22"/>
  <c r="Z86" i="22" s="1"/>
  <c r="Y85" i="22"/>
  <c r="Z85" i="22" s="1"/>
  <c r="Y84" i="22"/>
  <c r="Z84" i="22" s="1"/>
  <c r="E166" i="27"/>
  <c r="O166" i="27" s="1"/>
  <c r="U7" i="18"/>
  <c r="N7" i="18"/>
  <c r="Q11" i="22"/>
  <c r="Z11" i="22" s="1"/>
  <c r="Q12" i="22"/>
  <c r="Z12" i="22" s="1"/>
  <c r="Q10" i="22"/>
  <c r="Z10" i="22" s="1"/>
  <c r="Q13" i="22"/>
  <c r="Z13" i="22" s="1"/>
  <c r="R10" i="18"/>
  <c r="S10" i="18" s="1"/>
  <c r="R11" i="18"/>
  <c r="E11" i="32" s="1"/>
  <c r="I11" i="32" s="1"/>
  <c r="R12" i="18"/>
  <c r="E12" i="32" s="1"/>
  <c r="I12" i="32" s="1"/>
  <c r="R13" i="18"/>
  <c r="E13" i="32" s="1"/>
  <c r="I13" i="32" s="1"/>
  <c r="R14" i="18"/>
  <c r="E14" i="32" s="1"/>
  <c r="I14" i="32" s="1"/>
  <c r="K11" i="12"/>
  <c r="L11" i="12" s="1"/>
  <c r="G80" i="27"/>
  <c r="M11" i="31"/>
  <c r="G92" i="27"/>
  <c r="Q92" i="27" s="1"/>
  <c r="M12" i="31"/>
  <c r="G104" i="27"/>
  <c r="Q104" i="27" s="1"/>
  <c r="M13" i="31"/>
  <c r="G116" i="27"/>
  <c r="Q116" i="27" s="1"/>
  <c r="M14" i="31"/>
  <c r="M94" i="22"/>
  <c r="M94" i="21"/>
  <c r="Y94" i="21" s="1"/>
  <c r="Z94" i="21" s="1"/>
  <c r="M93" i="22"/>
  <c r="M93" i="21"/>
  <c r="Y93" i="21" s="1"/>
  <c r="Z93" i="21" s="1"/>
  <c r="M92" i="22"/>
  <c r="M92" i="21"/>
  <c r="Y92" i="21" s="1"/>
  <c r="Z92" i="21" s="1"/>
  <c r="M99" i="21"/>
  <c r="Y99" i="21" s="1"/>
  <c r="Z99" i="21" s="1"/>
  <c r="M99" i="22"/>
  <c r="M102" i="22"/>
  <c r="M102" i="21"/>
  <c r="Y102" i="21" s="1"/>
  <c r="Z102" i="21" s="1"/>
  <c r="M97" i="22"/>
  <c r="M97" i="21"/>
  <c r="Y97" i="21" s="1"/>
  <c r="Z97" i="21" s="1"/>
  <c r="M96" i="22"/>
  <c r="M96" i="21"/>
  <c r="Y96" i="21" s="1"/>
  <c r="Z96" i="21" s="1"/>
  <c r="M103" i="22"/>
  <c r="M103" i="21"/>
  <c r="Y103" i="21" s="1"/>
  <c r="Z103" i="21" s="1"/>
  <c r="M101" i="22"/>
  <c r="M101" i="21"/>
  <c r="Y101" i="21" s="1"/>
  <c r="Z101" i="21" s="1"/>
  <c r="M100" i="22"/>
  <c r="M100" i="21"/>
  <c r="Y100" i="21" s="1"/>
  <c r="Z100" i="21" s="1"/>
  <c r="M95" i="22"/>
  <c r="M95" i="21"/>
  <c r="Y95" i="21" s="1"/>
  <c r="Z95" i="21" s="1"/>
  <c r="M98" i="22"/>
  <c r="M98" i="21"/>
  <c r="Y98" i="21" s="1"/>
  <c r="Z98" i="21" s="1"/>
  <c r="W11" i="12"/>
  <c r="X11" i="12" s="1"/>
  <c r="E5" i="22"/>
  <c r="V17" i="17"/>
  <c r="AA5" i="18"/>
  <c r="AB6" i="18" s="1"/>
  <c r="AA11" i="18"/>
  <c r="AA4" i="18"/>
  <c r="D6" i="22"/>
  <c r="P6" i="22" s="1"/>
  <c r="V19" i="17"/>
  <c r="V18" i="17"/>
  <c r="E2" i="22"/>
  <c r="Q2" i="22" s="1"/>
  <c r="Z2" i="22" s="1"/>
  <c r="T5" i="18"/>
  <c r="D7" i="22"/>
  <c r="P7" i="22" s="1"/>
  <c r="T4" i="18"/>
  <c r="Z9" i="22"/>
  <c r="Z15" i="22"/>
  <c r="Z8" i="22"/>
  <c r="D4" i="22"/>
  <c r="O4" i="17"/>
  <c r="V4" i="17" s="1"/>
  <c r="V16" i="17"/>
  <c r="E6" i="22"/>
  <c r="Q6" i="22" s="1"/>
  <c r="N5" i="17"/>
  <c r="V5" i="17" s="1"/>
  <c r="E7" i="22"/>
  <c r="Q7" i="22" s="1"/>
  <c r="V6" i="17"/>
  <c r="F6" i="18"/>
  <c r="G7" i="18" s="1"/>
  <c r="V7" i="17"/>
  <c r="V8" i="17"/>
  <c r="V2" i="17"/>
  <c r="O3" i="17"/>
  <c r="E3" i="22"/>
  <c r="Q3" i="22" s="1"/>
  <c r="V15" i="17"/>
  <c r="N3" i="17"/>
  <c r="D3" i="22"/>
  <c r="P3" i="22" s="1"/>
  <c r="D183" i="27"/>
  <c r="N183" i="27" s="1"/>
  <c r="D186" i="27"/>
  <c r="N186" i="27" s="1"/>
  <c r="E187" i="27"/>
  <c r="O187" i="27" s="1"/>
  <c r="E181" i="27"/>
  <c r="O181" i="27" s="1"/>
  <c r="D177" i="27"/>
  <c r="N177" i="27" s="1"/>
  <c r="D178" i="27"/>
  <c r="N178" i="27" s="1"/>
  <c r="E186" i="27"/>
  <c r="O186" i="27" s="1"/>
  <c r="E184" i="27"/>
  <c r="O184" i="27" s="1"/>
  <c r="E179" i="27"/>
  <c r="O179" i="27" s="1"/>
  <c r="E177" i="27"/>
  <c r="O177" i="27" s="1"/>
  <c r="D181" i="27"/>
  <c r="N181" i="27" s="1"/>
  <c r="E164" i="27"/>
  <c r="O164" i="27" s="1"/>
  <c r="D184" i="27"/>
  <c r="N184" i="27" s="1"/>
  <c r="D182" i="27"/>
  <c r="N182" i="27" s="1"/>
  <c r="D185" i="27"/>
  <c r="N185" i="27" s="1"/>
  <c r="E183" i="27"/>
  <c r="O183" i="27" s="1"/>
  <c r="E180" i="27"/>
  <c r="O180" i="27" s="1"/>
  <c r="E182" i="27"/>
  <c r="O182" i="27" s="1"/>
  <c r="D152" i="27"/>
  <c r="N152" i="27" s="1"/>
  <c r="S88" i="17"/>
  <c r="V88" i="17" s="1"/>
  <c r="S80" i="17"/>
  <c r="V80" i="17" s="1"/>
  <c r="S87" i="17"/>
  <c r="V87" i="17" s="1"/>
  <c r="S89" i="17"/>
  <c r="V89" i="17" s="1"/>
  <c r="S81" i="17"/>
  <c r="V81" i="17" s="1"/>
  <c r="S86" i="17"/>
  <c r="V86" i="17" s="1"/>
  <c r="S84" i="17"/>
  <c r="V84" i="17" s="1"/>
  <c r="S91" i="17"/>
  <c r="V91" i="17" s="1"/>
  <c r="S83" i="17"/>
  <c r="V83" i="17" s="1"/>
  <c r="S85" i="17"/>
  <c r="V85" i="17" s="1"/>
  <c r="S90" i="17"/>
  <c r="V90" i="17" s="1"/>
  <c r="S82" i="17"/>
  <c r="V82" i="17" s="1"/>
  <c r="D156" i="17"/>
  <c r="D156" i="22" s="1"/>
  <c r="P156" i="22" s="1"/>
  <c r="N144" i="17"/>
  <c r="E162" i="17"/>
  <c r="E162" i="22" s="1"/>
  <c r="Q162" i="22" s="1"/>
  <c r="O150" i="17"/>
  <c r="E163" i="17"/>
  <c r="E163" i="22" s="1"/>
  <c r="Q163" i="22" s="1"/>
  <c r="O151" i="17"/>
  <c r="E157" i="17"/>
  <c r="E157" i="22" s="1"/>
  <c r="Q157" i="22" s="1"/>
  <c r="O145" i="17"/>
  <c r="D161" i="17"/>
  <c r="D161" i="22" s="1"/>
  <c r="P161" i="22" s="1"/>
  <c r="N149" i="17"/>
  <c r="D164" i="17"/>
  <c r="D164" i="22" s="1"/>
  <c r="P164" i="22" s="1"/>
  <c r="N152" i="17"/>
  <c r="E159" i="17"/>
  <c r="E159" i="22" s="1"/>
  <c r="Q159" i="22" s="1"/>
  <c r="O147" i="17"/>
  <c r="D158" i="17"/>
  <c r="D158" i="22" s="1"/>
  <c r="P158" i="22" s="1"/>
  <c r="N146" i="17"/>
  <c r="D157" i="17"/>
  <c r="D157" i="22" s="1"/>
  <c r="P157" i="22" s="1"/>
  <c r="N145" i="17"/>
  <c r="D154" i="17"/>
  <c r="D154" i="22" s="1"/>
  <c r="P154" i="22" s="1"/>
  <c r="N142" i="17"/>
  <c r="E161" i="17"/>
  <c r="E161" i="22" s="1"/>
  <c r="Q161" i="22" s="1"/>
  <c r="O149" i="17"/>
  <c r="E160" i="17"/>
  <c r="E160" i="22" s="1"/>
  <c r="Q160" i="22" s="1"/>
  <c r="O148" i="17"/>
  <c r="D160" i="17"/>
  <c r="D160" i="22" s="1"/>
  <c r="P160" i="22" s="1"/>
  <c r="N148" i="17"/>
  <c r="E154" i="17"/>
  <c r="E154" i="22" s="1"/>
  <c r="Q154" i="22" s="1"/>
  <c r="O142" i="17"/>
  <c r="D155" i="17"/>
  <c r="D155" i="22" s="1"/>
  <c r="P155" i="22" s="1"/>
  <c r="N143" i="17"/>
  <c r="D162" i="17"/>
  <c r="D162" i="22" s="1"/>
  <c r="P162" i="22" s="1"/>
  <c r="N150" i="17"/>
  <c r="E158" i="17"/>
  <c r="E158" i="22" s="1"/>
  <c r="Q158" i="22" s="1"/>
  <c r="O146" i="17"/>
  <c r="D163" i="17"/>
  <c r="D163" i="22" s="1"/>
  <c r="P163" i="22" s="1"/>
  <c r="N151" i="17"/>
  <c r="E155" i="17"/>
  <c r="E155" i="22" s="1"/>
  <c r="Q155" i="22" s="1"/>
  <c r="O143" i="17"/>
  <c r="E153" i="17"/>
  <c r="E153" i="22" s="1"/>
  <c r="Q153" i="22" s="1"/>
  <c r="O141" i="17"/>
  <c r="D159" i="17"/>
  <c r="D159" i="22" s="1"/>
  <c r="P159" i="22" s="1"/>
  <c r="N147" i="17"/>
  <c r="E156" i="17"/>
  <c r="E156" i="22" s="1"/>
  <c r="Q156" i="22" s="1"/>
  <c r="O144" i="17"/>
  <c r="D153" i="17"/>
  <c r="D153" i="22" s="1"/>
  <c r="P153" i="22" s="1"/>
  <c r="N141" i="17"/>
  <c r="E152" i="17"/>
  <c r="E152" i="22" s="1"/>
  <c r="Q152" i="22" s="1"/>
  <c r="O140" i="17"/>
  <c r="S88" i="16"/>
  <c r="V88" i="16" s="1"/>
  <c r="W88" i="16" s="1"/>
  <c r="S87" i="16"/>
  <c r="V87" i="16" s="1"/>
  <c r="W87" i="16" s="1"/>
  <c r="S89" i="16"/>
  <c r="V89" i="16" s="1"/>
  <c r="W89" i="16" s="1"/>
  <c r="S81" i="16"/>
  <c r="V81" i="16" s="1"/>
  <c r="W81" i="16" s="1"/>
  <c r="S86" i="16"/>
  <c r="V86" i="16" s="1"/>
  <c r="W86" i="16" s="1"/>
  <c r="S84" i="16"/>
  <c r="V84" i="16" s="1"/>
  <c r="W84" i="16" s="1"/>
  <c r="S91" i="16"/>
  <c r="V91" i="16" s="1"/>
  <c r="W91" i="16" s="1"/>
  <c r="S83" i="16"/>
  <c r="V83" i="16" s="1"/>
  <c r="W83" i="16" s="1"/>
  <c r="S85" i="16"/>
  <c r="V85" i="16" s="1"/>
  <c r="W85" i="16" s="1"/>
  <c r="S90" i="16"/>
  <c r="V90" i="16" s="1"/>
  <c r="W90" i="16" s="1"/>
  <c r="S82" i="16"/>
  <c r="V82" i="16" s="1"/>
  <c r="W82" i="16" s="1"/>
  <c r="G81" i="25"/>
  <c r="G83" i="25"/>
  <c r="G85" i="25"/>
  <c r="G87" i="25"/>
  <c r="G89" i="25"/>
  <c r="G91" i="25"/>
  <c r="Q91" i="25" s="1"/>
  <c r="G93" i="25"/>
  <c r="G95" i="25"/>
  <c r="G97" i="25"/>
  <c r="G99" i="25"/>
  <c r="G101" i="25"/>
  <c r="G103" i="25"/>
  <c r="G105" i="25"/>
  <c r="G107" i="25"/>
  <c r="G109" i="25"/>
  <c r="G111" i="25"/>
  <c r="G113" i="25"/>
  <c r="G115" i="25"/>
  <c r="G117" i="25"/>
  <c r="G119" i="25"/>
  <c r="G121" i="25"/>
  <c r="G123" i="25"/>
  <c r="G125" i="25"/>
  <c r="G127" i="25"/>
  <c r="I103" i="17"/>
  <c r="I103" i="16"/>
  <c r="I101" i="17"/>
  <c r="I101" i="16"/>
  <c r="I100" i="17"/>
  <c r="I100" i="16"/>
  <c r="I95" i="17"/>
  <c r="I95" i="16"/>
  <c r="I98" i="17"/>
  <c r="I98" i="16"/>
  <c r="I97" i="17"/>
  <c r="I97" i="16"/>
  <c r="W80" i="16"/>
  <c r="I96" i="17"/>
  <c r="I96" i="16"/>
  <c r="G80" i="25"/>
  <c r="G82" i="25"/>
  <c r="G84" i="25"/>
  <c r="G86" i="25"/>
  <c r="Q86" i="25" s="1"/>
  <c r="G88" i="25"/>
  <c r="Q88" i="25" s="1"/>
  <c r="G90" i="25"/>
  <c r="Q90" i="25" s="1"/>
  <c r="G92" i="25"/>
  <c r="G94" i="25"/>
  <c r="G96" i="25"/>
  <c r="G98" i="25"/>
  <c r="G100" i="25"/>
  <c r="G102" i="25"/>
  <c r="G104" i="25"/>
  <c r="G106" i="25"/>
  <c r="G108" i="25"/>
  <c r="G110" i="25"/>
  <c r="G112" i="25"/>
  <c r="G114" i="25"/>
  <c r="G116" i="25"/>
  <c r="G118" i="25"/>
  <c r="G120" i="25"/>
  <c r="G122" i="25"/>
  <c r="G124" i="25"/>
  <c r="G126" i="25"/>
  <c r="I94" i="17"/>
  <c r="I94" i="16"/>
  <c r="I93" i="17"/>
  <c r="I93" i="16"/>
  <c r="I92" i="17"/>
  <c r="I92" i="16"/>
  <c r="S92" i="16" s="1"/>
  <c r="V92" i="16" s="1"/>
  <c r="I99" i="17"/>
  <c r="I99" i="16"/>
  <c r="I102" i="17"/>
  <c r="I102" i="16"/>
  <c r="L101" i="26"/>
  <c r="W101" i="26" s="1"/>
  <c r="X101" i="26" s="1"/>
  <c r="Y101" i="26" s="1"/>
  <c r="L95" i="26"/>
  <c r="W95" i="26" s="1"/>
  <c r="X95" i="26" s="1"/>
  <c r="Y95" i="26" s="1"/>
  <c r="L96" i="26"/>
  <c r="W96" i="26" s="1"/>
  <c r="X96" i="26" s="1"/>
  <c r="Y96" i="26" s="1"/>
  <c r="L93" i="26"/>
  <c r="W93" i="26" s="1"/>
  <c r="X93" i="26" s="1"/>
  <c r="Y93" i="26" s="1"/>
  <c r="L99" i="26"/>
  <c r="W99" i="26" s="1"/>
  <c r="X99" i="26" s="1"/>
  <c r="Y99" i="26" s="1"/>
  <c r="L103" i="26"/>
  <c r="W103" i="26" s="1"/>
  <c r="X103" i="26" s="1"/>
  <c r="Y103" i="26" s="1"/>
  <c r="L100" i="26"/>
  <c r="W100" i="26" s="1"/>
  <c r="X100" i="26" s="1"/>
  <c r="Y100" i="26" s="1"/>
  <c r="L98" i="26"/>
  <c r="W98" i="26" s="1"/>
  <c r="X98" i="26" s="1"/>
  <c r="Y98" i="26" s="1"/>
  <c r="E78" i="32"/>
  <c r="I78" i="32" s="1"/>
  <c r="E79" i="32"/>
  <c r="I79" i="32" s="1"/>
  <c r="L97" i="26"/>
  <c r="W97" i="26" s="1"/>
  <c r="X97" i="26" s="1"/>
  <c r="Y97" i="26" s="1"/>
  <c r="L94" i="26"/>
  <c r="W94" i="26" s="1"/>
  <c r="X94" i="26" s="1"/>
  <c r="Y94" i="26" s="1"/>
  <c r="L92" i="26"/>
  <c r="W92" i="26" s="1"/>
  <c r="X92" i="26" s="1"/>
  <c r="L102" i="26"/>
  <c r="W102" i="26" s="1"/>
  <c r="X102" i="26" s="1"/>
  <c r="Y102" i="26" s="1"/>
  <c r="Y80" i="26"/>
  <c r="O151" i="28"/>
  <c r="D163" i="28"/>
  <c r="P149" i="28"/>
  <c r="E161" i="28"/>
  <c r="O145" i="28"/>
  <c r="D157" i="28"/>
  <c r="P142" i="28"/>
  <c r="E154" i="28"/>
  <c r="P148" i="28"/>
  <c r="E160" i="28"/>
  <c r="P144" i="28"/>
  <c r="E156" i="28"/>
  <c r="O141" i="28"/>
  <c r="D153" i="28"/>
  <c r="P150" i="28"/>
  <c r="E162" i="28"/>
  <c r="O149" i="28"/>
  <c r="D161" i="28"/>
  <c r="O142" i="28"/>
  <c r="D154" i="28"/>
  <c r="O147" i="28"/>
  <c r="D159" i="28"/>
  <c r="O143" i="28"/>
  <c r="D155" i="28"/>
  <c r="P141" i="28"/>
  <c r="E153" i="28"/>
  <c r="P143" i="28"/>
  <c r="E155" i="28"/>
  <c r="P145" i="28"/>
  <c r="E157" i="28"/>
  <c r="P146" i="28"/>
  <c r="E158" i="28"/>
  <c r="O148" i="28"/>
  <c r="D160" i="28"/>
  <c r="O146" i="28"/>
  <c r="D158" i="28"/>
  <c r="O144" i="28"/>
  <c r="D156" i="28"/>
  <c r="P147" i="28"/>
  <c r="E159" i="28"/>
  <c r="O150" i="28"/>
  <c r="D162" i="28"/>
  <c r="P140" i="28"/>
  <c r="E152" i="28"/>
  <c r="P139" i="28"/>
  <c r="E151" i="28"/>
  <c r="O140" i="28"/>
  <c r="D152" i="28"/>
  <c r="V81" i="27"/>
  <c r="V85" i="27"/>
  <c r="V89" i="27"/>
  <c r="V93" i="27"/>
  <c r="AH106" i="14"/>
  <c r="L94" i="28"/>
  <c r="W94" i="28" s="1"/>
  <c r="X94" i="28" s="1"/>
  <c r="AH112" i="14"/>
  <c r="L100" i="28"/>
  <c r="W100" i="28" s="1"/>
  <c r="X100" i="28" s="1"/>
  <c r="AH107" i="14"/>
  <c r="L95" i="28"/>
  <c r="W95" i="28" s="1"/>
  <c r="X95" i="28" s="1"/>
  <c r="AH109" i="14"/>
  <c r="L97" i="28"/>
  <c r="W97" i="28" s="1"/>
  <c r="X97" i="28" s="1"/>
  <c r="AH113" i="14"/>
  <c r="L101" i="28"/>
  <c r="W101" i="28" s="1"/>
  <c r="X101" i="28" s="1"/>
  <c r="V83" i="27"/>
  <c r="V87" i="27"/>
  <c r="V91" i="27"/>
  <c r="V103" i="27"/>
  <c r="AH104" i="14"/>
  <c r="L92" i="28"/>
  <c r="W92" i="28" s="1"/>
  <c r="X92" i="28" s="1"/>
  <c r="AH111" i="14"/>
  <c r="L99" i="28"/>
  <c r="W99" i="28" s="1"/>
  <c r="X99" i="28" s="1"/>
  <c r="AH114" i="14"/>
  <c r="L102" i="28"/>
  <c r="W102" i="28" s="1"/>
  <c r="X102" i="28" s="1"/>
  <c r="AH115" i="14"/>
  <c r="L103" i="28"/>
  <c r="W103" i="28" s="1"/>
  <c r="X103" i="28" s="1"/>
  <c r="AH108" i="14"/>
  <c r="L96" i="28"/>
  <c r="W96" i="28" s="1"/>
  <c r="X96" i="28" s="1"/>
  <c r="AH105" i="14"/>
  <c r="L93" i="28"/>
  <c r="W93" i="28" s="1"/>
  <c r="X93" i="28" s="1"/>
  <c r="AH110" i="14"/>
  <c r="L98" i="28"/>
  <c r="W98" i="28" s="1"/>
  <c r="X98" i="28" s="1"/>
  <c r="S146" i="28"/>
  <c r="F10" i="12"/>
  <c r="D180" i="27" l="1"/>
  <c r="N180" i="27" s="1"/>
  <c r="D187" i="27"/>
  <c r="N187" i="27" s="1"/>
  <c r="E185" i="27"/>
  <c r="O185" i="27" s="1"/>
  <c r="D179" i="27"/>
  <c r="N179" i="27" s="1"/>
  <c r="AB99" i="21"/>
  <c r="AA99" i="21"/>
  <c r="Q120" i="25"/>
  <c r="V120" i="25" s="1"/>
  <c r="Q112" i="25"/>
  <c r="V112" i="25" s="1"/>
  <c r="W112" i="25" s="1"/>
  <c r="Q104" i="25"/>
  <c r="V104" i="25" s="1"/>
  <c r="Q96" i="25"/>
  <c r="V96" i="25" s="1"/>
  <c r="W96" i="25" s="1"/>
  <c r="Q80" i="25"/>
  <c r="V80" i="25" s="1"/>
  <c r="Q127" i="25"/>
  <c r="V127" i="25" s="1"/>
  <c r="Q119" i="25"/>
  <c r="V119" i="25" s="1"/>
  <c r="Q111" i="25"/>
  <c r="V111" i="25" s="1"/>
  <c r="W111" i="25" s="1"/>
  <c r="Q103" i="25"/>
  <c r="V103" i="25" s="1"/>
  <c r="W103" i="25" s="1"/>
  <c r="Q95" i="25"/>
  <c r="V95" i="25" s="1"/>
  <c r="W95" i="25" s="1"/>
  <c r="Q87" i="25"/>
  <c r="V87" i="25" s="1"/>
  <c r="W87" i="25" s="1"/>
  <c r="AB95" i="21"/>
  <c r="AA95" i="21"/>
  <c r="AB101" i="21"/>
  <c r="AA101" i="21"/>
  <c r="AB96" i="21"/>
  <c r="AA96" i="21"/>
  <c r="AB102" i="21"/>
  <c r="AA102" i="21"/>
  <c r="AB92" i="21"/>
  <c r="AA92" i="21"/>
  <c r="AB94" i="21"/>
  <c r="AA94" i="21"/>
  <c r="Q114" i="25"/>
  <c r="V114" i="25" s="1"/>
  <c r="W114" i="25" s="1"/>
  <c r="Q106" i="25"/>
  <c r="V106" i="25" s="1"/>
  <c r="W106" i="25" s="1"/>
  <c r="Q98" i="25"/>
  <c r="V98" i="25" s="1"/>
  <c r="W98" i="25" s="1"/>
  <c r="Q82" i="25"/>
  <c r="V82" i="25" s="1"/>
  <c r="W82" i="25" s="1"/>
  <c r="Q121" i="25"/>
  <c r="V121" i="25" s="1"/>
  <c r="Q113" i="25"/>
  <c r="V113" i="25" s="1"/>
  <c r="W113" i="25" s="1"/>
  <c r="Q105" i="25"/>
  <c r="V105" i="25" s="1"/>
  <c r="W105" i="25" s="1"/>
  <c r="Q97" i="25"/>
  <c r="V97" i="25" s="1"/>
  <c r="W97" i="25" s="1"/>
  <c r="Q89" i="25"/>
  <c r="V89" i="25" s="1"/>
  <c r="W89" i="25" s="1"/>
  <c r="Q81" i="25"/>
  <c r="V81" i="25" s="1"/>
  <c r="W81" i="25" s="1"/>
  <c r="Y98" i="22"/>
  <c r="Z98" i="22" s="1"/>
  <c r="Y100" i="22"/>
  <c r="Z100" i="22" s="1"/>
  <c r="Y103" i="22"/>
  <c r="Z103" i="22" s="1"/>
  <c r="Y97" i="22"/>
  <c r="Z97" i="22" s="1"/>
  <c r="Y93" i="22"/>
  <c r="Z93" i="22" s="1"/>
  <c r="Q126" i="25"/>
  <c r="V126" i="25" s="1"/>
  <c r="Q118" i="25"/>
  <c r="V118" i="25" s="1"/>
  <c r="Q110" i="25"/>
  <c r="V110" i="25" s="1"/>
  <c r="W110" i="25" s="1"/>
  <c r="Q102" i="25"/>
  <c r="V102" i="25" s="1"/>
  <c r="W102" i="25" s="1"/>
  <c r="Q94" i="25"/>
  <c r="V94" i="25" s="1"/>
  <c r="W94" i="25" s="1"/>
  <c r="Q125" i="25"/>
  <c r="V125" i="25" s="1"/>
  <c r="Q117" i="25"/>
  <c r="V117" i="25" s="1"/>
  <c r="Q109" i="25"/>
  <c r="V109" i="25" s="1"/>
  <c r="W109" i="25" s="1"/>
  <c r="Q101" i="25"/>
  <c r="V101" i="25" s="1"/>
  <c r="W101" i="25" s="1"/>
  <c r="Q93" i="25"/>
  <c r="V93" i="25" s="1"/>
  <c r="W93" i="25" s="1"/>
  <c r="Q85" i="25"/>
  <c r="V85" i="25" s="1"/>
  <c r="W85" i="25" s="1"/>
  <c r="Y95" i="22"/>
  <c r="Z95" i="22" s="1"/>
  <c r="Y101" i="22"/>
  <c r="Z101" i="22" s="1"/>
  <c r="Y96" i="22"/>
  <c r="Z96" i="22" s="1"/>
  <c r="Y102" i="22"/>
  <c r="Z102" i="22" s="1"/>
  <c r="Y92" i="22"/>
  <c r="Z92" i="22" s="1"/>
  <c r="Y94" i="22"/>
  <c r="Z94" i="22" s="1"/>
  <c r="Q80" i="27"/>
  <c r="V80" i="27" s="1"/>
  <c r="Q122" i="25"/>
  <c r="V122" i="25" s="1"/>
  <c r="W12" i="12"/>
  <c r="X12" i="12" s="1"/>
  <c r="Q124" i="25"/>
  <c r="V124" i="25" s="1"/>
  <c r="V116" i="25"/>
  <c r="Q116" i="25"/>
  <c r="Q108" i="25"/>
  <c r="V108" i="25" s="1"/>
  <c r="W108" i="25" s="1"/>
  <c r="V100" i="25"/>
  <c r="W100" i="25" s="1"/>
  <c r="Q100" i="25"/>
  <c r="Q92" i="25"/>
  <c r="V92" i="25" s="1"/>
  <c r="V84" i="25"/>
  <c r="W84" i="25" s="1"/>
  <c r="Q84" i="25"/>
  <c r="Q123" i="25"/>
  <c r="V123" i="25" s="1"/>
  <c r="V115" i="25"/>
  <c r="W115" i="25" s="1"/>
  <c r="Q115" i="25"/>
  <c r="Q107" i="25"/>
  <c r="V107" i="25" s="1"/>
  <c r="W107" i="25" s="1"/>
  <c r="V99" i="25"/>
  <c r="W99" i="25" s="1"/>
  <c r="Q99" i="25"/>
  <c r="Q83" i="25"/>
  <c r="V83" i="25" s="1"/>
  <c r="W83" i="25" s="1"/>
  <c r="AA98" i="21"/>
  <c r="AB98" i="21"/>
  <c r="AB100" i="21"/>
  <c r="AA100" i="21"/>
  <c r="AB103" i="21"/>
  <c r="AA103" i="21"/>
  <c r="AB97" i="21"/>
  <c r="AA97" i="21"/>
  <c r="Z99" i="22"/>
  <c r="Y99" i="22"/>
  <c r="AB93" i="21"/>
  <c r="AA93" i="21"/>
  <c r="E178" i="27"/>
  <c r="O178" i="27" s="1"/>
  <c r="AB11" i="18"/>
  <c r="F17" i="32"/>
  <c r="U6" i="18"/>
  <c r="Q5" i="22"/>
  <c r="Z5" i="22" s="1"/>
  <c r="P4" i="22"/>
  <c r="Z4" i="22" s="1"/>
  <c r="E10" i="32"/>
  <c r="I10" i="32" s="1"/>
  <c r="M105" i="22"/>
  <c r="M105" i="21"/>
  <c r="Y105" i="21" s="1"/>
  <c r="Z105" i="21" s="1"/>
  <c r="M111" i="22"/>
  <c r="M111" i="21"/>
  <c r="Y111" i="21" s="1"/>
  <c r="Z111" i="21" s="1"/>
  <c r="M113" i="22"/>
  <c r="M113" i="21"/>
  <c r="Y113" i="21" s="1"/>
  <c r="Z113" i="21" s="1"/>
  <c r="E11" i="12"/>
  <c r="F11" i="12" s="1"/>
  <c r="K12" i="12"/>
  <c r="L12" i="12" s="1"/>
  <c r="M115" i="21"/>
  <c r="Y115" i="21" s="1"/>
  <c r="Z115" i="21" s="1"/>
  <c r="M115" i="22"/>
  <c r="M107" i="22"/>
  <c r="M107" i="21"/>
  <c r="Y107" i="21" s="1"/>
  <c r="Z107" i="21" s="1"/>
  <c r="M106" i="22"/>
  <c r="M106" i="21"/>
  <c r="Y106" i="21" s="1"/>
  <c r="Z106" i="21" s="1"/>
  <c r="M110" i="22"/>
  <c r="M110" i="21"/>
  <c r="Y110" i="21" s="1"/>
  <c r="Z110" i="21" s="1"/>
  <c r="M108" i="22"/>
  <c r="M108" i="21"/>
  <c r="Y108" i="21" s="1"/>
  <c r="Z108" i="21" s="1"/>
  <c r="M114" i="22"/>
  <c r="M114" i="21"/>
  <c r="Y114" i="21" s="1"/>
  <c r="Z114" i="21" s="1"/>
  <c r="M104" i="22"/>
  <c r="M104" i="21"/>
  <c r="Y104" i="21" s="1"/>
  <c r="Z104" i="21" s="1"/>
  <c r="M109" i="22"/>
  <c r="M109" i="21"/>
  <c r="Y109" i="21" s="1"/>
  <c r="Z109" i="21" s="1"/>
  <c r="M112" i="22"/>
  <c r="M112" i="21"/>
  <c r="Y112" i="21" s="1"/>
  <c r="Z112" i="21" s="1"/>
  <c r="AA12" i="18"/>
  <c r="Z7" i="22"/>
  <c r="Z6" i="22"/>
  <c r="M5" i="18"/>
  <c r="Z3" i="22"/>
  <c r="F5" i="18"/>
  <c r="G6" i="18" s="1"/>
  <c r="V3" i="17"/>
  <c r="F4" i="18" s="1"/>
  <c r="D164" i="27"/>
  <c r="N164" i="27" s="1"/>
  <c r="E176" i="27"/>
  <c r="O176" i="27" s="1"/>
  <c r="E192" i="27"/>
  <c r="O192" i="27" s="1"/>
  <c r="D199" i="27"/>
  <c r="N199" i="27" s="1"/>
  <c r="D192" i="27"/>
  <c r="N192" i="27" s="1"/>
  <c r="D196" i="27"/>
  <c r="N196" i="27" s="1"/>
  <c r="D193" i="27"/>
  <c r="N193" i="27" s="1"/>
  <c r="E191" i="27"/>
  <c r="O191" i="27" s="1"/>
  <c r="E198" i="27"/>
  <c r="O198" i="27" s="1"/>
  <c r="D189" i="27"/>
  <c r="N189" i="27" s="1"/>
  <c r="E193" i="27"/>
  <c r="O193" i="27" s="1"/>
  <c r="D198" i="27"/>
  <c r="N198" i="27" s="1"/>
  <c r="E194" i="27"/>
  <c r="O194" i="27" s="1"/>
  <c r="E195" i="27"/>
  <c r="O195" i="27" s="1"/>
  <c r="D197" i="27"/>
  <c r="N197" i="27" s="1"/>
  <c r="D194" i="27"/>
  <c r="N194" i="27" s="1"/>
  <c r="E189" i="27"/>
  <c r="O189" i="27" s="1"/>
  <c r="E196" i="27"/>
  <c r="O196" i="27" s="1"/>
  <c r="D190" i="27"/>
  <c r="N190" i="27" s="1"/>
  <c r="E199" i="27"/>
  <c r="O199" i="27" s="1"/>
  <c r="D195" i="27"/>
  <c r="N195" i="27" s="1"/>
  <c r="F11" i="18"/>
  <c r="C17" i="32" s="1"/>
  <c r="S102" i="17"/>
  <c r="V102" i="17" s="1"/>
  <c r="S100" i="17"/>
  <c r="V100" i="17" s="1"/>
  <c r="S96" i="17"/>
  <c r="V96" i="17" s="1"/>
  <c r="S92" i="17"/>
  <c r="V92" i="17" s="1"/>
  <c r="S98" i="17"/>
  <c r="V98" i="17" s="1"/>
  <c r="S99" i="17"/>
  <c r="V99" i="17" s="1"/>
  <c r="S93" i="17"/>
  <c r="V93" i="17" s="1"/>
  <c r="S97" i="17"/>
  <c r="V97" i="17" s="1"/>
  <c r="S95" i="17"/>
  <c r="V95" i="17" s="1"/>
  <c r="S101" i="17"/>
  <c r="V101" i="17" s="1"/>
  <c r="S94" i="17"/>
  <c r="V94" i="17" s="1"/>
  <c r="S103" i="17"/>
  <c r="V103" i="17" s="1"/>
  <c r="E168" i="17"/>
  <c r="E168" i="22" s="1"/>
  <c r="Q168" i="22" s="1"/>
  <c r="O156" i="17"/>
  <c r="E165" i="17"/>
  <c r="E165" i="22" s="1"/>
  <c r="Q165" i="22" s="1"/>
  <c r="O153" i="17"/>
  <c r="D174" i="17"/>
  <c r="D174" i="22" s="1"/>
  <c r="P174" i="22" s="1"/>
  <c r="N162" i="17"/>
  <c r="E172" i="17"/>
  <c r="E172" i="22" s="1"/>
  <c r="Q172" i="22" s="1"/>
  <c r="O160" i="17"/>
  <c r="D170" i="17"/>
  <c r="D170" i="22" s="1"/>
  <c r="P170" i="22" s="1"/>
  <c r="N158" i="17"/>
  <c r="E169" i="17"/>
  <c r="E169" i="22" s="1"/>
  <c r="Q169" i="22" s="1"/>
  <c r="O157" i="17"/>
  <c r="E164" i="17"/>
  <c r="E164" i="22" s="1"/>
  <c r="Q164" i="22" s="1"/>
  <c r="O152" i="17"/>
  <c r="D175" i="17"/>
  <c r="D175" i="22" s="1"/>
  <c r="P175" i="22" s="1"/>
  <c r="N163" i="17"/>
  <c r="E166" i="17"/>
  <c r="E166" i="22" s="1"/>
  <c r="Q166" i="22" s="1"/>
  <c r="O154" i="17"/>
  <c r="D166" i="17"/>
  <c r="D166" i="22" s="1"/>
  <c r="P166" i="22" s="1"/>
  <c r="N154" i="17"/>
  <c r="D176" i="17"/>
  <c r="D176" i="22" s="1"/>
  <c r="P176" i="22" s="1"/>
  <c r="N164" i="17"/>
  <c r="E174" i="17"/>
  <c r="E174" i="22" s="1"/>
  <c r="Q174" i="22" s="1"/>
  <c r="O162" i="17"/>
  <c r="D165" i="17"/>
  <c r="D165" i="22" s="1"/>
  <c r="P165" i="22" s="1"/>
  <c r="N153" i="17"/>
  <c r="D171" i="17"/>
  <c r="D171" i="22" s="1"/>
  <c r="P171" i="22" s="1"/>
  <c r="N159" i="17"/>
  <c r="E167" i="17"/>
  <c r="E167" i="22" s="1"/>
  <c r="Q167" i="22" s="1"/>
  <c r="O155" i="17"/>
  <c r="E170" i="17"/>
  <c r="E170" i="22" s="1"/>
  <c r="Q170" i="22" s="1"/>
  <c r="O158" i="17"/>
  <c r="D167" i="17"/>
  <c r="D167" i="22" s="1"/>
  <c r="P167" i="22" s="1"/>
  <c r="N155" i="17"/>
  <c r="D172" i="17"/>
  <c r="D172" i="22" s="1"/>
  <c r="P172" i="22" s="1"/>
  <c r="N160" i="17"/>
  <c r="E173" i="17"/>
  <c r="E173" i="22" s="1"/>
  <c r="Q173" i="22" s="1"/>
  <c r="O161" i="17"/>
  <c r="D169" i="17"/>
  <c r="D169" i="22" s="1"/>
  <c r="P169" i="22" s="1"/>
  <c r="N157" i="17"/>
  <c r="E171" i="17"/>
  <c r="E171" i="22" s="1"/>
  <c r="Q171" i="22" s="1"/>
  <c r="O159" i="17"/>
  <c r="D173" i="17"/>
  <c r="D173" i="22" s="1"/>
  <c r="P173" i="22" s="1"/>
  <c r="N161" i="17"/>
  <c r="E175" i="17"/>
  <c r="E175" i="22" s="1"/>
  <c r="Q175" i="22" s="1"/>
  <c r="O163" i="17"/>
  <c r="D168" i="17"/>
  <c r="D168" i="22" s="1"/>
  <c r="P168" i="22" s="1"/>
  <c r="N156" i="17"/>
  <c r="V90" i="25"/>
  <c r="W90" i="25" s="1"/>
  <c r="V86" i="25"/>
  <c r="W86" i="25" s="1"/>
  <c r="V91" i="25"/>
  <c r="W91" i="25" s="1"/>
  <c r="V88" i="25"/>
  <c r="W88" i="25" s="1"/>
  <c r="S96" i="16"/>
  <c r="V96" i="16" s="1"/>
  <c r="W96" i="16" s="1"/>
  <c r="S100" i="16"/>
  <c r="V100" i="16" s="1"/>
  <c r="W100" i="16" s="1"/>
  <c r="S99" i="16"/>
  <c r="V99" i="16" s="1"/>
  <c r="W99" i="16" s="1"/>
  <c r="S97" i="16"/>
  <c r="V97" i="16" s="1"/>
  <c r="W97" i="16" s="1"/>
  <c r="S95" i="16"/>
  <c r="V95" i="16" s="1"/>
  <c r="W95" i="16" s="1"/>
  <c r="S101" i="16"/>
  <c r="V101" i="16" s="1"/>
  <c r="W101" i="16" s="1"/>
  <c r="S98" i="16"/>
  <c r="V98" i="16" s="1"/>
  <c r="W98" i="16" s="1"/>
  <c r="S103" i="16"/>
  <c r="V103" i="16" s="1"/>
  <c r="W103" i="16" s="1"/>
  <c r="S93" i="16"/>
  <c r="V93" i="16" s="1"/>
  <c r="W93" i="16" s="1"/>
  <c r="S102" i="16"/>
  <c r="V102" i="16" s="1"/>
  <c r="W102" i="16" s="1"/>
  <c r="S94" i="16"/>
  <c r="V94" i="16" s="1"/>
  <c r="W94" i="16" s="1"/>
  <c r="V90" i="27"/>
  <c r="V99" i="27"/>
  <c r="V82" i="27"/>
  <c r="I108" i="17"/>
  <c r="I108" i="16"/>
  <c r="I104" i="17"/>
  <c r="I104" i="16"/>
  <c r="S104" i="16" s="1"/>
  <c r="V104" i="16" s="1"/>
  <c r="W76" i="25"/>
  <c r="W79" i="25"/>
  <c r="W71" i="25"/>
  <c r="I109" i="17"/>
  <c r="I109" i="16"/>
  <c r="V86" i="27"/>
  <c r="I107" i="17"/>
  <c r="I107" i="16"/>
  <c r="I106" i="17"/>
  <c r="I106" i="16"/>
  <c r="W77" i="25"/>
  <c r="W69" i="25"/>
  <c r="P12" i="12"/>
  <c r="I114" i="17"/>
  <c r="I114" i="16"/>
  <c r="W74" i="25"/>
  <c r="I105" i="17"/>
  <c r="I105" i="16"/>
  <c r="I115" i="17"/>
  <c r="I115" i="16"/>
  <c r="W70" i="25"/>
  <c r="W75" i="25"/>
  <c r="W78" i="25"/>
  <c r="W72" i="25"/>
  <c r="V88" i="27"/>
  <c r="I111" i="17"/>
  <c r="I111" i="16"/>
  <c r="I110" i="17"/>
  <c r="I110" i="16"/>
  <c r="V84" i="27"/>
  <c r="I113" i="17"/>
  <c r="I113" i="16"/>
  <c r="V94" i="27"/>
  <c r="I112" i="17"/>
  <c r="I112" i="16"/>
  <c r="W92" i="16"/>
  <c r="W73" i="25"/>
  <c r="P14" i="12"/>
  <c r="P13" i="12"/>
  <c r="W68" i="25"/>
  <c r="P11" i="12"/>
  <c r="N11" i="31"/>
  <c r="O11" i="31" s="1"/>
  <c r="E77" i="32"/>
  <c r="I77" i="32" s="1"/>
  <c r="N15" i="31"/>
  <c r="O15" i="31" s="1"/>
  <c r="E80" i="32"/>
  <c r="I80" i="32" s="1"/>
  <c r="V95" i="27"/>
  <c r="V100" i="27"/>
  <c r="V102" i="27"/>
  <c r="V101" i="27"/>
  <c r="V96" i="27"/>
  <c r="V92" i="27"/>
  <c r="V114" i="27"/>
  <c r="L114" i="26"/>
  <c r="W114" i="26" s="1"/>
  <c r="X114" i="26" s="1"/>
  <c r="Y114" i="26" s="1"/>
  <c r="L109" i="26"/>
  <c r="W109" i="26" s="1"/>
  <c r="X109" i="26" s="1"/>
  <c r="Y109" i="26" s="1"/>
  <c r="V110" i="27"/>
  <c r="L110" i="26"/>
  <c r="W110" i="26" s="1"/>
  <c r="X110" i="26" s="1"/>
  <c r="Y110" i="26" s="1"/>
  <c r="V111" i="27"/>
  <c r="L111" i="26"/>
  <c r="W111" i="26" s="1"/>
  <c r="X111" i="26" s="1"/>
  <c r="Y111" i="26" s="1"/>
  <c r="V107" i="27"/>
  <c r="L107" i="26"/>
  <c r="W107" i="26" s="1"/>
  <c r="X107" i="26" s="1"/>
  <c r="Y107" i="26" s="1"/>
  <c r="V109" i="27"/>
  <c r="V108" i="27"/>
  <c r="L108" i="26"/>
  <c r="W108" i="26" s="1"/>
  <c r="X108" i="26" s="1"/>
  <c r="Y108" i="26" s="1"/>
  <c r="V113" i="27"/>
  <c r="L113" i="26"/>
  <c r="W113" i="26" s="1"/>
  <c r="X113" i="26" s="1"/>
  <c r="Y113" i="26" s="1"/>
  <c r="V104" i="27"/>
  <c r="L104" i="26"/>
  <c r="W104" i="26" s="1"/>
  <c r="X104" i="26" s="1"/>
  <c r="V112" i="27"/>
  <c r="L112" i="26"/>
  <c r="W112" i="26" s="1"/>
  <c r="X112" i="26" s="1"/>
  <c r="Y112" i="26" s="1"/>
  <c r="Y92" i="26"/>
  <c r="V105" i="27"/>
  <c r="L105" i="26"/>
  <c r="W105" i="26" s="1"/>
  <c r="X105" i="26" s="1"/>
  <c r="Y105" i="26" s="1"/>
  <c r="V115" i="27"/>
  <c r="L115" i="26"/>
  <c r="W115" i="26" s="1"/>
  <c r="X115" i="26" s="1"/>
  <c r="Y115" i="26" s="1"/>
  <c r="V98" i="27"/>
  <c r="V106" i="27"/>
  <c r="L106" i="26"/>
  <c r="W106" i="26" s="1"/>
  <c r="X106" i="26" s="1"/>
  <c r="Y106" i="26" s="1"/>
  <c r="V97" i="27"/>
  <c r="E171" i="28"/>
  <c r="P159" i="28"/>
  <c r="P158" i="28"/>
  <c r="E170" i="28"/>
  <c r="D167" i="28"/>
  <c r="O155" i="28"/>
  <c r="P162" i="28"/>
  <c r="E174" i="28"/>
  <c r="E166" i="28"/>
  <c r="P154" i="28"/>
  <c r="O156" i="28"/>
  <c r="D168" i="28"/>
  <c r="P157" i="28"/>
  <c r="E169" i="28"/>
  <c r="O159" i="28"/>
  <c r="D171" i="28"/>
  <c r="D165" i="28"/>
  <c r="O153" i="28"/>
  <c r="O157" i="28"/>
  <c r="D169" i="28"/>
  <c r="O158" i="28"/>
  <c r="D170" i="28"/>
  <c r="E167" i="28"/>
  <c r="P155" i="28"/>
  <c r="O154" i="28"/>
  <c r="D166" i="28"/>
  <c r="E168" i="28"/>
  <c r="P156" i="28"/>
  <c r="E173" i="28"/>
  <c r="P161" i="28"/>
  <c r="O162" i="28"/>
  <c r="D174" i="28"/>
  <c r="D172" i="28"/>
  <c r="O160" i="28"/>
  <c r="P153" i="28"/>
  <c r="E165" i="28"/>
  <c r="O161" i="28"/>
  <c r="D173" i="28"/>
  <c r="P160" i="28"/>
  <c r="E172" i="28"/>
  <c r="O163" i="28"/>
  <c r="D175" i="28"/>
  <c r="P151" i="28"/>
  <c r="E163" i="28"/>
  <c r="E164" i="28"/>
  <c r="P152" i="28"/>
  <c r="O152" i="28"/>
  <c r="D164" i="28"/>
  <c r="N12" i="31"/>
  <c r="O12" i="31" s="1"/>
  <c r="N13" i="31"/>
  <c r="O13" i="31" s="1"/>
  <c r="AH118" i="14"/>
  <c r="L106" i="28"/>
  <c r="W106" i="28" s="1"/>
  <c r="X106" i="28" s="1"/>
  <c r="AH123" i="14"/>
  <c r="L111" i="28"/>
  <c r="W111" i="28" s="1"/>
  <c r="X111" i="28" s="1"/>
  <c r="AH120" i="14"/>
  <c r="L108" i="28"/>
  <c r="W108" i="28" s="1"/>
  <c r="X108" i="28" s="1"/>
  <c r="AH127" i="14"/>
  <c r="L115" i="28"/>
  <c r="W115" i="28" s="1"/>
  <c r="X115" i="28" s="1"/>
  <c r="AH125" i="14"/>
  <c r="L113" i="28"/>
  <c r="W113" i="28" s="1"/>
  <c r="X113" i="28" s="1"/>
  <c r="C11" i="29"/>
  <c r="D11" i="29" s="1"/>
  <c r="AH124" i="14"/>
  <c r="L112" i="28"/>
  <c r="W112" i="28" s="1"/>
  <c r="X112" i="28" s="1"/>
  <c r="N14" i="31"/>
  <c r="O14" i="31" s="1"/>
  <c r="AH116" i="14"/>
  <c r="L104" i="28"/>
  <c r="W104" i="28" s="1"/>
  <c r="X104" i="28" s="1"/>
  <c r="AH122" i="14"/>
  <c r="L110" i="28"/>
  <c r="W110" i="28" s="1"/>
  <c r="X110" i="28" s="1"/>
  <c r="AH117" i="14"/>
  <c r="L105" i="28"/>
  <c r="W105" i="28" s="1"/>
  <c r="X105" i="28" s="1"/>
  <c r="AH121" i="14"/>
  <c r="L109" i="28"/>
  <c r="W109" i="28" s="1"/>
  <c r="X109" i="28" s="1"/>
  <c r="AH126" i="14"/>
  <c r="L114" i="28"/>
  <c r="W114" i="28" s="1"/>
  <c r="X114" i="28" s="1"/>
  <c r="AH119" i="14"/>
  <c r="L107" i="28"/>
  <c r="W107" i="28" s="1"/>
  <c r="X107" i="28" s="1"/>
  <c r="S147" i="28"/>
  <c r="L10" i="12"/>
  <c r="E197" i="27" l="1"/>
  <c r="O197" i="27" s="1"/>
  <c r="D191" i="27"/>
  <c r="N191" i="27" s="1"/>
  <c r="Q12" i="12"/>
  <c r="Q14" i="12"/>
  <c r="Q13" i="12"/>
  <c r="Z109" i="22"/>
  <c r="Y109" i="22"/>
  <c r="Y114" i="22"/>
  <c r="Z114" i="22" s="1"/>
  <c r="Z110" i="22"/>
  <c r="Y110" i="22"/>
  <c r="Y107" i="22"/>
  <c r="Z107" i="22" s="1"/>
  <c r="AB111" i="21"/>
  <c r="AA111" i="21"/>
  <c r="E190" i="27"/>
  <c r="O190" i="27" s="1"/>
  <c r="AB112" i="21"/>
  <c r="AA112" i="21"/>
  <c r="AB104" i="21"/>
  <c r="AA104" i="21"/>
  <c r="AB108" i="21"/>
  <c r="AA108" i="21"/>
  <c r="AA106" i="21"/>
  <c r="AB106" i="21"/>
  <c r="Y115" i="22"/>
  <c r="Z115" i="22" s="1"/>
  <c r="Y111" i="22"/>
  <c r="Z111" i="22" s="1"/>
  <c r="Y112" i="22"/>
  <c r="Z112" i="22" s="1"/>
  <c r="Y104" i="22"/>
  <c r="Z104" i="22" s="1"/>
  <c r="Y108" i="22"/>
  <c r="Z108" i="22" s="1"/>
  <c r="Y106" i="22"/>
  <c r="Z106" i="22" s="1"/>
  <c r="AB115" i="21"/>
  <c r="AA115" i="21"/>
  <c r="AB113" i="21"/>
  <c r="AA113" i="21"/>
  <c r="AA105" i="21"/>
  <c r="AB105" i="21"/>
  <c r="AB109" i="21"/>
  <c r="AA109" i="21"/>
  <c r="AA114" i="21"/>
  <c r="AB114" i="21"/>
  <c r="AB110" i="21"/>
  <c r="AA110" i="21"/>
  <c r="AB107" i="21"/>
  <c r="AA107" i="21"/>
  <c r="Y113" i="22"/>
  <c r="Z113" i="22" s="1"/>
  <c r="Y105" i="22"/>
  <c r="Z105" i="22" s="1"/>
  <c r="AB12" i="18"/>
  <c r="F18" i="32"/>
  <c r="G11" i="18"/>
  <c r="R14" i="12"/>
  <c r="N6" i="18"/>
  <c r="W92" i="25"/>
  <c r="R12" i="12"/>
  <c r="R13" i="12"/>
  <c r="W13" i="12"/>
  <c r="X13" i="12" s="1"/>
  <c r="K13" i="12"/>
  <c r="L13" i="12" s="1"/>
  <c r="E12" i="12"/>
  <c r="F12" i="12" s="1"/>
  <c r="M119" i="22"/>
  <c r="M119" i="21"/>
  <c r="Y119" i="21" s="1"/>
  <c r="Z119" i="21" s="1"/>
  <c r="M121" i="22"/>
  <c r="M121" i="21"/>
  <c r="Y121" i="21" s="1"/>
  <c r="Z121" i="21" s="1"/>
  <c r="M122" i="22"/>
  <c r="M122" i="21"/>
  <c r="Y122" i="21" s="1"/>
  <c r="Z122" i="21" s="1"/>
  <c r="M125" i="22"/>
  <c r="M125" i="21"/>
  <c r="Y125" i="21" s="1"/>
  <c r="Z125" i="21" s="1"/>
  <c r="M118" i="22"/>
  <c r="M118" i="21"/>
  <c r="Y118" i="21" s="1"/>
  <c r="Z118" i="21" s="1"/>
  <c r="Q11" i="12"/>
  <c r="R11" i="12" s="1"/>
  <c r="M120" i="22"/>
  <c r="M120" i="21"/>
  <c r="Y120" i="21" s="1"/>
  <c r="Z120" i="21" s="1"/>
  <c r="M124" i="22"/>
  <c r="M124" i="21"/>
  <c r="Y124" i="21" s="1"/>
  <c r="Z124" i="21" s="1"/>
  <c r="M126" i="22"/>
  <c r="M126" i="21"/>
  <c r="Y126" i="21" s="1"/>
  <c r="Z126" i="21" s="1"/>
  <c r="M117" i="22"/>
  <c r="M117" i="21"/>
  <c r="Y117" i="21" s="1"/>
  <c r="Z117" i="21" s="1"/>
  <c r="M116" i="22"/>
  <c r="M116" i="21"/>
  <c r="Y116" i="21" s="1"/>
  <c r="Z116" i="21" s="1"/>
  <c r="M127" i="21"/>
  <c r="Y127" i="21" s="1"/>
  <c r="Z127" i="21" s="1"/>
  <c r="M127" i="22"/>
  <c r="M123" i="22"/>
  <c r="M123" i="21"/>
  <c r="Y123" i="21" s="1"/>
  <c r="Z123" i="21" s="1"/>
  <c r="AA13" i="18"/>
  <c r="M4" i="18"/>
  <c r="T13" i="18"/>
  <c r="E19" i="32" s="1"/>
  <c r="T11" i="18"/>
  <c r="E17" i="32" s="1"/>
  <c r="T12" i="18"/>
  <c r="E18" i="32" s="1"/>
  <c r="E211" i="27"/>
  <c r="O211" i="27" s="1"/>
  <c r="E201" i="27"/>
  <c r="O201" i="27" s="1"/>
  <c r="D201" i="27"/>
  <c r="N201" i="27" s="1"/>
  <c r="E203" i="27"/>
  <c r="O203" i="27" s="1"/>
  <c r="D208" i="27"/>
  <c r="N208" i="27" s="1"/>
  <c r="D204" i="27"/>
  <c r="N204" i="27" s="1"/>
  <c r="E188" i="27"/>
  <c r="O188" i="27" s="1"/>
  <c r="D207" i="27"/>
  <c r="N207" i="27" s="1"/>
  <c r="D203" i="27"/>
  <c r="N203" i="27" s="1"/>
  <c r="E208" i="27"/>
  <c r="O208" i="27" s="1"/>
  <c r="D206" i="27"/>
  <c r="N206" i="27" s="1"/>
  <c r="D209" i="27"/>
  <c r="N209" i="27" s="1"/>
  <c r="E206" i="27"/>
  <c r="O206" i="27" s="1"/>
  <c r="E205" i="27"/>
  <c r="O205" i="27" s="1"/>
  <c r="E210" i="27"/>
  <c r="O210" i="27" s="1"/>
  <c r="D205" i="27"/>
  <c r="N205" i="27" s="1"/>
  <c r="E209" i="27"/>
  <c r="O209" i="27" s="1"/>
  <c r="D211" i="27"/>
  <c r="N211" i="27" s="1"/>
  <c r="D202" i="27"/>
  <c r="N202" i="27" s="1"/>
  <c r="E207" i="27"/>
  <c r="O207" i="27" s="1"/>
  <c r="D210" i="27"/>
  <c r="N210" i="27" s="1"/>
  <c r="E204" i="27"/>
  <c r="O204" i="27" s="1"/>
  <c r="D176" i="27"/>
  <c r="N176" i="27" s="1"/>
  <c r="F12" i="18"/>
  <c r="C18" i="32" s="1"/>
  <c r="S110" i="17"/>
  <c r="V110" i="17" s="1"/>
  <c r="S115" i="17"/>
  <c r="V115" i="17" s="1"/>
  <c r="S114" i="17"/>
  <c r="V114" i="17" s="1"/>
  <c r="S106" i="17"/>
  <c r="V106" i="17" s="1"/>
  <c r="S113" i="17"/>
  <c r="V113" i="17" s="1"/>
  <c r="S109" i="17"/>
  <c r="V109" i="17" s="1"/>
  <c r="S104" i="17"/>
  <c r="V104" i="17" s="1"/>
  <c r="S112" i="17"/>
  <c r="V112" i="17" s="1"/>
  <c r="S111" i="17"/>
  <c r="V111" i="17" s="1"/>
  <c r="S105" i="17"/>
  <c r="V105" i="17" s="1"/>
  <c r="S107" i="17"/>
  <c r="V107" i="17" s="1"/>
  <c r="S108" i="17"/>
  <c r="V108" i="17" s="1"/>
  <c r="D180" i="17"/>
  <c r="D180" i="22" s="1"/>
  <c r="P180" i="22" s="1"/>
  <c r="N168" i="17"/>
  <c r="D181" i="17"/>
  <c r="D181" i="22" s="1"/>
  <c r="P181" i="22" s="1"/>
  <c r="N169" i="17"/>
  <c r="E182" i="17"/>
  <c r="E182" i="22" s="1"/>
  <c r="Q182" i="22" s="1"/>
  <c r="O170" i="17"/>
  <c r="E186" i="17"/>
  <c r="E186" i="22" s="1"/>
  <c r="Q186" i="22" s="1"/>
  <c r="O174" i="17"/>
  <c r="N175" i="17"/>
  <c r="D187" i="17"/>
  <c r="D187" i="22" s="1"/>
  <c r="P187" i="22" s="1"/>
  <c r="E184" i="17"/>
  <c r="E184" i="22" s="1"/>
  <c r="Q184" i="22" s="1"/>
  <c r="O172" i="17"/>
  <c r="D185" i="17"/>
  <c r="D185" i="22" s="1"/>
  <c r="P185" i="22" s="1"/>
  <c r="N173" i="17"/>
  <c r="D184" i="17"/>
  <c r="D184" i="22" s="1"/>
  <c r="P184" i="22" s="1"/>
  <c r="N172" i="17"/>
  <c r="D183" i="17"/>
  <c r="D183" i="22" s="1"/>
  <c r="P183" i="22" s="1"/>
  <c r="N171" i="17"/>
  <c r="D178" i="17"/>
  <c r="D178" i="22" s="1"/>
  <c r="P178" i="22" s="1"/>
  <c r="N166" i="17"/>
  <c r="E181" i="17"/>
  <c r="E181" i="22" s="1"/>
  <c r="Q181" i="22" s="1"/>
  <c r="O169" i="17"/>
  <c r="E177" i="17"/>
  <c r="E177" i="22" s="1"/>
  <c r="Q177" i="22" s="1"/>
  <c r="O165" i="17"/>
  <c r="E187" i="17"/>
  <c r="E187" i="22" s="1"/>
  <c r="Q187" i="22" s="1"/>
  <c r="O175" i="17"/>
  <c r="E183" i="17"/>
  <c r="E183" i="22" s="1"/>
  <c r="Q183" i="22" s="1"/>
  <c r="O171" i="17"/>
  <c r="E185" i="17"/>
  <c r="E185" i="22" s="1"/>
  <c r="Q185" i="22" s="1"/>
  <c r="O173" i="17"/>
  <c r="D179" i="17"/>
  <c r="D179" i="22" s="1"/>
  <c r="P179" i="22" s="1"/>
  <c r="N167" i="17"/>
  <c r="E179" i="17"/>
  <c r="E179" i="22" s="1"/>
  <c r="Q179" i="22" s="1"/>
  <c r="O167" i="17"/>
  <c r="D177" i="17"/>
  <c r="D177" i="22" s="1"/>
  <c r="P177" i="22" s="1"/>
  <c r="N165" i="17"/>
  <c r="D188" i="17"/>
  <c r="D188" i="22" s="1"/>
  <c r="P188" i="22" s="1"/>
  <c r="N176" i="17"/>
  <c r="E178" i="17"/>
  <c r="E178" i="22" s="1"/>
  <c r="Q178" i="22" s="1"/>
  <c r="O166" i="17"/>
  <c r="E176" i="17"/>
  <c r="E176" i="22" s="1"/>
  <c r="Q176" i="22" s="1"/>
  <c r="O164" i="17"/>
  <c r="D182" i="17"/>
  <c r="D182" i="22" s="1"/>
  <c r="P182" i="22" s="1"/>
  <c r="N170" i="17"/>
  <c r="D186" i="17"/>
  <c r="D186" i="22" s="1"/>
  <c r="P186" i="22" s="1"/>
  <c r="N174" i="17"/>
  <c r="E180" i="17"/>
  <c r="E180" i="22" s="1"/>
  <c r="Q180" i="22" s="1"/>
  <c r="O168" i="17"/>
  <c r="S113" i="16"/>
  <c r="V113" i="16" s="1"/>
  <c r="W113" i="16" s="1"/>
  <c r="S112" i="16"/>
  <c r="V112" i="16" s="1"/>
  <c r="W112" i="16" s="1"/>
  <c r="S111" i="16"/>
  <c r="V111" i="16" s="1"/>
  <c r="W111" i="16" s="1"/>
  <c r="S105" i="16"/>
  <c r="V105" i="16" s="1"/>
  <c r="W105" i="16" s="1"/>
  <c r="S107" i="16"/>
  <c r="V107" i="16" s="1"/>
  <c r="W107" i="16" s="1"/>
  <c r="S108" i="16"/>
  <c r="V108" i="16" s="1"/>
  <c r="W108" i="16" s="1"/>
  <c r="S109" i="16"/>
  <c r="V109" i="16" s="1"/>
  <c r="W109" i="16" s="1"/>
  <c r="S110" i="16"/>
  <c r="V110" i="16" s="1"/>
  <c r="W110" i="16" s="1"/>
  <c r="S115" i="16"/>
  <c r="V115" i="16" s="1"/>
  <c r="W115" i="16" s="1"/>
  <c r="S114" i="16"/>
  <c r="V114" i="16" s="1"/>
  <c r="W114" i="16" s="1"/>
  <c r="S106" i="16"/>
  <c r="V106" i="16" s="1"/>
  <c r="W106" i="16" s="1"/>
  <c r="P10" i="12"/>
  <c r="R10" i="12" s="1"/>
  <c r="I119" i="17"/>
  <c r="I119" i="16"/>
  <c r="I117" i="17"/>
  <c r="I117" i="16"/>
  <c r="I116" i="17"/>
  <c r="I116" i="16"/>
  <c r="S116" i="16" s="1"/>
  <c r="V116" i="16" s="1"/>
  <c r="I127" i="17"/>
  <c r="I127" i="16"/>
  <c r="I121" i="17"/>
  <c r="I121" i="16"/>
  <c r="I125" i="17"/>
  <c r="I125" i="16"/>
  <c r="I123" i="17"/>
  <c r="I123" i="16"/>
  <c r="I122" i="17"/>
  <c r="I122" i="16"/>
  <c r="W104" i="16"/>
  <c r="W80" i="25"/>
  <c r="I124" i="17"/>
  <c r="I124" i="16"/>
  <c r="I120" i="17"/>
  <c r="I120" i="16"/>
  <c r="I126" i="17"/>
  <c r="I126" i="16"/>
  <c r="I118" i="17"/>
  <c r="I118" i="16"/>
  <c r="AH131" i="14"/>
  <c r="V119" i="27"/>
  <c r="W119" i="25"/>
  <c r="L119" i="26"/>
  <c r="W119" i="26" s="1"/>
  <c r="X119" i="26" s="1"/>
  <c r="Y119" i="26" s="1"/>
  <c r="AH135" i="14"/>
  <c r="V123" i="27"/>
  <c r="L123" i="26"/>
  <c r="W123" i="26" s="1"/>
  <c r="X123" i="26" s="1"/>
  <c r="Y123" i="26" s="1"/>
  <c r="AH128" i="14"/>
  <c r="V116" i="27"/>
  <c r="L116" i="26"/>
  <c r="W116" i="26" s="1"/>
  <c r="X116" i="26" s="1"/>
  <c r="W116" i="25"/>
  <c r="AH139" i="14"/>
  <c r="V127" i="27"/>
  <c r="W127" i="25"/>
  <c r="L127" i="26"/>
  <c r="W127" i="26" s="1"/>
  <c r="X127" i="26" s="1"/>
  <c r="Y127" i="26" s="1"/>
  <c r="AH130" i="14"/>
  <c r="V118" i="27"/>
  <c r="W118" i="25"/>
  <c r="L118" i="26"/>
  <c r="W118" i="26" s="1"/>
  <c r="X118" i="26" s="1"/>
  <c r="Y118" i="26" s="1"/>
  <c r="AH133" i="14"/>
  <c r="V121" i="27"/>
  <c r="W121" i="25"/>
  <c r="L121" i="26"/>
  <c r="W121" i="26" s="1"/>
  <c r="X121" i="26" s="1"/>
  <c r="Y121" i="26" s="1"/>
  <c r="AH137" i="14"/>
  <c r="V125" i="27"/>
  <c r="W125" i="25"/>
  <c r="L125" i="26"/>
  <c r="W125" i="26" s="1"/>
  <c r="X125" i="26" s="1"/>
  <c r="Y125" i="26" s="1"/>
  <c r="AH129" i="14"/>
  <c r="V117" i="27"/>
  <c r="W117" i="25"/>
  <c r="L117" i="26"/>
  <c r="W117" i="26" s="1"/>
  <c r="X117" i="26" s="1"/>
  <c r="Y117" i="26" s="1"/>
  <c r="AH138" i="14"/>
  <c r="V126" i="27"/>
  <c r="W126" i="25"/>
  <c r="L126" i="26"/>
  <c r="W126" i="26" s="1"/>
  <c r="X126" i="26" s="1"/>
  <c r="Y126" i="26" s="1"/>
  <c r="AH134" i="14"/>
  <c r="V122" i="27"/>
  <c r="W122" i="25"/>
  <c r="L122" i="26"/>
  <c r="W122" i="26" s="1"/>
  <c r="X122" i="26" s="1"/>
  <c r="Y122" i="26" s="1"/>
  <c r="AH136" i="14"/>
  <c r="V124" i="27"/>
  <c r="W124" i="25"/>
  <c r="L124" i="26"/>
  <c r="W124" i="26" s="1"/>
  <c r="X124" i="26" s="1"/>
  <c r="Y124" i="26" s="1"/>
  <c r="Y104" i="26"/>
  <c r="AH132" i="14"/>
  <c r="V120" i="27"/>
  <c r="L120" i="26"/>
  <c r="W120" i="26" s="1"/>
  <c r="X120" i="26" s="1"/>
  <c r="Y120" i="26" s="1"/>
  <c r="W120" i="25"/>
  <c r="W104" i="25"/>
  <c r="C15" i="29"/>
  <c r="D15" i="29" s="1"/>
  <c r="D21" i="29" s="1"/>
  <c r="D22" i="29" s="1"/>
  <c r="D23" i="29" s="1"/>
  <c r="D24" i="29" s="1"/>
  <c r="D25" i="29" s="1"/>
  <c r="S15" i="18"/>
  <c r="O16" i="31"/>
  <c r="N16" i="31" s="1"/>
  <c r="N17" i="31" s="1"/>
  <c r="N18" i="31" s="1"/>
  <c r="N19" i="31" s="1"/>
  <c r="N20" i="31" s="1"/>
  <c r="N21" i="31" s="1"/>
  <c r="E184" i="28"/>
  <c r="P172" i="28"/>
  <c r="O174" i="28"/>
  <c r="D186" i="28"/>
  <c r="O171" i="28"/>
  <c r="D183" i="28"/>
  <c r="P174" i="28"/>
  <c r="E186" i="28"/>
  <c r="O173" i="28"/>
  <c r="D185" i="28"/>
  <c r="O170" i="28"/>
  <c r="D182" i="28"/>
  <c r="P169" i="28"/>
  <c r="E181" i="28"/>
  <c r="P173" i="28"/>
  <c r="E185" i="28"/>
  <c r="O167" i="28"/>
  <c r="D179" i="28"/>
  <c r="E177" i="28"/>
  <c r="P165" i="28"/>
  <c r="O169" i="28"/>
  <c r="D181" i="28"/>
  <c r="O168" i="28"/>
  <c r="D180" i="28"/>
  <c r="P170" i="28"/>
  <c r="E182" i="28"/>
  <c r="E180" i="28"/>
  <c r="P168" i="28"/>
  <c r="P167" i="28"/>
  <c r="E179" i="28"/>
  <c r="D187" i="28"/>
  <c r="O175" i="28"/>
  <c r="O166" i="28"/>
  <c r="D178" i="28"/>
  <c r="O172" i="28"/>
  <c r="D184" i="28"/>
  <c r="D177" i="28"/>
  <c r="O165" i="28"/>
  <c r="E178" i="28"/>
  <c r="P166" i="28"/>
  <c r="P171" i="28"/>
  <c r="E183" i="28"/>
  <c r="E176" i="28"/>
  <c r="P164" i="28"/>
  <c r="P163" i="28"/>
  <c r="E175" i="28"/>
  <c r="O164" i="28"/>
  <c r="D176" i="28"/>
  <c r="S14" i="18"/>
  <c r="S11" i="18"/>
  <c r="C12" i="29"/>
  <c r="D12" i="29" s="1"/>
  <c r="L125" i="28"/>
  <c r="L117" i="28"/>
  <c r="L123" i="28"/>
  <c r="L124" i="28"/>
  <c r="S12" i="18"/>
  <c r="C13" i="29"/>
  <c r="D13" i="29" s="1"/>
  <c r="L118" i="28"/>
  <c r="L121" i="28"/>
  <c r="L122" i="28"/>
  <c r="L116" i="28"/>
  <c r="L120" i="28"/>
  <c r="L126" i="28"/>
  <c r="L127" i="28"/>
  <c r="S13" i="18"/>
  <c r="C14" i="29"/>
  <c r="D14" i="29" s="1"/>
  <c r="L119" i="28"/>
  <c r="S148" i="28"/>
  <c r="E202" i="27" l="1"/>
  <c r="O202" i="27" s="1"/>
  <c r="AB123" i="21"/>
  <c r="AA123" i="21"/>
  <c r="AB126" i="21"/>
  <c r="AA126" i="21"/>
  <c r="Y118" i="22"/>
  <c r="Z118" i="22" s="1"/>
  <c r="Y119" i="22"/>
  <c r="Z119" i="22" s="1"/>
  <c r="Y123" i="22"/>
  <c r="Z123" i="22" s="1"/>
  <c r="Y116" i="22"/>
  <c r="Z116" i="22" s="1"/>
  <c r="Y126" i="22"/>
  <c r="Z126" i="22" s="1"/>
  <c r="Y120" i="22"/>
  <c r="Z120" i="22" s="1"/>
  <c r="AB125" i="21"/>
  <c r="AA125" i="21"/>
  <c r="AB121" i="21"/>
  <c r="AA121" i="21"/>
  <c r="Y127" i="22"/>
  <c r="Z127" i="22" s="1"/>
  <c r="AB117" i="21"/>
  <c r="AA117" i="21"/>
  <c r="AB124" i="21"/>
  <c r="AA124" i="21"/>
  <c r="Y125" i="22"/>
  <c r="Z125" i="22" s="1"/>
  <c r="Y121" i="22"/>
  <c r="Z121" i="22" s="1"/>
  <c r="AB116" i="21"/>
  <c r="AA116" i="21"/>
  <c r="AB120" i="21"/>
  <c r="AA120" i="21"/>
  <c r="Y122" i="22"/>
  <c r="Z122" i="22" s="1"/>
  <c r="AB127" i="21"/>
  <c r="AA127" i="21"/>
  <c r="Y117" i="22"/>
  <c r="Z117" i="22" s="1"/>
  <c r="Y124" i="22"/>
  <c r="Z124" i="22" s="1"/>
  <c r="AB118" i="21"/>
  <c r="AA118" i="21"/>
  <c r="AA122" i="21"/>
  <c r="AB122" i="21"/>
  <c r="AB119" i="21"/>
  <c r="AA119" i="21"/>
  <c r="AB13" i="18"/>
  <c r="F19" i="32"/>
  <c r="G12" i="18"/>
  <c r="R18" i="12"/>
  <c r="U12" i="18"/>
  <c r="U13" i="18"/>
  <c r="U11" i="18"/>
  <c r="M134" i="22"/>
  <c r="Y134" i="22" s="1"/>
  <c r="M134" i="21"/>
  <c r="Y134" i="21" s="1"/>
  <c r="Z134" i="21" s="1"/>
  <c r="W14" i="12"/>
  <c r="X14" i="12" s="1"/>
  <c r="M132" i="22"/>
  <c r="Y132" i="22" s="1"/>
  <c r="M132" i="21"/>
  <c r="Y132" i="21" s="1"/>
  <c r="Z132" i="21" s="1"/>
  <c r="AH144" i="14"/>
  <c r="M135" i="22"/>
  <c r="Y135" i="22" s="1"/>
  <c r="M135" i="21"/>
  <c r="Y135" i="21" s="1"/>
  <c r="Z135" i="21" s="1"/>
  <c r="M131" i="21"/>
  <c r="Y131" i="21" s="1"/>
  <c r="Z131" i="21" s="1"/>
  <c r="M131" i="22"/>
  <c r="Y131" i="22" s="1"/>
  <c r="AH143" i="14"/>
  <c r="E13" i="12"/>
  <c r="K14" i="12"/>
  <c r="L14" i="12" s="1"/>
  <c r="W136" i="25"/>
  <c r="M136" i="22"/>
  <c r="Y136" i="22" s="1"/>
  <c r="M136" i="21"/>
  <c r="Y136" i="21" s="1"/>
  <c r="Z136" i="21" s="1"/>
  <c r="L138" i="26"/>
  <c r="W138" i="26" s="1"/>
  <c r="X138" i="26" s="1"/>
  <c r="Y138" i="26" s="1"/>
  <c r="M138" i="22"/>
  <c r="Y138" i="22" s="1"/>
  <c r="M138" i="21"/>
  <c r="Y138" i="21" s="1"/>
  <c r="Z138" i="21" s="1"/>
  <c r="M129" i="22"/>
  <c r="Y129" i="22" s="1"/>
  <c r="M129" i="21"/>
  <c r="Y129" i="21" s="1"/>
  <c r="Z129" i="21" s="1"/>
  <c r="AH141" i="14"/>
  <c r="L137" i="26"/>
  <c r="W137" i="26" s="1"/>
  <c r="X137" i="26" s="1"/>
  <c r="Y137" i="26" s="1"/>
  <c r="M137" i="22"/>
  <c r="Y137" i="22" s="1"/>
  <c r="M137" i="21"/>
  <c r="Y137" i="21" s="1"/>
  <c r="Z137" i="21" s="1"/>
  <c r="M133" i="22"/>
  <c r="Y133" i="22" s="1"/>
  <c r="M133" i="21"/>
  <c r="Y133" i="21" s="1"/>
  <c r="Z133" i="21" s="1"/>
  <c r="AH145" i="14"/>
  <c r="M130" i="22"/>
  <c r="Y130" i="22" s="1"/>
  <c r="M130" i="21"/>
  <c r="Y130" i="21" s="1"/>
  <c r="Z130" i="21" s="1"/>
  <c r="AH142" i="14"/>
  <c r="M139" i="21"/>
  <c r="Y139" i="21" s="1"/>
  <c r="Z139" i="21" s="1"/>
  <c r="M139" i="22"/>
  <c r="Y139" i="22" s="1"/>
  <c r="M128" i="22"/>
  <c r="Y128" i="22" s="1"/>
  <c r="M128" i="21"/>
  <c r="Y128" i="21" s="1"/>
  <c r="Z128" i="21" s="1"/>
  <c r="AH140" i="14"/>
  <c r="T14" i="18"/>
  <c r="E20" i="32" s="1"/>
  <c r="D188" i="27"/>
  <c r="N188" i="27" s="1"/>
  <c r="E200" i="27"/>
  <c r="O200" i="27" s="1"/>
  <c r="F13" i="18"/>
  <c r="C19" i="32" s="1"/>
  <c r="S118" i="17"/>
  <c r="V118" i="17" s="1"/>
  <c r="S121" i="17"/>
  <c r="V121" i="17" s="1"/>
  <c r="S123" i="17"/>
  <c r="V123" i="17" s="1"/>
  <c r="S116" i="17"/>
  <c r="V116" i="17" s="1"/>
  <c r="S126" i="17"/>
  <c r="V126" i="17" s="1"/>
  <c r="S124" i="17"/>
  <c r="V124" i="17" s="1"/>
  <c r="S122" i="17"/>
  <c r="V122" i="17" s="1"/>
  <c r="S125" i="17"/>
  <c r="V125" i="17" s="1"/>
  <c r="S127" i="17"/>
  <c r="V127" i="17" s="1"/>
  <c r="S117" i="17"/>
  <c r="V117" i="17" s="1"/>
  <c r="S120" i="17"/>
  <c r="V120" i="17" s="1"/>
  <c r="S119" i="17"/>
  <c r="V119" i="17" s="1"/>
  <c r="D194" i="17"/>
  <c r="D194" i="22" s="1"/>
  <c r="P194" i="22" s="1"/>
  <c r="N182" i="17"/>
  <c r="E190" i="17"/>
  <c r="E190" i="22" s="1"/>
  <c r="Q190" i="22" s="1"/>
  <c r="O178" i="17"/>
  <c r="D191" i="17"/>
  <c r="D191" i="22" s="1"/>
  <c r="P191" i="22" s="1"/>
  <c r="N179" i="17"/>
  <c r="E189" i="17"/>
  <c r="E189" i="22" s="1"/>
  <c r="Q189" i="22" s="1"/>
  <c r="O177" i="17"/>
  <c r="D196" i="17"/>
  <c r="D196" i="22" s="1"/>
  <c r="P196" i="22" s="1"/>
  <c r="N184" i="17"/>
  <c r="D193" i="17"/>
  <c r="D193" i="22" s="1"/>
  <c r="P193" i="22" s="1"/>
  <c r="N181" i="17"/>
  <c r="E192" i="17"/>
  <c r="E192" i="22" s="1"/>
  <c r="Q192" i="22" s="1"/>
  <c r="O180" i="17"/>
  <c r="D189" i="17"/>
  <c r="D189" i="22" s="1"/>
  <c r="P189" i="22" s="1"/>
  <c r="N177" i="17"/>
  <c r="E195" i="17"/>
  <c r="E195" i="22" s="1"/>
  <c r="Q195" i="22" s="1"/>
  <c r="O183" i="17"/>
  <c r="D190" i="17"/>
  <c r="D190" i="22" s="1"/>
  <c r="P190" i="22" s="1"/>
  <c r="N178" i="17"/>
  <c r="E196" i="17"/>
  <c r="E196" i="22" s="1"/>
  <c r="Q196" i="22" s="1"/>
  <c r="O184" i="17"/>
  <c r="E198" i="17"/>
  <c r="E198" i="22" s="1"/>
  <c r="Q198" i="22" s="1"/>
  <c r="O186" i="17"/>
  <c r="N187" i="17"/>
  <c r="D199" i="17"/>
  <c r="D199" i="22" s="1"/>
  <c r="P199" i="22" s="1"/>
  <c r="D198" i="17"/>
  <c r="D198" i="22" s="1"/>
  <c r="P198" i="22" s="1"/>
  <c r="N186" i="17"/>
  <c r="E188" i="17"/>
  <c r="E188" i="22" s="1"/>
  <c r="Q188" i="22" s="1"/>
  <c r="O176" i="17"/>
  <c r="D200" i="17"/>
  <c r="N188" i="17"/>
  <c r="E191" i="17"/>
  <c r="E191" i="22" s="1"/>
  <c r="Q191" i="22" s="1"/>
  <c r="O179" i="17"/>
  <c r="E197" i="17"/>
  <c r="E197" i="22" s="1"/>
  <c r="Q197" i="22" s="1"/>
  <c r="O185" i="17"/>
  <c r="E199" i="17"/>
  <c r="E199" i="22" s="1"/>
  <c r="Q199" i="22" s="1"/>
  <c r="O187" i="17"/>
  <c r="E193" i="17"/>
  <c r="E193" i="22" s="1"/>
  <c r="Q193" i="22" s="1"/>
  <c r="O181" i="17"/>
  <c r="D195" i="17"/>
  <c r="D195" i="22" s="1"/>
  <c r="P195" i="22" s="1"/>
  <c r="N183" i="17"/>
  <c r="D197" i="17"/>
  <c r="D197" i="22" s="1"/>
  <c r="P197" i="22" s="1"/>
  <c r="N185" i="17"/>
  <c r="E194" i="17"/>
  <c r="E194" i="22" s="1"/>
  <c r="Q194" i="22" s="1"/>
  <c r="O182" i="17"/>
  <c r="D192" i="17"/>
  <c r="D192" i="22" s="1"/>
  <c r="P192" i="22" s="1"/>
  <c r="N180" i="17"/>
  <c r="S123" i="16"/>
  <c r="V123" i="16" s="1"/>
  <c r="W123" i="16" s="1"/>
  <c r="S121" i="16"/>
  <c r="V121" i="16" s="1"/>
  <c r="W121" i="16" s="1"/>
  <c r="S119" i="16"/>
  <c r="V119" i="16" s="1"/>
  <c r="W119" i="16" s="1"/>
  <c r="S126" i="16"/>
  <c r="V126" i="16" s="1"/>
  <c r="W126" i="16" s="1"/>
  <c r="S124" i="16"/>
  <c r="V124" i="16" s="1"/>
  <c r="W124" i="16" s="1"/>
  <c r="F13" i="12"/>
  <c r="S122" i="16"/>
  <c r="V122" i="16" s="1"/>
  <c r="W122" i="16" s="1"/>
  <c r="S125" i="16"/>
  <c r="V125" i="16" s="1"/>
  <c r="W125" i="16" s="1"/>
  <c r="S127" i="16"/>
  <c r="V127" i="16" s="1"/>
  <c r="W127" i="16" s="1"/>
  <c r="S117" i="16"/>
  <c r="V117" i="16" s="1"/>
  <c r="W117" i="16" s="1"/>
  <c r="S118" i="16"/>
  <c r="V118" i="16" s="1"/>
  <c r="W118" i="16" s="1"/>
  <c r="S120" i="16"/>
  <c r="V120" i="16" s="1"/>
  <c r="W120" i="16" s="1"/>
  <c r="W138" i="25"/>
  <c r="W139" i="25"/>
  <c r="L135" i="26"/>
  <c r="W135" i="26" s="1"/>
  <c r="X135" i="26" s="1"/>
  <c r="Y135" i="26" s="1"/>
  <c r="L136" i="26"/>
  <c r="W136" i="26" s="1"/>
  <c r="X136" i="26" s="1"/>
  <c r="Y136" i="26" s="1"/>
  <c r="L139" i="26"/>
  <c r="W139" i="26" s="1"/>
  <c r="X139" i="26" s="1"/>
  <c r="Y139" i="26" s="1"/>
  <c r="W137" i="25"/>
  <c r="W116" i="16"/>
  <c r="I132" i="17"/>
  <c r="S132" i="17" s="1"/>
  <c r="I132" i="16"/>
  <c r="I136" i="17"/>
  <c r="S136" i="17" s="1"/>
  <c r="I136" i="16"/>
  <c r="I134" i="17"/>
  <c r="S134" i="17" s="1"/>
  <c r="I134" i="16"/>
  <c r="I138" i="17"/>
  <c r="S138" i="17" s="1"/>
  <c r="I138" i="16"/>
  <c r="I129" i="17"/>
  <c r="S129" i="17" s="1"/>
  <c r="I129" i="16"/>
  <c r="I137" i="17"/>
  <c r="S137" i="17" s="1"/>
  <c r="I137" i="16"/>
  <c r="I133" i="17"/>
  <c r="S133" i="17" s="1"/>
  <c r="I133" i="16"/>
  <c r="I130" i="17"/>
  <c r="S130" i="17" s="1"/>
  <c r="I130" i="16"/>
  <c r="I139" i="17"/>
  <c r="S139" i="17" s="1"/>
  <c r="I139" i="16"/>
  <c r="I128" i="17"/>
  <c r="S128" i="17" s="1"/>
  <c r="I128" i="16"/>
  <c r="S128" i="16" s="1"/>
  <c r="V128" i="16" s="1"/>
  <c r="I135" i="17"/>
  <c r="S135" i="17" s="1"/>
  <c r="I135" i="16"/>
  <c r="I131" i="17"/>
  <c r="S131" i="17" s="1"/>
  <c r="I131" i="16"/>
  <c r="L132" i="26"/>
  <c r="W132" i="26" s="1"/>
  <c r="X132" i="26" s="1"/>
  <c r="Y132" i="26" s="1"/>
  <c r="W132" i="25"/>
  <c r="W123" i="25"/>
  <c r="L134" i="26"/>
  <c r="W134" i="26" s="1"/>
  <c r="X134" i="26" s="1"/>
  <c r="Y134" i="26" s="1"/>
  <c r="W134" i="25"/>
  <c r="W129" i="25"/>
  <c r="L129" i="26"/>
  <c r="W129" i="26" s="1"/>
  <c r="X129" i="26" s="1"/>
  <c r="Y129" i="26" s="1"/>
  <c r="W133" i="25"/>
  <c r="L133" i="26"/>
  <c r="W133" i="26" s="1"/>
  <c r="X133" i="26" s="1"/>
  <c r="Y133" i="26" s="1"/>
  <c r="Y116" i="26"/>
  <c r="W130" i="25"/>
  <c r="L130" i="26"/>
  <c r="W130" i="26" s="1"/>
  <c r="X130" i="26" s="1"/>
  <c r="Y130" i="26" s="1"/>
  <c r="W128" i="25"/>
  <c r="L128" i="26"/>
  <c r="W128" i="26" s="1"/>
  <c r="X128" i="26" s="1"/>
  <c r="L131" i="26"/>
  <c r="W131" i="26" s="1"/>
  <c r="X131" i="26" s="1"/>
  <c r="Y131" i="26" s="1"/>
  <c r="W131" i="25"/>
  <c r="W135" i="25"/>
  <c r="D199" i="28"/>
  <c r="O187" i="28"/>
  <c r="D192" i="28"/>
  <c r="O180" i="28"/>
  <c r="P185" i="28"/>
  <c r="E197" i="28"/>
  <c r="P186" i="28"/>
  <c r="E198" i="28"/>
  <c r="E191" i="28"/>
  <c r="P179" i="28"/>
  <c r="O181" i="28"/>
  <c r="D193" i="28"/>
  <c r="E193" i="28"/>
  <c r="P181" i="28"/>
  <c r="O183" i="28"/>
  <c r="D195" i="28"/>
  <c r="D189" i="28"/>
  <c r="O177" i="28"/>
  <c r="D196" i="28"/>
  <c r="O184" i="28"/>
  <c r="D194" i="28"/>
  <c r="O182" i="28"/>
  <c r="O186" i="28"/>
  <c r="D198" i="28"/>
  <c r="E192" i="28"/>
  <c r="P180" i="28"/>
  <c r="E189" i="28"/>
  <c r="P177" i="28"/>
  <c r="E190" i="28"/>
  <c r="P178" i="28"/>
  <c r="E195" i="28"/>
  <c r="P183" i="28"/>
  <c r="D190" i="28"/>
  <c r="O178" i="28"/>
  <c r="E194" i="28"/>
  <c r="P182" i="28"/>
  <c r="O179" i="28"/>
  <c r="D191" i="28"/>
  <c r="D197" i="28"/>
  <c r="O185" i="28"/>
  <c r="E196" i="28"/>
  <c r="P184" i="28"/>
  <c r="E187" i="28"/>
  <c r="P175" i="28"/>
  <c r="E188" i="28"/>
  <c r="P176" i="28"/>
  <c r="D188" i="28"/>
  <c r="O176" i="28"/>
  <c r="W120" i="28"/>
  <c r="X120" i="28" s="1"/>
  <c r="L132" i="28"/>
  <c r="W121" i="28"/>
  <c r="X121" i="28" s="1"/>
  <c r="L133" i="28"/>
  <c r="W116" i="28"/>
  <c r="X116" i="28" s="1"/>
  <c r="L128" i="28"/>
  <c r="W118" i="28"/>
  <c r="X118" i="28" s="1"/>
  <c r="L130" i="28"/>
  <c r="W123" i="28"/>
  <c r="X123" i="28" s="1"/>
  <c r="L135" i="28"/>
  <c r="W125" i="28"/>
  <c r="X125" i="28" s="1"/>
  <c r="L137" i="28"/>
  <c r="W119" i="28"/>
  <c r="X119" i="28" s="1"/>
  <c r="L131" i="28"/>
  <c r="W127" i="28"/>
  <c r="X127" i="28" s="1"/>
  <c r="L139" i="28"/>
  <c r="L134" i="28"/>
  <c r="W122" i="28"/>
  <c r="X122" i="28" s="1"/>
  <c r="V135" i="27"/>
  <c r="M16" i="31"/>
  <c r="W126" i="28"/>
  <c r="X126" i="28" s="1"/>
  <c r="L138" i="28"/>
  <c r="W124" i="28"/>
  <c r="X124" i="28" s="1"/>
  <c r="L136" i="28"/>
  <c r="W117" i="28"/>
  <c r="X117" i="28" s="1"/>
  <c r="L129" i="28"/>
  <c r="S149" i="28"/>
  <c r="AB139" i="21" l="1"/>
  <c r="AA139" i="21"/>
  <c r="AB136" i="21"/>
  <c r="AA136" i="21"/>
  <c r="AB135" i="21"/>
  <c r="AA135" i="21"/>
  <c r="AB132" i="21"/>
  <c r="AA132" i="21"/>
  <c r="AB128" i="21"/>
  <c r="AA128" i="21"/>
  <c r="AB133" i="21"/>
  <c r="AA133" i="21"/>
  <c r="AA138" i="21"/>
  <c r="AB138" i="21"/>
  <c r="AB137" i="21"/>
  <c r="AA137" i="21"/>
  <c r="AB129" i="21"/>
  <c r="AA129" i="21"/>
  <c r="AB131" i="21"/>
  <c r="AA131" i="21"/>
  <c r="AA130" i="21"/>
  <c r="AB130" i="21"/>
  <c r="AB134" i="21"/>
  <c r="AA134" i="21"/>
  <c r="G13" i="18"/>
  <c r="U14" i="18"/>
  <c r="Z128" i="22"/>
  <c r="M140" i="22"/>
  <c r="Y140" i="22" s="1"/>
  <c r="M145" i="22"/>
  <c r="Y145" i="22" s="1"/>
  <c r="Z133" i="22"/>
  <c r="M141" i="21"/>
  <c r="Y141" i="21" s="1"/>
  <c r="Z141" i="21" s="1"/>
  <c r="I141" i="17"/>
  <c r="S141" i="17" s="1"/>
  <c r="L141" i="26"/>
  <c r="W141" i="26" s="1"/>
  <c r="X141" i="26" s="1"/>
  <c r="Y141" i="26" s="1"/>
  <c r="I141" i="16"/>
  <c r="S141" i="16" s="1"/>
  <c r="V141" i="16" s="1"/>
  <c r="W141" i="16" s="1"/>
  <c r="M150" i="22"/>
  <c r="Y150" i="22" s="1"/>
  <c r="Z138" i="22"/>
  <c r="M143" i="21"/>
  <c r="Y143" i="21" s="1"/>
  <c r="Z143" i="21" s="1"/>
  <c r="I143" i="17"/>
  <c r="S143" i="17" s="1"/>
  <c r="L143" i="26"/>
  <c r="W143" i="26" s="1"/>
  <c r="X143" i="26" s="1"/>
  <c r="Y143" i="26" s="1"/>
  <c r="I143" i="16"/>
  <c r="S143" i="16" s="1"/>
  <c r="V143" i="16" s="1"/>
  <c r="W143" i="16" s="1"/>
  <c r="Z135" i="22"/>
  <c r="M147" i="22"/>
  <c r="Y147" i="22" s="1"/>
  <c r="E14" i="12"/>
  <c r="F14" i="12" s="1"/>
  <c r="Z132" i="22"/>
  <c r="M144" i="22"/>
  <c r="Y144" i="22" s="1"/>
  <c r="M146" i="22"/>
  <c r="Y146" i="22" s="1"/>
  <c r="Z134" i="22"/>
  <c r="Y128" i="26"/>
  <c r="W15" i="12"/>
  <c r="X15" i="12" s="1"/>
  <c r="W146" i="25"/>
  <c r="R19" i="12" s="1"/>
  <c r="M151" i="22"/>
  <c r="Y151" i="22" s="1"/>
  <c r="Z139" i="22"/>
  <c r="M142" i="22"/>
  <c r="Y142" i="22" s="1"/>
  <c r="Z130" i="22"/>
  <c r="M143" i="22"/>
  <c r="Y143" i="22" s="1"/>
  <c r="Z131" i="22"/>
  <c r="M144" i="21"/>
  <c r="Y144" i="21" s="1"/>
  <c r="Z144" i="21" s="1"/>
  <c r="L144" i="26"/>
  <c r="W144" i="26" s="1"/>
  <c r="X144" i="26" s="1"/>
  <c r="Y144" i="26" s="1"/>
  <c r="I144" i="17"/>
  <c r="S144" i="17" s="1"/>
  <c r="I144" i="16"/>
  <c r="S144" i="16" s="1"/>
  <c r="V144" i="16" s="1"/>
  <c r="W144" i="16" s="1"/>
  <c r="K15" i="12"/>
  <c r="L15" i="12" s="1"/>
  <c r="L18" i="12" s="1"/>
  <c r="M142" i="21"/>
  <c r="Y142" i="21" s="1"/>
  <c r="Z142" i="21" s="1"/>
  <c r="I142" i="17"/>
  <c r="S142" i="17" s="1"/>
  <c r="L142" i="26"/>
  <c r="W142" i="26" s="1"/>
  <c r="X142" i="26" s="1"/>
  <c r="Y142" i="26" s="1"/>
  <c r="I142" i="16"/>
  <c r="S142" i="16" s="1"/>
  <c r="V142" i="16" s="1"/>
  <c r="W142" i="16" s="1"/>
  <c r="Z136" i="22"/>
  <c r="M148" i="22"/>
  <c r="Y148" i="22" s="1"/>
  <c r="M140" i="21"/>
  <c r="Y140" i="21" s="1"/>
  <c r="Z140" i="21" s="1"/>
  <c r="I140" i="17"/>
  <c r="S140" i="17" s="1"/>
  <c r="L140" i="26"/>
  <c r="W140" i="26" s="1"/>
  <c r="X140" i="26" s="1"/>
  <c r="I140" i="16"/>
  <c r="S140" i="16" s="1"/>
  <c r="V140" i="16" s="1"/>
  <c r="M145" i="21"/>
  <c r="Y145" i="21" s="1"/>
  <c r="Z145" i="21" s="1"/>
  <c r="I145" i="17"/>
  <c r="S145" i="17" s="1"/>
  <c r="L145" i="26"/>
  <c r="W145" i="26" s="1"/>
  <c r="X145" i="26" s="1"/>
  <c r="Y145" i="26" s="1"/>
  <c r="I145" i="16"/>
  <c r="S145" i="16" s="1"/>
  <c r="V145" i="16" s="1"/>
  <c r="W145" i="16" s="1"/>
  <c r="Z137" i="22"/>
  <c r="M149" i="22"/>
  <c r="Y149" i="22" s="1"/>
  <c r="M141" i="22"/>
  <c r="Y141" i="22" s="1"/>
  <c r="Z129" i="22"/>
  <c r="AA14" i="18"/>
  <c r="N200" i="17"/>
  <c r="D200" i="22"/>
  <c r="P200" i="22" s="1"/>
  <c r="D200" i="27"/>
  <c r="N200" i="27" s="1"/>
  <c r="F14" i="18"/>
  <c r="C20" i="32" s="1"/>
  <c r="E210" i="17"/>
  <c r="O198" i="17"/>
  <c r="D205" i="17"/>
  <c r="N193" i="17"/>
  <c r="E202" i="17"/>
  <c r="O190" i="17"/>
  <c r="N199" i="17"/>
  <c r="D211" i="17"/>
  <c r="D204" i="17"/>
  <c r="N192" i="17"/>
  <c r="D209" i="17"/>
  <c r="N197" i="17"/>
  <c r="E205" i="17"/>
  <c r="O193" i="17"/>
  <c r="E209" i="17"/>
  <c r="O197" i="17"/>
  <c r="D210" i="17"/>
  <c r="N198" i="17"/>
  <c r="D202" i="17"/>
  <c r="N190" i="17"/>
  <c r="D201" i="17"/>
  <c r="N189" i="17"/>
  <c r="E201" i="17"/>
  <c r="O189" i="17"/>
  <c r="E206" i="17"/>
  <c r="O194" i="17"/>
  <c r="D207" i="17"/>
  <c r="N195" i="17"/>
  <c r="E211" i="17"/>
  <c r="O199" i="17"/>
  <c r="E203" i="17"/>
  <c r="O191" i="17"/>
  <c r="E200" i="17"/>
  <c r="O188" i="17"/>
  <c r="E208" i="17"/>
  <c r="O196" i="17"/>
  <c r="E207" i="17"/>
  <c r="O195" i="17"/>
  <c r="E204" i="17"/>
  <c r="O192" i="17"/>
  <c r="D208" i="17"/>
  <c r="N196" i="17"/>
  <c r="D203" i="17"/>
  <c r="N191" i="17"/>
  <c r="D206" i="17"/>
  <c r="N194" i="17"/>
  <c r="S139" i="16"/>
  <c r="V139" i="16" s="1"/>
  <c r="W139" i="16" s="1"/>
  <c r="S133" i="16"/>
  <c r="V133" i="16" s="1"/>
  <c r="W133" i="16" s="1"/>
  <c r="S134" i="16"/>
  <c r="V134" i="16" s="1"/>
  <c r="W134" i="16" s="1"/>
  <c r="S132" i="16"/>
  <c r="V132" i="16" s="1"/>
  <c r="W132" i="16" s="1"/>
  <c r="S131" i="16"/>
  <c r="V131" i="16" s="1"/>
  <c r="W131" i="16" s="1"/>
  <c r="S130" i="16"/>
  <c r="V130" i="16" s="1"/>
  <c r="W130" i="16" s="1"/>
  <c r="S137" i="16"/>
  <c r="V137" i="16" s="1"/>
  <c r="W137" i="16" s="1"/>
  <c r="S138" i="16"/>
  <c r="V138" i="16" s="1"/>
  <c r="W138" i="16" s="1"/>
  <c r="S136" i="16"/>
  <c r="V136" i="16" s="1"/>
  <c r="W136" i="16" s="1"/>
  <c r="S135" i="16"/>
  <c r="V135" i="16" s="1"/>
  <c r="W135" i="16" s="1"/>
  <c r="S129" i="16"/>
  <c r="V129" i="16" s="1"/>
  <c r="W129" i="16" s="1"/>
  <c r="V131" i="17"/>
  <c r="V128" i="17"/>
  <c r="V130" i="17"/>
  <c r="I149" i="17"/>
  <c r="S149" i="17" s="1"/>
  <c r="V137" i="17"/>
  <c r="I150" i="17"/>
  <c r="S150" i="17" s="1"/>
  <c r="V138" i="17"/>
  <c r="I148" i="17"/>
  <c r="S148" i="17" s="1"/>
  <c r="V136" i="17"/>
  <c r="W128" i="16"/>
  <c r="V132" i="17"/>
  <c r="I147" i="17"/>
  <c r="S147" i="17" s="1"/>
  <c r="V135" i="17"/>
  <c r="I151" i="17"/>
  <c r="S151" i="17" s="1"/>
  <c r="V139" i="17"/>
  <c r="V133" i="17"/>
  <c r="V129" i="17"/>
  <c r="I146" i="17"/>
  <c r="S146" i="17" s="1"/>
  <c r="V134" i="17"/>
  <c r="E82" i="32"/>
  <c r="G148" i="27"/>
  <c r="G151" i="27"/>
  <c r="G147" i="27"/>
  <c r="G150" i="27"/>
  <c r="G146" i="27"/>
  <c r="G149" i="27"/>
  <c r="V136" i="27"/>
  <c r="V139" i="27"/>
  <c r="V138" i="27"/>
  <c r="V137" i="27"/>
  <c r="V131" i="27"/>
  <c r="V134" i="27"/>
  <c r="V128" i="27"/>
  <c r="V133" i="27"/>
  <c r="V130" i="27"/>
  <c r="V132" i="27"/>
  <c r="O198" i="28"/>
  <c r="D210" i="28"/>
  <c r="O210" i="28" s="1"/>
  <c r="D207" i="28"/>
  <c r="O207" i="28" s="1"/>
  <c r="O195" i="28"/>
  <c r="P198" i="28"/>
  <c r="E210" i="28"/>
  <c r="P210" i="28" s="1"/>
  <c r="P195" i="28"/>
  <c r="E207" i="28"/>
  <c r="P207" i="28" s="1"/>
  <c r="O191" i="28"/>
  <c r="D203" i="28"/>
  <c r="O203" i="28" s="1"/>
  <c r="E209" i="28"/>
  <c r="P209" i="28" s="1"/>
  <c r="P197" i="28"/>
  <c r="D209" i="28"/>
  <c r="O209" i="28" s="1"/>
  <c r="O197" i="28"/>
  <c r="E202" i="28"/>
  <c r="P202" i="28" s="1"/>
  <c r="P190" i="28"/>
  <c r="O194" i="28"/>
  <c r="D206" i="28"/>
  <c r="O206" i="28" s="1"/>
  <c r="P193" i="28"/>
  <c r="E205" i="28"/>
  <c r="P205" i="28" s="1"/>
  <c r="D205" i="28"/>
  <c r="O205" i="28" s="1"/>
  <c r="O193" i="28"/>
  <c r="P194" i="28"/>
  <c r="E206" i="28"/>
  <c r="P206" i="28" s="1"/>
  <c r="E201" i="28"/>
  <c r="P201" i="28" s="1"/>
  <c r="P189" i="28"/>
  <c r="D208" i="28"/>
  <c r="O208" i="28" s="1"/>
  <c r="O196" i="28"/>
  <c r="D204" i="28"/>
  <c r="O204" i="28" s="1"/>
  <c r="O192" i="28"/>
  <c r="E208" i="28"/>
  <c r="P208" i="28" s="1"/>
  <c r="P196" i="28"/>
  <c r="D202" i="28"/>
  <c r="O202" i="28" s="1"/>
  <c r="O190" i="28"/>
  <c r="E204" i="28"/>
  <c r="P204" i="28" s="1"/>
  <c r="P192" i="28"/>
  <c r="O189" i="28"/>
  <c r="D201" i="28"/>
  <c r="O201" i="28" s="1"/>
  <c r="P191" i="28"/>
  <c r="E203" i="28"/>
  <c r="P203" i="28" s="1"/>
  <c r="D211" i="28"/>
  <c r="O211" i="28" s="1"/>
  <c r="O199" i="28"/>
  <c r="E200" i="28"/>
  <c r="P200" i="28" s="1"/>
  <c r="P188" i="28"/>
  <c r="P187" i="28"/>
  <c r="E199" i="28"/>
  <c r="D200" i="28"/>
  <c r="O200" i="28" s="1"/>
  <c r="O188" i="28"/>
  <c r="L146" i="28"/>
  <c r="W134" i="28"/>
  <c r="X134" i="28" s="1"/>
  <c r="W135" i="28"/>
  <c r="X135" i="28" s="1"/>
  <c r="L147" i="28"/>
  <c r="M17" i="31"/>
  <c r="W139" i="28"/>
  <c r="X139" i="28" s="1"/>
  <c r="L151" i="28"/>
  <c r="L145" i="28"/>
  <c r="W133" i="28"/>
  <c r="X133" i="28" s="1"/>
  <c r="L150" i="28"/>
  <c r="W138" i="28"/>
  <c r="X138" i="28" s="1"/>
  <c r="W129" i="28"/>
  <c r="X129" i="28" s="1"/>
  <c r="L141" i="28"/>
  <c r="W130" i="28"/>
  <c r="X130" i="28" s="1"/>
  <c r="L142" i="28"/>
  <c r="W131" i="28"/>
  <c r="X131" i="28" s="1"/>
  <c r="L143" i="28"/>
  <c r="L144" i="28"/>
  <c r="W132" i="28"/>
  <c r="X132" i="28" s="1"/>
  <c r="W136" i="28"/>
  <c r="X136" i="28" s="1"/>
  <c r="L148" i="28"/>
  <c r="W128" i="28"/>
  <c r="X128" i="28" s="1"/>
  <c r="L140" i="28"/>
  <c r="L149" i="28"/>
  <c r="W137" i="28"/>
  <c r="X137" i="28" s="1"/>
  <c r="S150" i="28"/>
  <c r="AB140" i="21" l="1"/>
  <c r="AA140" i="21"/>
  <c r="Q149" i="27"/>
  <c r="V149" i="27" s="1"/>
  <c r="Q151" i="27"/>
  <c r="V151" i="27" s="1"/>
  <c r="AB141" i="21"/>
  <c r="AA141" i="21"/>
  <c r="AB145" i="21"/>
  <c r="AA145" i="21"/>
  <c r="Q146" i="27"/>
  <c r="V146" i="27" s="1"/>
  <c r="Q148" i="27"/>
  <c r="V148" i="27" s="1"/>
  <c r="AB142" i="21"/>
  <c r="AA142" i="21"/>
  <c r="Q147" i="27"/>
  <c r="V147" i="27" s="1"/>
  <c r="Q150" i="27"/>
  <c r="V150" i="27" s="1"/>
  <c r="AB144" i="21"/>
  <c r="AA144" i="21"/>
  <c r="AB143" i="21"/>
  <c r="AA143" i="21"/>
  <c r="AB14" i="18"/>
  <c r="F20" i="32"/>
  <c r="G14" i="18"/>
  <c r="W146" i="16"/>
  <c r="F19" i="12" s="1"/>
  <c r="Z141" i="22"/>
  <c r="M153" i="22"/>
  <c r="Y153" i="22" s="1"/>
  <c r="K16" i="12"/>
  <c r="L16" i="12" s="1"/>
  <c r="Z145" i="22"/>
  <c r="M157" i="22"/>
  <c r="Y157" i="22" s="1"/>
  <c r="M158" i="22"/>
  <c r="Y158" i="22" s="1"/>
  <c r="Z146" i="22"/>
  <c r="Z147" i="22"/>
  <c r="M159" i="22"/>
  <c r="Y159" i="22" s="1"/>
  <c r="M152" i="22"/>
  <c r="Y152" i="22" s="1"/>
  <c r="Z140" i="22"/>
  <c r="Z149" i="22"/>
  <c r="M161" i="22"/>
  <c r="Y161" i="22" s="1"/>
  <c r="W140" i="16"/>
  <c r="E16" i="12"/>
  <c r="F16" i="12" s="1"/>
  <c r="E15" i="12"/>
  <c r="F15" i="12" s="1"/>
  <c r="Z143" i="22"/>
  <c r="M155" i="22"/>
  <c r="Y155" i="22" s="1"/>
  <c r="Z151" i="22"/>
  <c r="M163" i="22"/>
  <c r="Y163" i="22" s="1"/>
  <c r="Z144" i="22"/>
  <c r="M156" i="22"/>
  <c r="Y156" i="22" s="1"/>
  <c r="Y140" i="26"/>
  <c r="Y146" i="26" s="1"/>
  <c r="X19" i="12" s="1"/>
  <c r="W16" i="12"/>
  <c r="X16" i="12" s="1"/>
  <c r="X18" i="12" s="1"/>
  <c r="M160" i="22"/>
  <c r="Y160" i="22" s="1"/>
  <c r="Z148" i="22"/>
  <c r="Z142" i="22"/>
  <c r="M154" i="22"/>
  <c r="Y154" i="22" s="1"/>
  <c r="Z150" i="22"/>
  <c r="M162" i="22"/>
  <c r="Y162" i="22" s="1"/>
  <c r="AA15" i="18"/>
  <c r="N208" i="17"/>
  <c r="D208" i="22"/>
  <c r="P208" i="22" s="1"/>
  <c r="O200" i="17"/>
  <c r="E200" i="22"/>
  <c r="Q200" i="22" s="1"/>
  <c r="O206" i="17"/>
  <c r="E206" i="22"/>
  <c r="Q206" i="22" s="1"/>
  <c r="N210" i="17"/>
  <c r="D210" i="22"/>
  <c r="P210" i="22" s="1"/>
  <c r="N204" i="17"/>
  <c r="D204" i="22"/>
  <c r="P204" i="22" s="1"/>
  <c r="O202" i="17"/>
  <c r="E202" i="22"/>
  <c r="Q202" i="22" s="1"/>
  <c r="N211" i="17"/>
  <c r="D211" i="22"/>
  <c r="P211" i="22" s="1"/>
  <c r="N206" i="17"/>
  <c r="D206" i="22"/>
  <c r="P206" i="22" s="1"/>
  <c r="O207" i="17"/>
  <c r="E207" i="22"/>
  <c r="Q207" i="22" s="1"/>
  <c r="O211" i="17"/>
  <c r="E211" i="22"/>
  <c r="Q211" i="22" s="1"/>
  <c r="N201" i="17"/>
  <c r="D201" i="22"/>
  <c r="P201" i="22" s="1"/>
  <c r="O205" i="17"/>
  <c r="E205" i="22"/>
  <c r="Q205" i="22" s="1"/>
  <c r="O210" i="17"/>
  <c r="E210" i="22"/>
  <c r="Q210" i="22" s="1"/>
  <c r="N203" i="17"/>
  <c r="D203" i="22"/>
  <c r="P203" i="22" s="1"/>
  <c r="O204" i="17"/>
  <c r="E204" i="22"/>
  <c r="Q204" i="22" s="1"/>
  <c r="O208" i="17"/>
  <c r="E208" i="22"/>
  <c r="Q208" i="22" s="1"/>
  <c r="O203" i="17"/>
  <c r="E203" i="22"/>
  <c r="Q203" i="22" s="1"/>
  <c r="N207" i="17"/>
  <c r="D207" i="22"/>
  <c r="P207" i="22" s="1"/>
  <c r="O201" i="17"/>
  <c r="E201" i="22"/>
  <c r="Q201" i="22" s="1"/>
  <c r="N202" i="17"/>
  <c r="D202" i="22"/>
  <c r="P202" i="22" s="1"/>
  <c r="O209" i="17"/>
  <c r="E209" i="22"/>
  <c r="Q209" i="22" s="1"/>
  <c r="N209" i="17"/>
  <c r="D209" i="22"/>
  <c r="P209" i="22" s="1"/>
  <c r="N205" i="17"/>
  <c r="D205" i="22"/>
  <c r="P205" i="22" s="1"/>
  <c r="I156" i="17"/>
  <c r="S156" i="17" s="1"/>
  <c r="I162" i="17"/>
  <c r="S162" i="17" s="1"/>
  <c r="I155" i="17"/>
  <c r="S155" i="17" s="1"/>
  <c r="I163" i="17"/>
  <c r="S163" i="17" s="1"/>
  <c r="I154" i="17"/>
  <c r="S154" i="17" s="1"/>
  <c r="I158" i="17"/>
  <c r="S158" i="17" s="1"/>
  <c r="I157" i="17"/>
  <c r="S157" i="17" s="1"/>
  <c r="I159" i="17"/>
  <c r="S159" i="17" s="1"/>
  <c r="I160" i="17"/>
  <c r="S160" i="17" s="1"/>
  <c r="I161" i="17"/>
  <c r="S161" i="17" s="1"/>
  <c r="I152" i="17"/>
  <c r="S152" i="17" s="1"/>
  <c r="I153" i="17"/>
  <c r="S153" i="17" s="1"/>
  <c r="E83" i="32"/>
  <c r="G160" i="27"/>
  <c r="G156" i="27"/>
  <c r="G152" i="27"/>
  <c r="G163" i="27"/>
  <c r="G159" i="27"/>
  <c r="G155" i="27"/>
  <c r="G162" i="27"/>
  <c r="G158" i="27"/>
  <c r="G154" i="27"/>
  <c r="G161" i="27"/>
  <c r="G157" i="27"/>
  <c r="G153" i="27"/>
  <c r="V142" i="27"/>
  <c r="V145" i="27"/>
  <c r="V140" i="27"/>
  <c r="V144" i="27"/>
  <c r="V143" i="27"/>
  <c r="V141" i="27"/>
  <c r="E211" i="28"/>
  <c r="P211" i="28" s="1"/>
  <c r="P199" i="28"/>
  <c r="L161" i="28"/>
  <c r="W149" i="28"/>
  <c r="X149" i="28" s="1"/>
  <c r="L156" i="28"/>
  <c r="W144" i="28"/>
  <c r="X144" i="28" s="1"/>
  <c r="L162" i="28"/>
  <c r="W150" i="28"/>
  <c r="X150" i="28" s="1"/>
  <c r="W143" i="28"/>
  <c r="X143" i="28" s="1"/>
  <c r="L155" i="28"/>
  <c r="W145" i="28"/>
  <c r="X145" i="28" s="1"/>
  <c r="L157" i="28"/>
  <c r="L152" i="28"/>
  <c r="W140" i="28"/>
  <c r="X140" i="28" s="1"/>
  <c r="L154" i="28"/>
  <c r="W142" i="28"/>
  <c r="X142" i="28" s="1"/>
  <c r="L163" i="28"/>
  <c r="W151" i="28"/>
  <c r="L159" i="28"/>
  <c r="W147" i="28"/>
  <c r="X147" i="28" s="1"/>
  <c r="L160" i="28"/>
  <c r="W148" i="28"/>
  <c r="X148" i="28" s="1"/>
  <c r="L153" i="28"/>
  <c r="W141" i="28"/>
  <c r="X141" i="28" s="1"/>
  <c r="M18" i="31"/>
  <c r="L158" i="28"/>
  <c r="W146" i="28"/>
  <c r="X146" i="28" s="1"/>
  <c r="S151" i="28"/>
  <c r="Q159" i="27" l="1"/>
  <c r="V159" i="27" s="1"/>
  <c r="Q154" i="27"/>
  <c r="V154" i="27" s="1"/>
  <c r="Q160" i="27"/>
  <c r="V160" i="27" s="1"/>
  <c r="Q163" i="27"/>
  <c r="V163" i="27" s="1"/>
  <c r="Q153" i="27"/>
  <c r="V153" i="27" s="1"/>
  <c r="Q158" i="27"/>
  <c r="V158" i="27" s="1"/>
  <c r="Q157" i="27"/>
  <c r="V157" i="27" s="1"/>
  <c r="Q162" i="27"/>
  <c r="V162" i="27" s="1"/>
  <c r="Q152" i="27"/>
  <c r="V152" i="27" s="1"/>
  <c r="Q161" i="27"/>
  <c r="V161" i="27" s="1"/>
  <c r="Q155" i="27"/>
  <c r="V155" i="27" s="1"/>
  <c r="Q156" i="27"/>
  <c r="V156" i="27" s="1"/>
  <c r="AB15" i="18"/>
  <c r="F21" i="32"/>
  <c r="F18" i="12"/>
  <c r="Z154" i="22"/>
  <c r="M166" i="22"/>
  <c r="Y166" i="22" s="1"/>
  <c r="M171" i="22"/>
  <c r="Y171" i="22" s="1"/>
  <c r="Z159" i="22"/>
  <c r="M173" i="22"/>
  <c r="Y173" i="22" s="1"/>
  <c r="Z161" i="22"/>
  <c r="M164" i="22"/>
  <c r="Y164" i="22" s="1"/>
  <c r="Z152" i="22"/>
  <c r="Z158" i="22"/>
  <c r="M170" i="22"/>
  <c r="Y170" i="22" s="1"/>
  <c r="M175" i="22"/>
  <c r="Y175" i="22" s="1"/>
  <c r="Z163" i="22"/>
  <c r="AA146" i="21"/>
  <c r="L19" i="12"/>
  <c r="M172" i="22"/>
  <c r="Y172" i="22" s="1"/>
  <c r="Z160" i="22"/>
  <c r="M165" i="22"/>
  <c r="Y165" i="22" s="1"/>
  <c r="Z153" i="22"/>
  <c r="M174" i="22"/>
  <c r="Y174" i="22" s="1"/>
  <c r="Z162" i="22"/>
  <c r="Z156" i="22"/>
  <c r="M168" i="22"/>
  <c r="Y168" i="22" s="1"/>
  <c r="M167" i="22"/>
  <c r="Y167" i="22" s="1"/>
  <c r="Z155" i="22"/>
  <c r="M169" i="22"/>
  <c r="Y169" i="22" s="1"/>
  <c r="Z157" i="22"/>
  <c r="I165" i="17"/>
  <c r="S165" i="17" s="1"/>
  <c r="I173" i="17"/>
  <c r="S173" i="17" s="1"/>
  <c r="I170" i="17"/>
  <c r="S170" i="17" s="1"/>
  <c r="I171" i="17"/>
  <c r="S171" i="17" s="1"/>
  <c r="I174" i="17"/>
  <c r="S174" i="17" s="1"/>
  <c r="I169" i="17"/>
  <c r="S169" i="17" s="1"/>
  <c r="I167" i="17"/>
  <c r="S167" i="17" s="1"/>
  <c r="I175" i="17"/>
  <c r="S175" i="17" s="1"/>
  <c r="I164" i="17"/>
  <c r="S164" i="17" s="1"/>
  <c r="I172" i="17"/>
  <c r="S172" i="17" s="1"/>
  <c r="I166" i="17"/>
  <c r="S166" i="17" s="1"/>
  <c r="I168" i="17"/>
  <c r="S168" i="17" s="1"/>
  <c r="E84" i="32"/>
  <c r="G172" i="27"/>
  <c r="G168" i="27"/>
  <c r="G164" i="27"/>
  <c r="G175" i="27"/>
  <c r="G171" i="27"/>
  <c r="G167" i="27"/>
  <c r="G174" i="27"/>
  <c r="G170" i="27"/>
  <c r="G166" i="27"/>
  <c r="G165" i="27"/>
  <c r="G173" i="27"/>
  <c r="G169" i="27"/>
  <c r="X151" i="28"/>
  <c r="AA16" i="18" s="1"/>
  <c r="F22" i="32" s="1"/>
  <c r="W163" i="28"/>
  <c r="L175" i="28"/>
  <c r="W155" i="28"/>
  <c r="L167" i="28"/>
  <c r="W160" i="28"/>
  <c r="L172" i="28"/>
  <c r="W154" i="28"/>
  <c r="L166" i="28"/>
  <c r="W162" i="28"/>
  <c r="L174" i="28"/>
  <c r="W152" i="28"/>
  <c r="L164" i="28"/>
  <c r="W156" i="28"/>
  <c r="L168" i="28"/>
  <c r="M19" i="31"/>
  <c r="W158" i="28"/>
  <c r="L170" i="28"/>
  <c r="W159" i="28"/>
  <c r="L171" i="28"/>
  <c r="W157" i="28"/>
  <c r="L169" i="28"/>
  <c r="W153" i="28"/>
  <c r="L165" i="28"/>
  <c r="W161" i="28"/>
  <c r="L173" i="28"/>
  <c r="S152" i="28"/>
  <c r="V168" i="27" l="1"/>
  <c r="Q168" i="27"/>
  <c r="Q166" i="27"/>
  <c r="V166" i="27" s="1"/>
  <c r="V171" i="27"/>
  <c r="Q171" i="27"/>
  <c r="V172" i="27"/>
  <c r="Q172" i="27"/>
  <c r="V165" i="27"/>
  <c r="Q165" i="27"/>
  <c r="V169" i="27"/>
  <c r="Q169" i="27"/>
  <c r="V170" i="27"/>
  <c r="Q170" i="27"/>
  <c r="V175" i="27"/>
  <c r="Q175" i="27"/>
  <c r="V167" i="27"/>
  <c r="Q167" i="27"/>
  <c r="V173" i="27"/>
  <c r="Q173" i="27"/>
  <c r="V174" i="27"/>
  <c r="Q174" i="27"/>
  <c r="V164" i="27"/>
  <c r="Q164" i="27"/>
  <c r="AB16" i="18"/>
  <c r="H20" i="29"/>
  <c r="B6" i="34"/>
  <c r="M181" i="22"/>
  <c r="Y181" i="22" s="1"/>
  <c r="Z169" i="22"/>
  <c r="M177" i="22"/>
  <c r="Y177" i="22" s="1"/>
  <c r="Z165" i="22"/>
  <c r="M185" i="22"/>
  <c r="Y185" i="22" s="1"/>
  <c r="Z173" i="22"/>
  <c r="M183" i="22"/>
  <c r="Y183" i="22" s="1"/>
  <c r="Z171" i="22"/>
  <c r="Z168" i="22"/>
  <c r="M180" i="22"/>
  <c r="Y180" i="22" s="1"/>
  <c r="M182" i="22"/>
  <c r="Y182" i="22" s="1"/>
  <c r="Z170" i="22"/>
  <c r="Z166" i="22"/>
  <c r="M178" i="22"/>
  <c r="Y178" i="22" s="1"/>
  <c r="Z167" i="22"/>
  <c r="M179" i="22"/>
  <c r="Y179" i="22" s="1"/>
  <c r="Z174" i="22"/>
  <c r="M186" i="22"/>
  <c r="Y186" i="22" s="1"/>
  <c r="Z172" i="22"/>
  <c r="M184" i="22"/>
  <c r="Y184" i="22" s="1"/>
  <c r="M187" i="22"/>
  <c r="Y187" i="22" s="1"/>
  <c r="Z175" i="22"/>
  <c r="M176" i="22"/>
  <c r="Y176" i="22" s="1"/>
  <c r="Z164" i="22"/>
  <c r="I180" i="17"/>
  <c r="S180" i="17" s="1"/>
  <c r="I184" i="17"/>
  <c r="S184" i="17" s="1"/>
  <c r="I187" i="17"/>
  <c r="S187" i="17" s="1"/>
  <c r="I185" i="17"/>
  <c r="S185" i="17" s="1"/>
  <c r="I181" i="17"/>
  <c r="S181" i="17" s="1"/>
  <c r="I183" i="17"/>
  <c r="S183" i="17" s="1"/>
  <c r="I178" i="17"/>
  <c r="S178" i="17" s="1"/>
  <c r="I176" i="17"/>
  <c r="S176" i="17" s="1"/>
  <c r="I179" i="17"/>
  <c r="S179" i="17" s="1"/>
  <c r="I186" i="17"/>
  <c r="S186" i="17" s="1"/>
  <c r="I182" i="17"/>
  <c r="S182" i="17" s="1"/>
  <c r="I177" i="17"/>
  <c r="S177" i="17" s="1"/>
  <c r="E85" i="32"/>
  <c r="G184" i="27"/>
  <c r="G180" i="27"/>
  <c r="G176" i="27"/>
  <c r="G187" i="27"/>
  <c r="G183" i="27"/>
  <c r="G179" i="27"/>
  <c r="G186" i="27"/>
  <c r="G182" i="27"/>
  <c r="G178" i="27"/>
  <c r="G181" i="27"/>
  <c r="G177" i="27"/>
  <c r="G185" i="27"/>
  <c r="X152" i="28"/>
  <c r="L178" i="28"/>
  <c r="W166" i="28"/>
  <c r="L185" i="28"/>
  <c r="W173" i="28"/>
  <c r="W170" i="28"/>
  <c r="L182" i="28"/>
  <c r="L180" i="28"/>
  <c r="W168" i="28"/>
  <c r="W171" i="28"/>
  <c r="L183" i="28"/>
  <c r="W172" i="28"/>
  <c r="L184" i="28"/>
  <c r="L177" i="28"/>
  <c r="W165" i="28"/>
  <c r="L176" i="28"/>
  <c r="W164" i="28"/>
  <c r="W167" i="28"/>
  <c r="L179" i="28"/>
  <c r="L181" i="28"/>
  <c r="W169" i="28"/>
  <c r="M20" i="31"/>
  <c r="L186" i="28"/>
  <c r="W174" i="28"/>
  <c r="W175" i="28"/>
  <c r="L187" i="28"/>
  <c r="S153" i="28"/>
  <c r="X153" i="28" s="1"/>
  <c r="Q185" i="27" l="1"/>
  <c r="V185" i="27" s="1"/>
  <c r="Q182" i="27"/>
  <c r="V182" i="27" s="1"/>
  <c r="V187" i="27"/>
  <c r="Q187" i="27"/>
  <c r="Q177" i="27"/>
  <c r="V177" i="27" s="1"/>
  <c r="V186" i="27"/>
  <c r="Q186" i="27"/>
  <c r="Q176" i="27"/>
  <c r="V176" i="27" s="1"/>
  <c r="V181" i="27"/>
  <c r="Q181" i="27"/>
  <c r="Q179" i="27"/>
  <c r="V179" i="27" s="1"/>
  <c r="Q180" i="27"/>
  <c r="V180" i="27" s="1"/>
  <c r="Q178" i="27"/>
  <c r="V178" i="27" s="1"/>
  <c r="Q183" i="27"/>
  <c r="V183" i="27" s="1"/>
  <c r="Q184" i="27"/>
  <c r="V184" i="27" s="1"/>
  <c r="Z177" i="22"/>
  <c r="M189" i="22"/>
  <c r="Y189" i="22" s="1"/>
  <c r="M196" i="22"/>
  <c r="Y196" i="22" s="1"/>
  <c r="Z184" i="22"/>
  <c r="M191" i="22"/>
  <c r="Y191" i="22" s="1"/>
  <c r="Z179" i="22"/>
  <c r="Z176" i="22"/>
  <c r="M188" i="22"/>
  <c r="Y188" i="22" s="1"/>
  <c r="M194" i="22"/>
  <c r="Y194" i="22" s="1"/>
  <c r="Z182" i="22"/>
  <c r="Z186" i="22"/>
  <c r="M198" i="22"/>
  <c r="Y198" i="22" s="1"/>
  <c r="Z178" i="22"/>
  <c r="M190" i="22"/>
  <c r="Y190" i="22" s="1"/>
  <c r="M192" i="22"/>
  <c r="Y192" i="22" s="1"/>
  <c r="Z180" i="22"/>
  <c r="Z183" i="22"/>
  <c r="M195" i="22"/>
  <c r="Y195" i="22" s="1"/>
  <c r="Z187" i="22"/>
  <c r="M199" i="22"/>
  <c r="Y199" i="22" s="1"/>
  <c r="Z185" i="22"/>
  <c r="M197" i="22"/>
  <c r="Y197" i="22" s="1"/>
  <c r="M193" i="22"/>
  <c r="Y193" i="22" s="1"/>
  <c r="Z181" i="22"/>
  <c r="I198" i="17"/>
  <c r="S198" i="17" s="1"/>
  <c r="I189" i="17"/>
  <c r="S189" i="17" s="1"/>
  <c r="I195" i="17"/>
  <c r="S195" i="17" s="1"/>
  <c r="I197" i="17"/>
  <c r="S197" i="17" s="1"/>
  <c r="I196" i="17"/>
  <c r="S196" i="17" s="1"/>
  <c r="I188" i="17"/>
  <c r="S188" i="17" s="1"/>
  <c r="I194" i="17"/>
  <c r="S194" i="17" s="1"/>
  <c r="I191" i="17"/>
  <c r="S191" i="17" s="1"/>
  <c r="I190" i="17"/>
  <c r="S190" i="17" s="1"/>
  <c r="I193" i="17"/>
  <c r="S193" i="17" s="1"/>
  <c r="I199" i="17"/>
  <c r="S199" i="17" s="1"/>
  <c r="I192" i="17"/>
  <c r="S192" i="17" s="1"/>
  <c r="E86" i="32"/>
  <c r="G196" i="27"/>
  <c r="G192" i="27"/>
  <c r="G188" i="27"/>
  <c r="G199" i="27"/>
  <c r="G195" i="27"/>
  <c r="G191" i="27"/>
  <c r="G198" i="27"/>
  <c r="G194" i="27"/>
  <c r="G190" i="27"/>
  <c r="G197" i="27"/>
  <c r="G193" i="27"/>
  <c r="G189" i="27"/>
  <c r="D6" i="34"/>
  <c r="F31" i="32" s="1"/>
  <c r="T18" i="18"/>
  <c r="L194" i="28"/>
  <c r="W182" i="28"/>
  <c r="W180" i="28"/>
  <c r="L192" i="28"/>
  <c r="L189" i="28"/>
  <c r="W177" i="28"/>
  <c r="W176" i="28"/>
  <c r="L188" i="28"/>
  <c r="L198" i="28"/>
  <c r="W186" i="28"/>
  <c r="L193" i="28"/>
  <c r="W181" i="28"/>
  <c r="L196" i="28"/>
  <c r="W184" i="28"/>
  <c r="L197" i="28"/>
  <c r="W185" i="28"/>
  <c r="L199" i="28"/>
  <c r="W187" i="28"/>
  <c r="W179" i="28"/>
  <c r="L191" i="28"/>
  <c r="W183" i="28"/>
  <c r="L195" i="28"/>
  <c r="M21" i="31"/>
  <c r="W178" i="28"/>
  <c r="L190" i="28"/>
  <c r="S154" i="28"/>
  <c r="X154" i="28" s="1"/>
  <c r="V193" i="27" l="1"/>
  <c r="Q193" i="27"/>
  <c r="Q198" i="27"/>
  <c r="V198" i="27" s="1"/>
  <c r="V188" i="27"/>
  <c r="Q188" i="27"/>
  <c r="Q197" i="27"/>
  <c r="V197" i="27" s="1"/>
  <c r="V191" i="27"/>
  <c r="Q191" i="27"/>
  <c r="Q192" i="27"/>
  <c r="V192" i="27" s="1"/>
  <c r="V190" i="27"/>
  <c r="Q190" i="27"/>
  <c r="Q195" i="27"/>
  <c r="V195" i="27" s="1"/>
  <c r="V196" i="27"/>
  <c r="Q196" i="27"/>
  <c r="Q189" i="27"/>
  <c r="V189" i="27" s="1"/>
  <c r="V194" i="27"/>
  <c r="Q194" i="27"/>
  <c r="Q199" i="27"/>
  <c r="V199" i="27" s="1"/>
  <c r="C22" i="29"/>
  <c r="E22" i="29" s="1"/>
  <c r="I17" i="34" s="1"/>
  <c r="E24" i="32"/>
  <c r="B19" i="34"/>
  <c r="Z199" i="22"/>
  <c r="M211" i="22"/>
  <c r="M210" i="22"/>
  <c r="Z198" i="22"/>
  <c r="M200" i="22"/>
  <c r="Z188" i="22"/>
  <c r="M206" i="22"/>
  <c r="Z194" i="22"/>
  <c r="Z191" i="22"/>
  <c r="M203" i="22"/>
  <c r="Z193" i="22"/>
  <c r="M205" i="22"/>
  <c r="Z192" i="22"/>
  <c r="M204" i="22"/>
  <c r="M208" i="22"/>
  <c r="Z196" i="22"/>
  <c r="Z197" i="22"/>
  <c r="M209" i="22"/>
  <c r="Z195" i="22"/>
  <c r="M207" i="22"/>
  <c r="Z190" i="22"/>
  <c r="M202" i="22"/>
  <c r="M201" i="22"/>
  <c r="Z189" i="22"/>
  <c r="I205" i="17"/>
  <c r="S205" i="17" s="1"/>
  <c r="I203" i="17"/>
  <c r="S203" i="17" s="1"/>
  <c r="I200" i="17"/>
  <c r="S200" i="17" s="1"/>
  <c r="I201" i="17"/>
  <c r="S201" i="17" s="1"/>
  <c r="I209" i="17"/>
  <c r="S209" i="17" s="1"/>
  <c r="I211" i="17"/>
  <c r="S211" i="17" s="1"/>
  <c r="I208" i="17"/>
  <c r="S208" i="17" s="1"/>
  <c r="I207" i="17"/>
  <c r="S207" i="17" s="1"/>
  <c r="I210" i="17"/>
  <c r="S210" i="17" s="1"/>
  <c r="I204" i="17"/>
  <c r="S204" i="17" s="1"/>
  <c r="I202" i="17"/>
  <c r="S202" i="17" s="1"/>
  <c r="I206" i="17"/>
  <c r="S206" i="17" s="1"/>
  <c r="E87" i="32"/>
  <c r="G208" i="27"/>
  <c r="G204" i="27"/>
  <c r="G200" i="27"/>
  <c r="G211" i="27"/>
  <c r="G207" i="27"/>
  <c r="G203" i="27"/>
  <c r="G210" i="27"/>
  <c r="G206" i="27"/>
  <c r="G202" i="27"/>
  <c r="G209" i="27"/>
  <c r="G205" i="27"/>
  <c r="G201" i="27"/>
  <c r="T19" i="18"/>
  <c r="B16" i="35"/>
  <c r="W199" i="28"/>
  <c r="L211" i="28"/>
  <c r="W211" i="28" s="1"/>
  <c r="W196" i="28"/>
  <c r="L208" i="28"/>
  <c r="W208" i="28" s="1"/>
  <c r="W189" i="28"/>
  <c r="L201" i="28"/>
  <c r="W201" i="28" s="1"/>
  <c r="L205" i="28"/>
  <c r="W205" i="28" s="1"/>
  <c r="W193" i="28"/>
  <c r="W195" i="28"/>
  <c r="L207" i="28"/>
  <c r="W207" i="28" s="1"/>
  <c r="L204" i="28"/>
  <c r="W204" i="28" s="1"/>
  <c r="W192" i="28"/>
  <c r="W198" i="28"/>
  <c r="L210" i="28"/>
  <c r="W210" i="28" s="1"/>
  <c r="L202" i="28"/>
  <c r="W202" i="28" s="1"/>
  <c r="W190" i="28"/>
  <c r="W191" i="28"/>
  <c r="L203" i="28"/>
  <c r="W203" i="28" s="1"/>
  <c r="L200" i="28"/>
  <c r="W200" i="28" s="1"/>
  <c r="W188" i="28"/>
  <c r="W197" i="28"/>
  <c r="L209" i="28"/>
  <c r="W209" i="28" s="1"/>
  <c r="W194" i="28"/>
  <c r="L206" i="28"/>
  <c r="W206" i="28" s="1"/>
  <c r="S155" i="28"/>
  <c r="X155" i="28" s="1"/>
  <c r="Q201" i="27" l="1"/>
  <c r="V201" i="27" s="1"/>
  <c r="Q206" i="27"/>
  <c r="V206" i="27" s="1"/>
  <c r="Q211" i="27"/>
  <c r="V211" i="27" s="1"/>
  <c r="Y200" i="22"/>
  <c r="Z200" i="22" s="1"/>
  <c r="Q205" i="27"/>
  <c r="V205" i="27" s="1"/>
  <c r="Q210" i="27"/>
  <c r="V210" i="27" s="1"/>
  <c r="Q200" i="27"/>
  <c r="V200" i="27" s="1"/>
  <c r="Y207" i="22"/>
  <c r="Z207" i="22" s="1"/>
  <c r="Y205" i="22"/>
  <c r="Z205" i="22" s="1"/>
  <c r="Q209" i="27"/>
  <c r="V209" i="27" s="1"/>
  <c r="Q203" i="27"/>
  <c r="V203" i="27" s="1"/>
  <c r="Q204" i="27"/>
  <c r="V204" i="27" s="1"/>
  <c r="Y201" i="22"/>
  <c r="Z201" i="22" s="1"/>
  <c r="Z208" i="22"/>
  <c r="Y208" i="22"/>
  <c r="Y206" i="22"/>
  <c r="Z206" i="22" s="1"/>
  <c r="Z210" i="22"/>
  <c r="Y210" i="22"/>
  <c r="Q202" i="27"/>
  <c r="V202" i="27" s="1"/>
  <c r="Q207" i="27"/>
  <c r="V207" i="27" s="1"/>
  <c r="Q208" i="27"/>
  <c r="V208" i="27" s="1"/>
  <c r="Y202" i="22"/>
  <c r="Z202" i="22" s="1"/>
  <c r="Y209" i="22"/>
  <c r="Z209" i="22" s="1"/>
  <c r="Y204" i="22"/>
  <c r="Z204" i="22" s="1"/>
  <c r="Y203" i="22"/>
  <c r="Z203" i="22" s="1"/>
  <c r="Z211" i="22"/>
  <c r="Y211" i="22"/>
  <c r="C23" i="29"/>
  <c r="E25" i="32"/>
  <c r="B26" i="34"/>
  <c r="U19" i="18"/>
  <c r="B26" i="35"/>
  <c r="C54" i="32"/>
  <c r="I16" i="35"/>
  <c r="T20" i="18"/>
  <c r="S156" i="28"/>
  <c r="X156" i="28" s="1"/>
  <c r="C24" i="29" l="1"/>
  <c r="E24" i="29" s="1"/>
  <c r="E26" i="32"/>
  <c r="U20" i="18"/>
  <c r="B33" i="34"/>
  <c r="E23" i="29"/>
  <c r="C55" i="32" s="1"/>
  <c r="T21" i="18"/>
  <c r="B36" i="35"/>
  <c r="S157" i="28"/>
  <c r="X157" i="28" s="1"/>
  <c r="C25" i="29" l="1"/>
  <c r="E27" i="32"/>
  <c r="B40" i="34"/>
  <c r="U21" i="18"/>
  <c r="I24" i="34"/>
  <c r="I26" i="35"/>
  <c r="B46" i="35"/>
  <c r="I31" i="34"/>
  <c r="I36" i="35"/>
  <c r="C56" i="32"/>
  <c r="S158" i="28"/>
  <c r="X158" i="28" s="1"/>
  <c r="E25" i="29" l="1"/>
  <c r="I38" i="34" s="1"/>
  <c r="S159" i="28"/>
  <c r="X159" i="28" s="1"/>
  <c r="C57" i="32" l="1"/>
  <c r="I46" i="35"/>
  <c r="S160" i="28"/>
  <c r="X160" i="28" s="1"/>
  <c r="S161" i="28" l="1"/>
  <c r="X161" i="28" s="1"/>
  <c r="S162" i="28" l="1"/>
  <c r="X162" i="28" s="1"/>
  <c r="S163" i="28" l="1"/>
  <c r="X163" i="28" s="1"/>
  <c r="S164" i="28" l="1"/>
  <c r="X164" i="28" s="1"/>
  <c r="J20" i="29"/>
  <c r="D52" i="32" l="1"/>
  <c r="I4" i="34"/>
  <c r="K4" i="34" s="1"/>
  <c r="M4" i="34" s="1"/>
  <c r="D61" i="32" s="1"/>
  <c r="S165" i="28"/>
  <c r="X165" i="28" s="1"/>
  <c r="T16" i="18"/>
  <c r="T17" i="18"/>
  <c r="C20" i="29" l="1"/>
  <c r="E22" i="32"/>
  <c r="C21" i="29"/>
  <c r="E23" i="32"/>
  <c r="B5" i="34"/>
  <c r="B12" i="34"/>
  <c r="U17" i="18"/>
  <c r="U18" i="18"/>
  <c r="B6" i="35"/>
  <c r="S166" i="28"/>
  <c r="X166" i="28" s="1"/>
  <c r="E20" i="29" l="1"/>
  <c r="I3" i="34" s="1"/>
  <c r="E21" i="29"/>
  <c r="I6" i="35" s="1"/>
  <c r="S167" i="28"/>
  <c r="X167" i="28" s="1"/>
  <c r="C52" i="32" l="1"/>
  <c r="F52" i="32" s="1"/>
  <c r="K3" i="34"/>
  <c r="M3" i="34" s="1"/>
  <c r="C61" i="32" s="1"/>
  <c r="D5" i="34"/>
  <c r="E31" i="32" s="1"/>
  <c r="C53" i="32"/>
  <c r="I10" i="34"/>
  <c r="S168" i="28"/>
  <c r="X168" i="28" s="1"/>
  <c r="I5" i="34" l="1"/>
  <c r="J3" i="34" s="1"/>
  <c r="S169" i="28"/>
  <c r="X169" i="28" s="1"/>
  <c r="J4" i="34" l="1"/>
  <c r="S170" i="28"/>
  <c r="X170" i="28" s="1"/>
  <c r="S171" i="28" l="1"/>
  <c r="X171" i="28" s="1"/>
  <c r="S172" i="28" l="1"/>
  <c r="X172" i="28" s="1"/>
  <c r="S173" i="28" l="1"/>
  <c r="X173" i="28" s="1"/>
  <c r="V129" i="27" l="1"/>
  <c r="T15" i="18" s="1"/>
  <c r="E21" i="32" s="1"/>
  <c r="S174" i="28"/>
  <c r="X174" i="28" s="1"/>
  <c r="F51" i="32"/>
  <c r="U15" i="18" l="1"/>
  <c r="U16" i="18"/>
  <c r="S175" i="28"/>
  <c r="X175" i="28" s="1"/>
  <c r="S176" i="28" l="1"/>
  <c r="X176" i="28" s="1"/>
  <c r="S177" i="28" l="1"/>
  <c r="X177" i="28" s="1"/>
  <c r="S178" i="28" l="1"/>
  <c r="X178" i="28" s="1"/>
  <c r="S179" i="28" l="1"/>
  <c r="X179" i="28" s="1"/>
  <c r="S180" i="28" l="1"/>
  <c r="X180" i="28" s="1"/>
  <c r="S181" i="28" l="1"/>
  <c r="X181" i="28" s="1"/>
  <c r="S182" i="28" l="1"/>
  <c r="X182" i="28" s="1"/>
  <c r="S183" i="28" l="1"/>
  <c r="X183" i="28" s="1"/>
  <c r="S184" i="28" l="1"/>
  <c r="X184" i="28" s="1"/>
  <c r="S185" i="28" l="1"/>
  <c r="X185" i="28" s="1"/>
  <c r="S186" i="28" l="1"/>
  <c r="X186" i="28" s="1"/>
  <c r="S187" i="28" l="1"/>
  <c r="X187" i="28" s="1"/>
  <c r="S188" i="28" l="1"/>
  <c r="X188" i="28" s="1"/>
  <c r="S189" i="28" l="1"/>
  <c r="X189" i="28" s="1"/>
  <c r="S190" i="28" l="1"/>
  <c r="X190" i="28" s="1"/>
  <c r="S191" i="28" l="1"/>
  <c r="X191" i="28" s="1"/>
  <c r="S192" i="28" l="1"/>
  <c r="X192" i="28" s="1"/>
  <c r="S193" i="28" l="1"/>
  <c r="X193" i="28" s="1"/>
  <c r="S194" i="28" l="1"/>
  <c r="X194" i="28" s="1"/>
  <c r="S195" i="28" l="1"/>
  <c r="X195" i="28" s="1"/>
  <c r="S196" i="28" l="1"/>
  <c r="X196" i="28" s="1"/>
  <c r="S197" i="28" l="1"/>
  <c r="X197" i="28" s="1"/>
  <c r="S198" i="28" l="1"/>
  <c r="X198" i="28" s="1"/>
  <c r="S199" i="28" l="1"/>
  <c r="X199" i="28" s="1"/>
  <c r="S200" i="28" l="1"/>
  <c r="X200" i="28" s="1"/>
  <c r="S201" i="28" l="1"/>
  <c r="X201" i="28" s="1"/>
  <c r="S202" i="28" l="1"/>
  <c r="X202" i="28" s="1"/>
  <c r="S203" i="28" l="1"/>
  <c r="X203" i="28" s="1"/>
  <c r="S204" i="28" l="1"/>
  <c r="X204" i="28" s="1"/>
  <c r="S205" i="28" l="1"/>
  <c r="X205" i="28" s="1"/>
  <c r="S206" i="28" l="1"/>
  <c r="X206" i="28" s="1"/>
  <c r="S207" i="28" l="1"/>
  <c r="X207" i="28" s="1"/>
  <c r="S208" i="28" l="1"/>
  <c r="X208" i="28" s="1"/>
  <c r="S209" i="28" l="1"/>
  <c r="X209" i="28" s="1"/>
  <c r="S210" i="28" l="1"/>
  <c r="X210" i="28" s="1"/>
  <c r="S211" i="28"/>
  <c r="X211" i="28" s="1"/>
  <c r="AA17" i="18" l="1"/>
  <c r="F23" i="32" s="1"/>
  <c r="AA18" i="18"/>
  <c r="AA19" i="18"/>
  <c r="AA20" i="18"/>
  <c r="AA21" i="18"/>
  <c r="H25" i="29" l="1"/>
  <c r="F27" i="32"/>
  <c r="H23" i="29"/>
  <c r="F25" i="32"/>
  <c r="H24" i="29"/>
  <c r="F26" i="32"/>
  <c r="H22" i="29"/>
  <c r="F24" i="32"/>
  <c r="AB17" i="18"/>
  <c r="H21" i="29"/>
  <c r="AB21" i="18"/>
  <c r="AB19" i="18"/>
  <c r="AB20" i="18"/>
  <c r="AB18" i="18"/>
  <c r="B34" i="34"/>
  <c r="B27" i="34"/>
  <c r="B20" i="34"/>
  <c r="B41" i="34"/>
  <c r="B13" i="34"/>
  <c r="B37" i="35"/>
  <c r="B27" i="35"/>
  <c r="B17" i="35"/>
  <c r="B47" i="35"/>
  <c r="B7" i="35"/>
  <c r="J21" i="29" l="1"/>
  <c r="I7" i="35" s="1"/>
  <c r="I8" i="35" s="1"/>
  <c r="J23" i="29"/>
  <c r="I27" i="35" s="1"/>
  <c r="I28" i="35" s="1"/>
  <c r="J22" i="29"/>
  <c r="I17" i="35" s="1"/>
  <c r="I18" i="35" s="1"/>
  <c r="J17" i="35" s="1"/>
  <c r="J24" i="29"/>
  <c r="I37" i="35" s="1"/>
  <c r="I38" i="35" s="1"/>
  <c r="J37" i="35" s="1"/>
  <c r="J25" i="29"/>
  <c r="I47" i="35" s="1"/>
  <c r="I48" i="35" s="1"/>
  <c r="D53" i="32" l="1"/>
  <c r="F53" i="32" s="1"/>
  <c r="I11" i="34"/>
  <c r="I12" i="34" s="1"/>
  <c r="J11" i="34" s="1"/>
  <c r="I32" i="34"/>
  <c r="I33" i="34" s="1"/>
  <c r="J32" i="34" s="1"/>
  <c r="D56" i="32"/>
  <c r="F56" i="32" s="1"/>
  <c r="I39" i="34"/>
  <c r="I40" i="34" s="1"/>
  <c r="I18" i="34"/>
  <c r="I19" i="34" s="1"/>
  <c r="D57" i="32"/>
  <c r="F57" i="32" s="1"/>
  <c r="D54" i="32"/>
  <c r="F54" i="32" s="1"/>
  <c r="D55" i="32"/>
  <c r="F55" i="32" s="1"/>
  <c r="I25" i="34"/>
  <c r="I26" i="34" s="1"/>
  <c r="J14" i="35"/>
  <c r="J15" i="35"/>
  <c r="J16" i="35"/>
  <c r="J4" i="35"/>
  <c r="J5" i="35"/>
  <c r="J6" i="35"/>
  <c r="J25" i="35"/>
  <c r="J24" i="35"/>
  <c r="J26" i="35"/>
  <c r="J44" i="35"/>
  <c r="J45" i="35"/>
  <c r="J46" i="35"/>
  <c r="J35" i="35"/>
  <c r="J34" i="35"/>
  <c r="J36" i="35"/>
  <c r="J7" i="35"/>
  <c r="J47" i="35"/>
  <c r="J27" i="35"/>
  <c r="J38" i="34" l="1"/>
  <c r="J39" i="34"/>
  <c r="J17" i="34"/>
  <c r="J18" i="34"/>
  <c r="J31" i="34"/>
  <c r="J10" i="34"/>
  <c r="I81" i="32" l="1"/>
  <c r="D15" i="31"/>
  <c r="E15" i="31" s="1"/>
  <c r="E16" i="31" s="1"/>
  <c r="D16" i="31" s="1"/>
  <c r="D17" i="31" l="1"/>
  <c r="D18" i="31" s="1"/>
  <c r="D19" i="31" s="1"/>
  <c r="D20" i="31" s="1"/>
  <c r="D21" i="31" s="1"/>
  <c r="C16" i="31"/>
  <c r="C82" i="32" s="1"/>
  <c r="F148" i="17" l="1"/>
  <c r="V144" i="17"/>
  <c r="V140" i="17"/>
  <c r="F151" i="17"/>
  <c r="F147" i="17"/>
  <c r="V143" i="17"/>
  <c r="F150" i="17"/>
  <c r="F146" i="17"/>
  <c r="V142" i="17"/>
  <c r="F149" i="17"/>
  <c r="V145" i="17"/>
  <c r="V141" i="17"/>
  <c r="C17" i="31"/>
  <c r="C83" i="32" s="1"/>
  <c r="I82" i="32"/>
  <c r="P146" i="17" l="1"/>
  <c r="V146" i="17" s="1"/>
  <c r="P150" i="17"/>
  <c r="V150" i="17" s="1"/>
  <c r="P151" i="17"/>
  <c r="V151" i="17" s="1"/>
  <c r="P149" i="17"/>
  <c r="V149" i="17" s="1"/>
  <c r="P147" i="17"/>
  <c r="V147" i="17" s="1"/>
  <c r="P148" i="17"/>
  <c r="V148" i="17" s="1"/>
  <c r="F160" i="17"/>
  <c r="F156" i="17"/>
  <c r="F152" i="17"/>
  <c r="F163" i="17"/>
  <c r="F159" i="17"/>
  <c r="F155" i="17"/>
  <c r="F162" i="17"/>
  <c r="F158" i="17"/>
  <c r="F154" i="17"/>
  <c r="F161" i="17"/>
  <c r="F157" i="17"/>
  <c r="F153" i="17"/>
  <c r="I83" i="32"/>
  <c r="C18" i="31"/>
  <c r="C84" i="32" s="1"/>
  <c r="F16" i="18" l="1"/>
  <c r="C22" i="32" s="1"/>
  <c r="P158" i="17"/>
  <c r="V158" i="17" s="1"/>
  <c r="P157" i="17"/>
  <c r="V157" i="17" s="1"/>
  <c r="P162" i="17"/>
  <c r="V162" i="17" s="1"/>
  <c r="P152" i="17"/>
  <c r="V152" i="17" s="1"/>
  <c r="P153" i="17"/>
  <c r="V153" i="17" s="1"/>
  <c r="P163" i="17"/>
  <c r="V163" i="17" s="1"/>
  <c r="P161" i="17"/>
  <c r="V161" i="17" s="1"/>
  <c r="P155" i="17"/>
  <c r="V155" i="17" s="1"/>
  <c r="P156" i="17"/>
  <c r="V156" i="17" s="1"/>
  <c r="P154" i="17"/>
  <c r="V154" i="17" s="1"/>
  <c r="P159" i="17"/>
  <c r="V159" i="17" s="1"/>
  <c r="P160" i="17"/>
  <c r="V160" i="17" s="1"/>
  <c r="F172" i="17"/>
  <c r="F168" i="17"/>
  <c r="F164" i="17"/>
  <c r="F175" i="17"/>
  <c r="F171" i="17"/>
  <c r="F167" i="17"/>
  <c r="F174" i="17"/>
  <c r="F170" i="17"/>
  <c r="F166" i="17"/>
  <c r="F173" i="17"/>
  <c r="F169" i="17"/>
  <c r="F165" i="17"/>
  <c r="C19" i="31"/>
  <c r="C85" i="32" s="1"/>
  <c r="I84" i="32"/>
  <c r="B3" i="34" l="1"/>
  <c r="D3" i="34" s="1"/>
  <c r="C31" i="32" s="1"/>
  <c r="F17" i="18"/>
  <c r="C23" i="32" s="1"/>
  <c r="P166" i="17"/>
  <c r="V166" i="17" s="1"/>
  <c r="P171" i="17"/>
  <c r="V171" i="17" s="1"/>
  <c r="P172" i="17"/>
  <c r="V172" i="17" s="1"/>
  <c r="P167" i="17"/>
  <c r="V167" i="17" s="1"/>
  <c r="P165" i="17"/>
  <c r="V165" i="17" s="1"/>
  <c r="P170" i="17"/>
  <c r="V170" i="17" s="1"/>
  <c r="P175" i="17"/>
  <c r="V175" i="17" s="1"/>
  <c r="P173" i="17"/>
  <c r="V173" i="17" s="1"/>
  <c r="P168" i="17"/>
  <c r="V168" i="17" s="1"/>
  <c r="P169" i="17"/>
  <c r="V169" i="17" s="1"/>
  <c r="P174" i="17"/>
  <c r="V174" i="17" s="1"/>
  <c r="P164" i="17"/>
  <c r="V164" i="17" s="1"/>
  <c r="K5" i="34"/>
  <c r="F184" i="17"/>
  <c r="F180" i="17"/>
  <c r="F176" i="17"/>
  <c r="F187" i="17"/>
  <c r="F183" i="17"/>
  <c r="F179" i="17"/>
  <c r="F186" i="17"/>
  <c r="F182" i="17"/>
  <c r="F178" i="17"/>
  <c r="F185" i="17"/>
  <c r="F181" i="17"/>
  <c r="F177" i="17"/>
  <c r="C20" i="31"/>
  <c r="C86" i="32" s="1"/>
  <c r="I85" i="32"/>
  <c r="G17" i="18" l="1"/>
  <c r="B10" i="34"/>
  <c r="B4" i="35"/>
  <c r="F18" i="18"/>
  <c r="C24" i="32" s="1"/>
  <c r="P187" i="17"/>
  <c r="V187" i="17" s="1"/>
  <c r="P186" i="17"/>
  <c r="V186" i="17" s="1"/>
  <c r="P176" i="17"/>
  <c r="V176" i="17" s="1"/>
  <c r="P177" i="17"/>
  <c r="V177" i="17" s="1"/>
  <c r="P182" i="17"/>
  <c r="V182" i="17" s="1"/>
  <c r="P181" i="17"/>
  <c r="V181" i="17" s="1"/>
  <c r="P185" i="17"/>
  <c r="V185" i="17" s="1"/>
  <c r="P179" i="17"/>
  <c r="V179" i="17" s="1"/>
  <c r="P180" i="17"/>
  <c r="V180" i="17" s="1"/>
  <c r="P178" i="17"/>
  <c r="V178" i="17" s="1"/>
  <c r="P183" i="17"/>
  <c r="V183" i="17" s="1"/>
  <c r="P184" i="17"/>
  <c r="V184" i="17" s="1"/>
  <c r="N5" i="34"/>
  <c r="M5" i="34"/>
  <c r="F196" i="17"/>
  <c r="F192" i="17"/>
  <c r="F188" i="17"/>
  <c r="F199" i="17"/>
  <c r="F195" i="17"/>
  <c r="F191" i="17"/>
  <c r="F198" i="17"/>
  <c r="F194" i="17"/>
  <c r="F190" i="17"/>
  <c r="F197" i="17"/>
  <c r="F193" i="17"/>
  <c r="F189" i="17"/>
  <c r="C21" i="31"/>
  <c r="C87" i="32" s="1"/>
  <c r="I86" i="32"/>
  <c r="G18" i="18" l="1"/>
  <c r="B17" i="34"/>
  <c r="B14" i="35"/>
  <c r="F19" i="18"/>
  <c r="C25" i="32" s="1"/>
  <c r="P190" i="17"/>
  <c r="V190" i="17" s="1"/>
  <c r="P189" i="17"/>
  <c r="V189" i="17" s="1"/>
  <c r="P194" i="17"/>
  <c r="V194" i="17" s="1"/>
  <c r="P199" i="17"/>
  <c r="V199" i="17" s="1"/>
  <c r="P196" i="17"/>
  <c r="V196" i="17" s="1"/>
  <c r="P193" i="17"/>
  <c r="V193" i="17" s="1"/>
  <c r="P198" i="17"/>
  <c r="V198" i="17" s="1"/>
  <c r="P188" i="17"/>
  <c r="V188" i="17" s="1"/>
  <c r="P195" i="17"/>
  <c r="V195" i="17" s="1"/>
  <c r="P197" i="17"/>
  <c r="V197" i="17" s="1"/>
  <c r="P191" i="17"/>
  <c r="V191" i="17" s="1"/>
  <c r="P192" i="17"/>
  <c r="V192" i="17" s="1"/>
  <c r="I87" i="32"/>
  <c r="F208" i="17"/>
  <c r="F204" i="17"/>
  <c r="F200" i="17"/>
  <c r="F211" i="17"/>
  <c r="P211" i="17" s="1"/>
  <c r="F207" i="17"/>
  <c r="F203" i="17"/>
  <c r="F210" i="17"/>
  <c r="F206" i="17"/>
  <c r="F202" i="17"/>
  <c r="F209" i="17"/>
  <c r="F205" i="17"/>
  <c r="F201" i="17"/>
  <c r="G19" i="18" l="1"/>
  <c r="B24" i="34"/>
  <c r="B24" i="35"/>
  <c r="F20" i="18"/>
  <c r="C26" i="32" s="1"/>
  <c r="P207" i="17"/>
  <c r="V207" i="17" s="1"/>
  <c r="P208" i="17"/>
  <c r="V208" i="17" s="1"/>
  <c r="P201" i="17"/>
  <c r="V201" i="17" s="1"/>
  <c r="P206" i="17"/>
  <c r="V206" i="17" s="1"/>
  <c r="P205" i="17"/>
  <c r="V205" i="17" s="1"/>
  <c r="P200" i="17"/>
  <c r="V200" i="17" s="1"/>
  <c r="P202" i="17"/>
  <c r="V202" i="17" s="1"/>
  <c r="P210" i="17"/>
  <c r="V210" i="17" s="1"/>
  <c r="P209" i="17"/>
  <c r="V209" i="17" s="1"/>
  <c r="P203" i="17"/>
  <c r="V203" i="17" s="1"/>
  <c r="P204" i="17"/>
  <c r="V204" i="17" s="1"/>
  <c r="F15" i="18"/>
  <c r="C21" i="32" s="1"/>
  <c r="V211" i="17"/>
  <c r="G20" i="18" l="1"/>
  <c r="B31" i="34"/>
  <c r="G15" i="18"/>
  <c r="G16" i="18"/>
  <c r="B34" i="35"/>
  <c r="F21" i="18"/>
  <c r="C27" i="32" s="1"/>
  <c r="D10" i="34"/>
  <c r="C32" i="32" s="1"/>
  <c r="D12" i="34"/>
  <c r="E32" i="32" s="1"/>
  <c r="K10" i="34"/>
  <c r="M10" i="34" s="1"/>
  <c r="C62" i="32" s="1"/>
  <c r="K11" i="34"/>
  <c r="M11" i="34" s="1"/>
  <c r="D62" i="32" s="1"/>
  <c r="D13" i="34"/>
  <c r="F32" i="32" s="1"/>
  <c r="G21" i="18" l="1"/>
  <c r="B38" i="34"/>
  <c r="B44" i="35"/>
  <c r="K12" i="34"/>
  <c r="M12" i="34" l="1"/>
  <c r="N12" i="34"/>
  <c r="D17" i="34" l="1"/>
  <c r="C33" i="32" s="1"/>
  <c r="D19" i="34"/>
  <c r="E33" i="32" s="1"/>
  <c r="K17" i="34"/>
  <c r="M17" i="34" s="1"/>
  <c r="K18" i="34"/>
  <c r="M18" i="34" s="1"/>
  <c r="D63" i="32" s="1"/>
  <c r="D20" i="34"/>
  <c r="F33" i="32" s="1"/>
  <c r="C63" i="32" l="1"/>
  <c r="F63" i="32" s="1"/>
  <c r="K19" i="34"/>
  <c r="F61" i="32" l="1"/>
  <c r="F62" i="32"/>
  <c r="M19" i="34"/>
  <c r="N19" i="34"/>
  <c r="K25" i="34" l="1"/>
  <c r="M25" i="34" s="1"/>
  <c r="D64" i="32" s="1"/>
  <c r="D27" i="34"/>
  <c r="F34" i="32" s="1"/>
  <c r="D24" i="34"/>
  <c r="C34" i="32" s="1"/>
  <c r="D26" i="34"/>
  <c r="E34" i="32" s="1"/>
  <c r="K24" i="34"/>
  <c r="M24" i="34" l="1"/>
  <c r="C64" i="32" s="1"/>
  <c r="F64" i="32" s="1"/>
  <c r="K26" i="34"/>
  <c r="K31" i="34" l="1"/>
  <c r="M31" i="34" s="1"/>
  <c r="C65" i="32" s="1"/>
  <c r="D33" i="34"/>
  <c r="E35" i="32" s="1"/>
  <c r="K32" i="34" l="1"/>
  <c r="M32" i="34" s="1"/>
  <c r="D65" i="32" s="1"/>
  <c r="F65" i="32" s="1"/>
  <c r="D34" i="34"/>
  <c r="F35" i="32" s="1"/>
  <c r="D31" i="34"/>
  <c r="C35" i="32" s="1"/>
  <c r="K33" i="34" l="1"/>
  <c r="M33" i="34" l="1"/>
  <c r="N33" i="34"/>
  <c r="D38" i="34" l="1"/>
  <c r="C36" i="32" s="1"/>
  <c r="K39" i="34" l="1"/>
  <c r="M39" i="34" s="1"/>
  <c r="D66" i="32" s="1"/>
  <c r="D41" i="34"/>
  <c r="F36" i="32" s="1"/>
  <c r="D40" i="34"/>
  <c r="E36" i="32" s="1"/>
  <c r="K38" i="34"/>
  <c r="M38" i="34" s="1"/>
  <c r="C66" i="32" s="1"/>
  <c r="K40" i="34" l="1"/>
  <c r="M40" i="34" s="1"/>
  <c r="F66" i="32"/>
  <c r="N40" i="34" l="1"/>
  <c r="N26" i="34" l="1"/>
  <c r="J25" i="34"/>
  <c r="J24" i="34"/>
  <c r="M26" i="34"/>
  <c r="M17" i="18" l="1"/>
  <c r="D23" i="32" s="1"/>
  <c r="M20" i="18"/>
  <c r="D26" i="32" s="1"/>
  <c r="M14" i="18"/>
  <c r="D20" i="32" s="1"/>
  <c r="M11" i="18"/>
  <c r="D17" i="32" s="1"/>
  <c r="M19" i="18"/>
  <c r="D25" i="32" s="1"/>
  <c r="M16" i="18"/>
  <c r="D22" i="32" s="1"/>
  <c r="M12" i="18"/>
  <c r="D18" i="32" s="1"/>
  <c r="M13" i="18"/>
  <c r="D19" i="32" s="1"/>
  <c r="M15" i="18"/>
  <c r="D21" i="32" s="1"/>
  <c r="M18" i="18"/>
  <c r="D24" i="32" s="1"/>
  <c r="M21" i="18"/>
  <c r="D27" i="32" s="1"/>
  <c r="B39" i="34" l="1"/>
  <c r="B18" i="34"/>
  <c r="I22" i="32"/>
  <c r="B4" i="34"/>
  <c r="D4" i="34" s="1"/>
  <c r="D31" i="32" s="1"/>
  <c r="I31" i="32" s="1"/>
  <c r="B32" i="34"/>
  <c r="D32" i="34" s="1"/>
  <c r="D35" i="32" s="1"/>
  <c r="I35" i="32" s="1"/>
  <c r="B25" i="34"/>
  <c r="B11" i="34"/>
  <c r="B15" i="35"/>
  <c r="B18" i="35" s="1"/>
  <c r="C15" i="35" s="1"/>
  <c r="D15" i="35" s="1"/>
  <c r="K15" i="35" s="1"/>
  <c r="N18" i="18"/>
  <c r="I26" i="32"/>
  <c r="N20" i="18"/>
  <c r="I19" i="32"/>
  <c r="N13" i="18"/>
  <c r="I17" i="32"/>
  <c r="N11" i="18"/>
  <c r="B45" i="35"/>
  <c r="B48" i="35" s="1"/>
  <c r="C45" i="35" s="1"/>
  <c r="D45" i="35" s="1"/>
  <c r="K45" i="35" s="1"/>
  <c r="N21" i="18"/>
  <c r="N12" i="18"/>
  <c r="I20" i="32"/>
  <c r="N14" i="18"/>
  <c r="N16" i="18"/>
  <c r="N15" i="18"/>
  <c r="B25" i="35"/>
  <c r="B28" i="35" s="1"/>
  <c r="N19" i="18"/>
  <c r="B5" i="35"/>
  <c r="B8" i="35" s="1"/>
  <c r="C5" i="35" s="1"/>
  <c r="D5" i="35" s="1"/>
  <c r="K5" i="35" s="1"/>
  <c r="N17" i="18"/>
  <c r="I16" i="32"/>
  <c r="B35" i="35"/>
  <c r="B38" i="35" s="1"/>
  <c r="C35" i="35" s="1"/>
  <c r="D35" i="35" s="1"/>
  <c r="K35" i="35" s="1"/>
  <c r="I21" i="32"/>
  <c r="I18" i="32"/>
  <c r="C47" i="35" l="1"/>
  <c r="D47" i="35" s="1"/>
  <c r="K47" i="35" s="1"/>
  <c r="C46" i="35"/>
  <c r="D46" i="35" s="1"/>
  <c r="K46" i="35" s="1"/>
  <c r="C44" i="35"/>
  <c r="D44" i="35" s="1"/>
  <c r="K44" i="35" s="1"/>
  <c r="B35" i="34"/>
  <c r="D35" i="34" s="1"/>
  <c r="C34" i="35"/>
  <c r="D34" i="35" s="1"/>
  <c r="K34" i="35" s="1"/>
  <c r="B14" i="34"/>
  <c r="I23" i="32"/>
  <c r="C36" i="35"/>
  <c r="D36" i="35" s="1"/>
  <c r="K36" i="35" s="1"/>
  <c r="C37" i="35"/>
  <c r="D37" i="35" s="1"/>
  <c r="K37" i="35" s="1"/>
  <c r="I25" i="32"/>
  <c r="D18" i="34"/>
  <c r="D33" i="32" s="1"/>
  <c r="I33" i="32" s="1"/>
  <c r="B28" i="34"/>
  <c r="I24" i="32"/>
  <c r="B7" i="34"/>
  <c r="D7" i="34" s="1"/>
  <c r="I27" i="32"/>
  <c r="C26" i="35"/>
  <c r="D26" i="35" s="1"/>
  <c r="K26" i="35" s="1"/>
  <c r="C27" i="35"/>
  <c r="D27" i="35" s="1"/>
  <c r="K27" i="35" s="1"/>
  <c r="C24" i="35"/>
  <c r="D24" i="35" s="1"/>
  <c r="K24" i="35" s="1"/>
  <c r="C4" i="35"/>
  <c r="D4" i="35" s="1"/>
  <c r="K4" i="35" s="1"/>
  <c r="C6" i="35"/>
  <c r="D6" i="35" s="1"/>
  <c r="K6" i="35" s="1"/>
  <c r="C7" i="35"/>
  <c r="D7" i="35" s="1"/>
  <c r="K7" i="35" s="1"/>
  <c r="C25" i="35"/>
  <c r="D25" i="35" s="1"/>
  <c r="K25" i="35" s="1"/>
  <c r="C17" i="35"/>
  <c r="D17" i="35" s="1"/>
  <c r="K17" i="35" s="1"/>
  <c r="C16" i="35"/>
  <c r="D16" i="35" s="1"/>
  <c r="K16" i="35" s="1"/>
  <c r="C14" i="35"/>
  <c r="D14" i="35" s="1"/>
  <c r="K14" i="35" s="1"/>
  <c r="K48" i="35" l="1"/>
  <c r="D11" i="34"/>
  <c r="D32" i="32" s="1"/>
  <c r="I32" i="32" s="1"/>
  <c r="E35" i="34"/>
  <c r="B21" i="34"/>
  <c r="D21" i="34" s="1"/>
  <c r="K38" i="35"/>
  <c r="D25" i="34"/>
  <c r="D34" i="32" s="1"/>
  <c r="I34" i="32" s="1"/>
  <c r="E7" i="34"/>
  <c r="B42" i="34"/>
  <c r="D39" i="34"/>
  <c r="D36" i="32" s="1"/>
  <c r="I36" i="32" s="1"/>
  <c r="K18" i="35"/>
  <c r="K8" i="35"/>
  <c r="E14" i="34"/>
  <c r="D14" i="34"/>
  <c r="K28" i="35"/>
  <c r="D28" i="34"/>
  <c r="E28" i="34"/>
  <c r="E21" i="34" l="1"/>
  <c r="D42" i="34"/>
  <c r="E42" i="34"/>
</calcChain>
</file>

<file path=xl/comments1.xml><?xml version="1.0" encoding="utf-8"?>
<comments xmlns="http://schemas.openxmlformats.org/spreadsheetml/2006/main">
  <authors>
    <author>tbrackenbury</author>
  </authors>
  <commentList>
    <comment ref="M19" authorId="0">
      <text>
        <r>
          <rPr>
            <b/>
            <sz val="9"/>
            <color indexed="81"/>
            <rFont val="Tahoma"/>
            <charset val="1"/>
          </rPr>
          <t>tbrackenbury:</t>
        </r>
        <r>
          <rPr>
            <sz val="9"/>
            <color indexed="81"/>
            <rFont val="Tahoma"/>
            <charset val="1"/>
          </rPr>
          <t xml:space="preserve">
Streetlight kWh derived from Streetlight kW forecast based on hours of operation</t>
        </r>
      </text>
    </comment>
    <comment ref="O19" authorId="0">
      <text>
        <r>
          <rPr>
            <b/>
            <sz val="9"/>
            <color indexed="81"/>
            <rFont val="Tahoma"/>
            <charset val="1"/>
          </rPr>
          <t>tbrackenbury:</t>
        </r>
        <r>
          <rPr>
            <sz val="9"/>
            <color indexed="81"/>
            <rFont val="Tahoma"/>
            <charset val="1"/>
          </rPr>
          <t xml:space="preserve">
Streetlight kW forecast supplied by Utilities Kingston</t>
        </r>
      </text>
    </comment>
  </commentList>
</comments>
</file>

<file path=xl/sharedStrings.xml><?xml version="1.0" encoding="utf-8"?>
<sst xmlns="http://schemas.openxmlformats.org/spreadsheetml/2006/main" count="803" uniqueCount="229">
  <si>
    <t>Date</t>
  </si>
  <si>
    <t>WholesalekWh</t>
  </si>
  <si>
    <t>ReskWh</t>
  </si>
  <si>
    <t>GSlt50kWh</t>
  </si>
  <si>
    <t>GSgt50NONkWh</t>
  </si>
  <si>
    <t>GSgt50IntkWh</t>
  </si>
  <si>
    <t>LUkWh</t>
  </si>
  <si>
    <t>StreetkWh</t>
  </si>
  <si>
    <t>USLkWh</t>
  </si>
  <si>
    <t>HDD</t>
  </si>
  <si>
    <t>CDD</t>
  </si>
  <si>
    <t>PeakDays</t>
  </si>
  <si>
    <t>MonthDays</t>
  </si>
  <si>
    <t>const</t>
  </si>
  <si>
    <t>p-value</t>
  </si>
  <si>
    <t>R-squared</t>
  </si>
  <si>
    <t>Adjusted R-squared</t>
  </si>
  <si>
    <t>P-value(F)</t>
  </si>
  <si>
    <t>Durbin-Watson</t>
  </si>
  <si>
    <t>Weather Normal</t>
  </si>
  <si>
    <t>Weather Actual</t>
  </si>
  <si>
    <t>GS&lt;50 Cust</t>
  </si>
  <si>
    <t>Res Cust</t>
  </si>
  <si>
    <t>LU Cust</t>
  </si>
  <si>
    <t>Street Cust</t>
  </si>
  <si>
    <t>USL Cust</t>
  </si>
  <si>
    <t>GSgt50kWh</t>
  </si>
  <si>
    <t>GS&gt;50 kWh</t>
  </si>
  <si>
    <t>GS&lt;50 kWh</t>
  </si>
  <si>
    <t>LU kWh</t>
  </si>
  <si>
    <t>DFEB</t>
  </si>
  <si>
    <t>DAPR</t>
  </si>
  <si>
    <t>DDEC</t>
  </si>
  <si>
    <t>Year</t>
  </si>
  <si>
    <t>Res kWh</t>
  </si>
  <si>
    <t>Actual</t>
  </si>
  <si>
    <t>Street_kW</t>
  </si>
  <si>
    <t>Error (%)</t>
  </si>
  <si>
    <t>Absolute</t>
  </si>
  <si>
    <t>GS&gt;50NONCust</t>
  </si>
  <si>
    <t>GS&gt;50IntCust</t>
  </si>
  <si>
    <t>Kingston HDD</t>
  </si>
  <si>
    <t>Kingston CDD</t>
  </si>
  <si>
    <t>Shoulder</t>
  </si>
  <si>
    <t>std. error</t>
  </si>
  <si>
    <t>coefficient</t>
  </si>
  <si>
    <t>t-ratio</t>
  </si>
  <si>
    <t>Mean dependent var</t>
  </si>
  <si>
    <t>S.D. dependent var</t>
  </si>
  <si>
    <t>Sum squared resid</t>
  </si>
  <si>
    <t>S.E. of regression</t>
  </si>
  <si>
    <t>Log-likelihood</t>
  </si>
  <si>
    <t>Akaike criterion</t>
  </si>
  <si>
    <t>Schwarz criterion</t>
  </si>
  <si>
    <t>Hannan-Quinn</t>
  </si>
  <si>
    <t>rho</t>
  </si>
  <si>
    <t>Predicted Value</t>
  </si>
  <si>
    <t>Absolute Error %</t>
  </si>
  <si>
    <t>Normalized Value</t>
  </si>
  <si>
    <t>Normalized</t>
  </si>
  <si>
    <t>Predicted</t>
  </si>
  <si>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</si>
  <si>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</si>
  <si>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</si>
  <si>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</si>
  <si>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</si>
  <si>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</si>
  <si>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</si>
  <si>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</si>
  <si>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</si>
  <si>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</si>
  <si>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</si>
  <si>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10-year</t>
  </si>
  <si>
    <t>20-year</t>
  </si>
  <si>
    <t>August</t>
  </si>
  <si>
    <t>Annual Change</t>
  </si>
  <si>
    <t>GS&gt;50</t>
  </si>
  <si>
    <t>kWh Actual</t>
  </si>
  <si>
    <t>A</t>
  </si>
  <si>
    <t>C = B / A</t>
  </si>
  <si>
    <t>B</t>
  </si>
  <si>
    <t>Ratio</t>
  </si>
  <si>
    <t>kW Actual</t>
  </si>
  <si>
    <t>kWh Normalized</t>
  </si>
  <si>
    <t>D</t>
  </si>
  <si>
    <t>E</t>
  </si>
  <si>
    <t>F = D * E</t>
  </si>
  <si>
    <t>Large Use</t>
  </si>
  <si>
    <t>Street Light</t>
  </si>
  <si>
    <t>BMO</t>
  </si>
  <si>
    <t>Scotia</t>
  </si>
  <si>
    <t>TD</t>
  </si>
  <si>
    <t>RBC</t>
  </si>
  <si>
    <t>Average</t>
  </si>
  <si>
    <t>USL</t>
  </si>
  <si>
    <t>Residential</t>
  </si>
  <si>
    <t>GS &lt; 50</t>
  </si>
  <si>
    <t>GS &gt; 50</t>
  </si>
  <si>
    <t>GSgt50Cust</t>
  </si>
  <si>
    <t>Mean Absolute Percentage Error (Monthly)</t>
  </si>
  <si>
    <t>Mean Absolute Percentage Error (Annual)</t>
  </si>
  <si>
    <t>Customers</t>
  </si>
  <si>
    <t>Lamps / Devices</t>
  </si>
  <si>
    <t>Connections</t>
  </si>
  <si>
    <t>Total</t>
  </si>
  <si>
    <t>kWh</t>
  </si>
  <si>
    <t>C = A / B</t>
  </si>
  <si>
    <t>E = D * C</t>
  </si>
  <si>
    <t>Retail kWh</t>
  </si>
  <si>
    <t>kW</t>
  </si>
  <si>
    <t>G</t>
  </si>
  <si>
    <t>I = G / H</t>
  </si>
  <si>
    <t>J = G / A * E</t>
  </si>
  <si>
    <t>H</t>
  </si>
  <si>
    <t>2014 Actual</t>
  </si>
  <si>
    <t>2015 Forecast</t>
  </si>
  <si>
    <t>2013 Actual</t>
  </si>
  <si>
    <t>2014 Normalized</t>
  </si>
  <si>
    <t>2016 Forecast</t>
  </si>
  <si>
    <t>2017 Forecast</t>
  </si>
  <si>
    <t>2018 Forecast</t>
  </si>
  <si>
    <t>2019 Forecast</t>
  </si>
  <si>
    <t>2020 Forecast</t>
  </si>
  <si>
    <t>CDM Adjusted</t>
  </si>
  <si>
    <t>Normal Forecast</t>
  </si>
  <si>
    <t>Customer Connections</t>
  </si>
  <si>
    <t>Hartington IHD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</si>
  <si>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</si>
  <si>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</si>
  <si>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</si>
  <si>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</si>
  <si>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</si>
  <si>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</si>
  <si>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</si>
  <si>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</si>
  <si>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10 Year Average</t>
  </si>
  <si>
    <t>20 Year Trend (2016)</t>
  </si>
  <si>
    <t>Spring</t>
  </si>
  <si>
    <t>Fall</t>
  </si>
  <si>
    <t>OntFTE</t>
  </si>
  <si>
    <t>Res_Cust</t>
  </si>
  <si>
    <t>GS_50_Cust</t>
  </si>
  <si>
    <t>Theil's U</t>
  </si>
  <si>
    <t>Reclassification</t>
  </si>
  <si>
    <t>DJAN</t>
  </si>
  <si>
    <t>DMAR</t>
  </si>
  <si>
    <t>KingstonFTE</t>
  </si>
  <si>
    <t>Weather Normalized 2016 Forecast  - Classes with CDM programs anticipated</t>
  </si>
  <si>
    <t>Weather Normalized 2017 Forecast  - Classes with CDM programs anticipated</t>
  </si>
  <si>
    <t>Weather Normalized 2020 Forecast  - Classes with CDM programs anticipated</t>
  </si>
  <si>
    <t>Weather Normalized 2019 Forecast  - Classes with CDM programs anticipated</t>
  </si>
  <si>
    <t>Weather Normalized 2018 Forecast  - Classes with CDM programs anticipated</t>
  </si>
  <si>
    <t>PostSecondarySummer</t>
  </si>
  <si>
    <t>Employment Forecast - Ontario</t>
  </si>
  <si>
    <t>(figures in annual percentage change)</t>
  </si>
  <si>
    <t>LRAMVA (kWh)</t>
  </si>
  <si>
    <t>LRAMVA (kW)</t>
  </si>
  <si>
    <t>PostSecondarySu</t>
  </si>
  <si>
    <t>Reclassificatio</t>
  </si>
  <si>
    <t>RESIDENTIAL</t>
  </si>
  <si>
    <t>2009 program year savings</t>
  </si>
  <si>
    <t>2010 program year savings</t>
  </si>
  <si>
    <t>2011 program year savings</t>
  </si>
  <si>
    <t>2012 program year savings</t>
  </si>
  <si>
    <t>2013 program year savings</t>
  </si>
  <si>
    <t>2014 program year savings</t>
  </si>
  <si>
    <t>2015-2020 Projected persisting savings</t>
  </si>
  <si>
    <t>Total CDM Load Forecast Impact</t>
  </si>
  <si>
    <t>GS&lt;50kW</t>
  </si>
  <si>
    <t>GS&gt;50kW</t>
  </si>
  <si>
    <t>Large User</t>
  </si>
  <si>
    <t>Streetlighting</t>
  </si>
  <si>
    <t>TOTAL LOAD FORECAST CDM ANNUAL CDM kWh IMPACTS</t>
  </si>
  <si>
    <t>2009 Actual</t>
  </si>
  <si>
    <t>2010 Actual</t>
  </si>
  <si>
    <t>2011 Actual</t>
  </si>
  <si>
    <t>2012 Actual</t>
  </si>
  <si>
    <t>2013 Normalized</t>
  </si>
  <si>
    <t>2009 Normalized</t>
  </si>
  <si>
    <t>2010 Normalized</t>
  </si>
  <si>
    <t>2011 Normalized</t>
  </si>
  <si>
    <t>2012 Normalized</t>
  </si>
  <si>
    <t>F(8, 135)</t>
  </si>
  <si>
    <t>*</t>
  </si>
  <si>
    <t>* Half Year of data</t>
  </si>
  <si>
    <t>F(9, 134)</t>
  </si>
  <si>
    <t>* Half Year</t>
  </si>
  <si>
    <t>Model 6: OLS, using observations 2003:07-2015:06 (T = 144)</t>
  </si>
  <si>
    <t>F(10, 133)</t>
  </si>
  <si>
    <t>2003 Actual</t>
  </si>
  <si>
    <t>2004 Actual</t>
  </si>
  <si>
    <t>2005 Actual</t>
  </si>
  <si>
    <t>2006 Actual</t>
  </si>
  <si>
    <t>2007 Actual</t>
  </si>
  <si>
    <t>2008 Actual</t>
  </si>
  <si>
    <t>Dependent variable: ReskWh</t>
  </si>
  <si>
    <t>Model 12: OLS, using observations 2003:07-2015:06 (T = 144)</t>
  </si>
  <si>
    <t>Dependent variable: GSlt50kWh</t>
  </si>
  <si>
    <t>Model 20: OLS, using observations 2003:07-2015:06 (T = 144)</t>
  </si>
  <si>
    <t>Dependent variable: GSgt50kWh</t>
  </si>
  <si>
    <t>Model 24: OLS, using observations 2003:07-2015:06 (T = 144)</t>
  </si>
  <si>
    <t>Dependent variable: LUkWh</t>
  </si>
  <si>
    <t>Weather Normalized 2015 Forecast (kWh)  - Classes with CDM programs anticipated</t>
  </si>
  <si>
    <t>2015 CDM Adjusted Load Forecast (kWh)</t>
  </si>
  <si>
    <t>Weather Normalized 2016 Forecast (kWh)  - Classes with CDM programs anticipated</t>
  </si>
  <si>
    <t>2016 CDM Adjusted Load Forecast (kWh)</t>
  </si>
  <si>
    <t>Weather Normalized 2017 Forecast (kWh)  - Classes with CDM programs anticipated</t>
  </si>
  <si>
    <t>2017 CDM Adjusted Load Forecast (kWh)</t>
  </si>
  <si>
    <t>Weather Normalized 2018 Forecast (kWh)  - Classes with CDM programs anticipated</t>
  </si>
  <si>
    <t>2018 CDM Adjusted Load Forecast (kWh)</t>
  </si>
  <si>
    <t>Weather Normalized 2019 Forecast (kWh)  - Classes with CDM programs anticipated</t>
  </si>
  <si>
    <t>2019 CDM Adjusted Load Forecast (kWh)</t>
  </si>
  <si>
    <t>Weather Normalized 2020 Forecast (kWh)  - Classes with CDM programs anticipated</t>
  </si>
  <si>
    <t>2020 CDM Adjusted Load Forecast (kWh)</t>
  </si>
  <si>
    <t>CDM Load Forecast Adjustment (kWh)</t>
  </si>
  <si>
    <t>Weather Normalized 2015 Forecast (kW) - Classes with CDM programs anticipated</t>
  </si>
  <si>
    <t>Weather Normalized 2016 Forecast (kW) - Classes with CDM programs anticipated</t>
  </si>
  <si>
    <t>Weather Normalized 2017 Forecast (kW) - Classes with CDM programs anticipated</t>
  </si>
  <si>
    <t>Weather Normalized 2018 Forecast (kW) - Classes with CDM programs anticipated</t>
  </si>
  <si>
    <t>Weather Normalized 2019 Forecast (kW) - Classes with CDM programs anticipated</t>
  </si>
  <si>
    <t>Weather Normalized 2020 Forecast (kW) - Classes with CDM programs anticipated</t>
  </si>
  <si>
    <t>CDM Load Forecast Adjustment (kW)</t>
  </si>
  <si>
    <t>2015 CDM Adjusted Load Forecast (kW)</t>
  </si>
  <si>
    <t>2016 CDM Adjusted Load Forecast (kW)</t>
  </si>
  <si>
    <t>2017 CDM Adjusted Load Forecast (kW)</t>
  </si>
  <si>
    <t>2018 CDM Adjusted Load Forecast (kW)</t>
  </si>
  <si>
    <t>2019 CDM Adjusted Load Forecast (kW)</t>
  </si>
  <si>
    <t>2020 CDM Adjusted Load Forecast (kW)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</si>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</sst>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mmm\ yy"/>
    <numFmt numFmtId="169" formatCode="_-* #,##0_-;\-* #,##0_-;_-* &quot;-&quot;??_-;_-@_-"/>
    <numFmt numFmtId="170" formatCode="_(* #,##0.0_);_(* \(#,##0.0\);_(* &quot;-&quot;??_);_(@_)"/>
    <numFmt numFmtId="171" formatCode="#,##0.0"/>
    <numFmt numFmtId="172" formatCode="mm/dd/yyyy"/>
    <numFmt numFmtId="173" formatCode="0\-0"/>
    <numFmt numFmtId="174" formatCode="##\-#"/>
    <numFmt numFmtId="175" formatCode="&quot;£ &quot;#,##0.00;[Red]\-&quot;£ &quot;#,##0.00"/>
    <numFmt numFmtId="176" formatCode="#,##0.000000"/>
    <numFmt numFmtId="177" formatCode="0.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0" fontId="30" fillId="51" borderId="10" applyNumberFormat="0" applyAlignment="0" applyProtection="0"/>
    <xf numFmtId="0" fontId="31" fillId="52" borderId="11" applyNumberFormat="0" applyAlignment="0" applyProtection="0"/>
    <xf numFmtId="16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7" fillId="38" borderId="10" applyNumberFormat="0" applyAlignment="0" applyProtection="0"/>
    <xf numFmtId="0" fontId="38" fillId="0" borderId="15" applyNumberFormat="0" applyFill="0" applyAlignment="0" applyProtection="0"/>
    <xf numFmtId="0" fontId="39" fillId="53" borderId="0" applyNumberFormat="0" applyBorder="0" applyAlignment="0" applyProtection="0"/>
    <xf numFmtId="0" fontId="2" fillId="54" borderId="16" applyNumberFormat="0" applyFont="0" applyAlignment="0" applyProtection="0"/>
    <xf numFmtId="0" fontId="40" fillId="51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" fillId="0" borderId="0"/>
    <xf numFmtId="171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2" fontId="2" fillId="0" borderId="0"/>
    <xf numFmtId="173" fontId="2" fillId="0" borderId="0"/>
    <xf numFmtId="172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25" fillId="55" borderId="0" applyNumberFormat="0" applyBorder="0" applyAlignment="0" applyProtection="0"/>
    <xf numFmtId="10" fontId="25" fillId="58" borderId="19" applyNumberFormat="0" applyBorder="0" applyAlignment="0" applyProtection="0"/>
    <xf numFmtId="174" fontId="2" fillId="0" borderId="0"/>
    <xf numFmtId="166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5" fontId="2" fillId="0" borderId="0"/>
    <xf numFmtId="10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5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167" fontId="0" fillId="0" borderId="0" xfId="3" applyNumberFormat="1" applyFont="1"/>
    <xf numFmtId="0" fontId="0" fillId="0" borderId="0" xfId="0" applyFill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10" fontId="0" fillId="0" borderId="0" xfId="3" applyNumberFormat="1" applyFont="1"/>
    <xf numFmtId="10" fontId="0" fillId="0" borderId="0" xfId="0" applyNumberFormat="1"/>
    <xf numFmtId="168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7" fillId="0" borderId="0" xfId="0" applyFont="1"/>
    <xf numFmtId="3" fontId="7" fillId="0" borderId="0" xfId="0" applyNumberFormat="1" applyFont="1"/>
    <xf numFmtId="167" fontId="7" fillId="0" borderId="0" xfId="3" applyNumberFormat="1" applyFont="1"/>
    <xf numFmtId="169" fontId="0" fillId="0" borderId="0" xfId="4" applyNumberFormat="1" applyFont="1"/>
    <xf numFmtId="169" fontId="7" fillId="0" borderId="0" xfId="4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9" fontId="3" fillId="0" borderId="0" xfId="4" applyNumberFormat="1" applyFont="1" applyAlignment="1">
      <alignment horizontal="center"/>
    </xf>
    <xf numFmtId="10" fontId="7" fillId="0" borderId="0" xfId="3" applyNumberFormat="1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3" applyFont="1"/>
    <xf numFmtId="3" fontId="0" fillId="0" borderId="33" xfId="0" applyNumberFormat="1" applyBorder="1"/>
    <xf numFmtId="0" fontId="2" fillId="0" borderId="0" xfId="0" applyFont="1" applyAlignment="1">
      <alignment horizontal="center" wrapText="1"/>
    </xf>
    <xf numFmtId="169" fontId="0" fillId="0" borderId="33" xfId="4" applyNumberFormat="1" applyFont="1" applyBorder="1"/>
    <xf numFmtId="3" fontId="0" fillId="0" borderId="0" xfId="0" applyNumberFormat="1" applyBorder="1"/>
    <xf numFmtId="3" fontId="0" fillId="0" borderId="22" xfId="0" applyNumberFormat="1" applyBorder="1"/>
    <xf numFmtId="3" fontId="0" fillId="0" borderId="34" xfId="0" applyNumberFormat="1" applyBorder="1"/>
    <xf numFmtId="3" fontId="0" fillId="0" borderId="30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0" fontId="3" fillId="59" borderId="25" xfId="0" applyFont="1" applyFill="1" applyBorder="1" applyAlignment="1">
      <alignment horizontal="center"/>
    </xf>
    <xf numFmtId="3" fontId="0" fillId="59" borderId="21" xfId="0" applyNumberFormat="1" applyFill="1" applyBorder="1"/>
    <xf numFmtId="3" fontId="0" fillId="59" borderId="23" xfId="0" applyNumberFormat="1" applyFill="1" applyBorder="1"/>
    <xf numFmtId="0" fontId="3" fillId="59" borderId="29" xfId="0" applyFont="1" applyFill="1" applyBorder="1"/>
    <xf numFmtId="0" fontId="3" fillId="59" borderId="27" xfId="0" applyFont="1" applyFill="1" applyBorder="1"/>
    <xf numFmtId="0" fontId="3" fillId="59" borderId="26" xfId="0" applyFont="1" applyFill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6" fillId="0" borderId="0" xfId="0" applyFont="1"/>
    <xf numFmtId="0" fontId="44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9" fontId="4" fillId="0" borderId="0" xfId="4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15" fontId="0" fillId="0" borderId="0" xfId="0" applyNumberFormat="1"/>
    <xf numFmtId="165" fontId="0" fillId="0" borderId="0" xfId="4" applyFont="1"/>
    <xf numFmtId="165" fontId="4" fillId="0" borderId="0" xfId="4" applyFont="1"/>
    <xf numFmtId="167" fontId="7" fillId="0" borderId="0" xfId="0" applyNumberFormat="1" applyFont="1"/>
    <xf numFmtId="176" fontId="7" fillId="0" borderId="0" xfId="0" applyNumberFormat="1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56" borderId="0" xfId="0" applyFill="1" applyAlignment="1">
      <alignment horizontal="center"/>
    </xf>
    <xf numFmtId="0" fontId="0" fillId="57" borderId="0" xfId="0" applyFill="1" applyAlignment="1">
      <alignment horizontal="right"/>
    </xf>
    <xf numFmtId="4" fontId="0" fillId="0" borderId="0" xfId="0" applyNumberFormat="1"/>
    <xf numFmtId="0" fontId="0" fillId="56" borderId="0" xfId="0" applyFill="1"/>
    <xf numFmtId="0" fontId="0" fillId="56" borderId="0" xfId="0" applyFill="1" applyAlignment="1">
      <alignment horizontal="right"/>
    </xf>
    <xf numFmtId="4" fontId="0" fillId="56" borderId="0" xfId="0" applyNumberFormat="1" applyFill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69" fontId="0" fillId="0" borderId="0" xfId="4" applyNumberFormat="1" applyFont="1" applyAlignment="1">
      <alignment horizontal="right"/>
    </xf>
    <xf numFmtId="169" fontId="2" fillId="0" borderId="0" xfId="4" applyNumberFormat="1" applyFont="1" applyAlignment="1">
      <alignment horizontal="right"/>
    </xf>
    <xf numFmtId="3" fontId="0" fillId="0" borderId="34" xfId="0" applyNumberFormat="1" applyFill="1" applyBorder="1"/>
    <xf numFmtId="3" fontId="0" fillId="0" borderId="0" xfId="0" applyNumberFormat="1" applyFill="1" applyBorder="1"/>
    <xf numFmtId="3" fontId="0" fillId="0" borderId="20" xfId="0" applyNumberFormat="1" applyFill="1" applyBorder="1"/>
    <xf numFmtId="0" fontId="0" fillId="0" borderId="0" xfId="0" applyAlignment="1">
      <alignment horizontal="center" wrapText="1"/>
    </xf>
    <xf numFmtId="0" fontId="3" fillId="60" borderId="27" xfId="0" applyFont="1" applyFill="1" applyBorder="1"/>
    <xf numFmtId="0" fontId="3" fillId="60" borderId="29" xfId="0" applyFont="1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166" fontId="2" fillId="0" borderId="0" xfId="4" applyNumberFormat="1" applyFont="1" applyBorder="1" applyAlignment="1"/>
    <xf numFmtId="166" fontId="0" fillId="0" borderId="0" xfId="4" applyNumberFormat="1" applyFont="1" applyBorder="1" applyAlignment="1">
      <alignment vertical="top"/>
    </xf>
    <xf numFmtId="166" fontId="0" fillId="0" borderId="0" xfId="4" applyNumberFormat="1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6" fillId="0" borderId="22" xfId="0" applyFont="1" applyBorder="1"/>
  </cellXfs>
  <cellStyles count="128">
    <cellStyle name="$" xfId="101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20% - Accent1 2" xfId="68"/>
    <cellStyle name="20% - Accent1 3" xfId="5"/>
    <cellStyle name="20% - Accent2 2" xfId="72"/>
    <cellStyle name="20% - Accent2 3" xfId="6"/>
    <cellStyle name="20% - Accent3 2" xfId="76"/>
    <cellStyle name="20% - Accent3 3" xfId="7"/>
    <cellStyle name="20% - Accent4 2" xfId="80"/>
    <cellStyle name="20% - Accent4 3" xfId="8"/>
    <cellStyle name="20% - Accent5 2" xfId="84"/>
    <cellStyle name="20% - Accent5 3" xfId="9"/>
    <cellStyle name="20% - Accent6 2" xfId="88"/>
    <cellStyle name="20% - Accent6 3" xfId="10"/>
    <cellStyle name="40% - Accent1 2" xfId="69"/>
    <cellStyle name="40% - Accent1 3" xfId="11"/>
    <cellStyle name="40% - Accent2 2" xfId="73"/>
    <cellStyle name="40% - Accent2 3" xfId="12"/>
    <cellStyle name="40% - Accent3 2" xfId="77"/>
    <cellStyle name="40% - Accent3 3" xfId="13"/>
    <cellStyle name="40% - Accent4 2" xfId="81"/>
    <cellStyle name="40% - Accent4 3" xfId="14"/>
    <cellStyle name="40% - Accent5 2" xfId="85"/>
    <cellStyle name="40% - Accent5 3" xfId="15"/>
    <cellStyle name="40% - Accent6 2" xfId="89"/>
    <cellStyle name="40% - Accent6 3" xfId="16"/>
    <cellStyle name="60% - Accent1 2" xfId="70"/>
    <cellStyle name="60% - Accent1 3" xfId="17"/>
    <cellStyle name="60% - Accent2 2" xfId="74"/>
    <cellStyle name="60% - Accent2 3" xfId="18"/>
    <cellStyle name="60% - Accent3 2" xfId="78"/>
    <cellStyle name="60% - Accent3 3" xfId="19"/>
    <cellStyle name="60% - Accent4 2" xfId="82"/>
    <cellStyle name="60% - Accent4 3" xfId="20"/>
    <cellStyle name="60% - Accent5 2" xfId="86"/>
    <cellStyle name="60% - Accent5 3" xfId="21"/>
    <cellStyle name="60% - Accent6 2" xfId="90"/>
    <cellStyle name="60% - Accent6 3" xfId="22"/>
    <cellStyle name="Accent1 2" xfId="67"/>
    <cellStyle name="Accent1 3" xfId="23"/>
    <cellStyle name="Accent2 2" xfId="71"/>
    <cellStyle name="Accent2 3" xfId="24"/>
    <cellStyle name="Accent3 2" xfId="75"/>
    <cellStyle name="Accent3 3" xfId="25"/>
    <cellStyle name="Accent4 2" xfId="79"/>
    <cellStyle name="Accent4 3" xfId="26"/>
    <cellStyle name="Accent5 2" xfId="83"/>
    <cellStyle name="Accent5 3" xfId="27"/>
    <cellStyle name="Accent6 2" xfId="87"/>
    <cellStyle name="Accent6 3" xfId="28"/>
    <cellStyle name="Bad 2" xfId="56"/>
    <cellStyle name="Bad 3" xfId="29"/>
    <cellStyle name="Calculation 2" xfId="60"/>
    <cellStyle name="Calculation 3" xfId="30"/>
    <cellStyle name="Check Cell 2" xfId="62"/>
    <cellStyle name="Check Cell 3" xfId="31"/>
    <cellStyle name="Comma" xfId="4" builtinId="3"/>
    <cellStyle name="Comma 2" xfId="1"/>
    <cellStyle name="Comma 2 2" xfId="92"/>
    <cellStyle name="Comma 3" xfId="95"/>
    <cellStyle name="Comma 3 2" xfId="125"/>
    <cellStyle name="Comma 4" xfId="100"/>
    <cellStyle name="Comma0" xfId="110"/>
    <cellStyle name="Currency 2" xfId="99"/>
    <cellStyle name="Currency 3" xfId="127"/>
    <cellStyle name="Currency 4" xfId="32"/>
    <cellStyle name="Currency0" xfId="111"/>
    <cellStyle name="Date" xfId="112"/>
    <cellStyle name="Explanatory Text 2" xfId="65"/>
    <cellStyle name="Explanatory Text 3" xfId="33"/>
    <cellStyle name="Fixed" xfId="113"/>
    <cellStyle name="Good 2" xfId="55"/>
    <cellStyle name="Good 3" xfId="34"/>
    <cellStyle name="Grey" xfId="114"/>
    <cellStyle name="Heading 1 2" xfId="51"/>
    <cellStyle name="Heading 1 3" xfId="35"/>
    <cellStyle name="Heading 2 2" xfId="50"/>
    <cellStyle name="Heading 2 3" xfId="36"/>
    <cellStyle name="Heading 3 2" xfId="53"/>
    <cellStyle name="Heading 3 3" xfId="37"/>
    <cellStyle name="Heading 4 2" xfId="54"/>
    <cellStyle name="Heading 4 3" xfId="38"/>
    <cellStyle name="Hyperlink 2" xfId="39"/>
    <cellStyle name="Input [yellow]" xfId="115"/>
    <cellStyle name="Input 2" xfId="58"/>
    <cellStyle name="Input 3" xfId="40"/>
    <cellStyle name="Linked Cell 2" xfId="61"/>
    <cellStyle name="Linked Cell 3" xfId="41"/>
    <cellStyle name="M" xfId="116"/>
    <cellStyle name="M.00" xfId="117"/>
    <cellStyle name="M_9. Rev2Cost_GDPIPI" xfId="118"/>
    <cellStyle name="M_lists" xfId="119"/>
    <cellStyle name="M_lists_4. Current Monthly Fixed Charge" xfId="120"/>
    <cellStyle name="M_Sheet4" xfId="121"/>
    <cellStyle name="Neutral 2" xfId="57"/>
    <cellStyle name="Neutral 3" xfId="42"/>
    <cellStyle name="Normal" xfId="0" builtinId="0"/>
    <cellStyle name="Normal - Style1" xfId="122"/>
    <cellStyle name="Normal 2" xfId="2"/>
    <cellStyle name="Normal 2 2" xfId="48"/>
    <cellStyle name="Normal 3" xfId="52"/>
    <cellStyle name="Normal 4" xfId="91"/>
    <cellStyle name="Normal 5" xfId="94"/>
    <cellStyle name="Normal 5 2" xfId="124"/>
    <cellStyle name="Normal 6" xfId="97"/>
    <cellStyle name="Note 2" xfId="64"/>
    <cellStyle name="Note 3" xfId="43"/>
    <cellStyle name="Output 2" xfId="59"/>
    <cellStyle name="Output 3" xfId="44"/>
    <cellStyle name="Percent" xfId="3" builtinId="5"/>
    <cellStyle name="Percent [2]" xfId="123"/>
    <cellStyle name="Percent 2" xfId="93"/>
    <cellStyle name="Percent 3" xfId="96"/>
    <cellStyle name="Percent 3 2" xfId="126"/>
    <cellStyle name="Percent 4" xfId="98"/>
    <cellStyle name="Title 2" xfId="49"/>
    <cellStyle name="Title 3" xfId="45"/>
    <cellStyle name="Total 2" xfId="66"/>
    <cellStyle name="Total 3" xfId="46"/>
    <cellStyle name="Warning Text 2" xfId="63"/>
    <cellStyle name="Warning Text 3" xfId="47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'Res Predicted Monthly'!$C$2:$C$145</c:f>
              <c:numCache>
                <c:formatCode>#,##0</c:formatCode>
                <c:ptCount val="144"/>
                <c:pt idx="0">
                  <c:v>13419848.7115</c:v>
                </c:pt>
                <c:pt idx="1">
                  <c:v>13814736.110400001</c:v>
                </c:pt>
                <c:pt idx="2">
                  <c:v>13451103.6918</c:v>
                </c:pt>
                <c:pt idx="3">
                  <c:v>15249279.532399999</c:v>
                </c:pt>
                <c:pt idx="4">
                  <c:v>17551990.578799997</c:v>
                </c:pt>
                <c:pt idx="5">
                  <c:v>21265866.4439</c:v>
                </c:pt>
                <c:pt idx="6">
                  <c:v>24983392.7454</c:v>
                </c:pt>
                <c:pt idx="7">
                  <c:v>23260728.185400002</c:v>
                </c:pt>
                <c:pt idx="8">
                  <c:v>21380237.746199995</c:v>
                </c:pt>
                <c:pt idx="9">
                  <c:v>16381292.574499998</c:v>
                </c:pt>
                <c:pt idx="10">
                  <c:v>13113711.889600001</c:v>
                </c:pt>
                <c:pt idx="11">
                  <c:v>12025630.5428</c:v>
                </c:pt>
                <c:pt idx="12">
                  <c:v>12480495.721999999</c:v>
                </c:pt>
                <c:pt idx="13">
                  <c:v>12894040.3335</c:v>
                </c:pt>
                <c:pt idx="14">
                  <c:v>13051326.094899999</c:v>
                </c:pt>
                <c:pt idx="15">
                  <c:v>15044045.166299999</c:v>
                </c:pt>
                <c:pt idx="16">
                  <c:v>16875384.285799999</c:v>
                </c:pt>
                <c:pt idx="17">
                  <c:v>20679035.191500001</c:v>
                </c:pt>
                <c:pt idx="18">
                  <c:v>24362775.901099999</c:v>
                </c:pt>
                <c:pt idx="19">
                  <c:v>21568578.798400003</c:v>
                </c:pt>
                <c:pt idx="20">
                  <c:v>21253088.447599996</c:v>
                </c:pt>
                <c:pt idx="21">
                  <c:v>16152532.5374</c:v>
                </c:pt>
                <c:pt idx="22">
                  <c:v>14345093.984999999</c:v>
                </c:pt>
                <c:pt idx="23">
                  <c:v>13190853.948100001</c:v>
                </c:pt>
                <c:pt idx="24">
                  <c:v>14886961.169100001</c:v>
                </c:pt>
                <c:pt idx="25">
                  <c:v>15284425.304500001</c:v>
                </c:pt>
                <c:pt idx="26">
                  <c:v>14693632.851300001</c:v>
                </c:pt>
                <c:pt idx="27">
                  <c:v>16156540.5689</c:v>
                </c:pt>
                <c:pt idx="28">
                  <c:v>18432497.653900005</c:v>
                </c:pt>
                <c:pt idx="29">
                  <c:v>22904116.153500002</c:v>
                </c:pt>
                <c:pt idx="30">
                  <c:v>25010591.8079</c:v>
                </c:pt>
                <c:pt idx="31">
                  <c:v>21683266.011</c:v>
                </c:pt>
                <c:pt idx="32">
                  <c:v>21121388.039799996</c:v>
                </c:pt>
                <c:pt idx="33">
                  <c:v>15580012.752599999</c:v>
                </c:pt>
                <c:pt idx="34">
                  <c:v>13418849.650599999</c:v>
                </c:pt>
                <c:pt idx="35">
                  <c:v>12724619.526300002</c:v>
                </c:pt>
                <c:pt idx="36">
                  <c:v>13805723.780599998</c:v>
                </c:pt>
                <c:pt idx="37">
                  <c:v>14269213.069399999</c:v>
                </c:pt>
                <c:pt idx="38">
                  <c:v>13454072.5579</c:v>
                </c:pt>
                <c:pt idx="39">
                  <c:v>15092017.420400001</c:v>
                </c:pt>
                <c:pt idx="40">
                  <c:v>17284532.570100002</c:v>
                </c:pt>
                <c:pt idx="41">
                  <c:v>19975024.743300006</c:v>
                </c:pt>
                <c:pt idx="42">
                  <c:v>21922976.931900006</c:v>
                </c:pt>
                <c:pt idx="43">
                  <c:v>21215229.739700001</c:v>
                </c:pt>
                <c:pt idx="44">
                  <c:v>22507435.654300001</c:v>
                </c:pt>
                <c:pt idx="45">
                  <c:v>16894791.8596</c:v>
                </c:pt>
                <c:pt idx="46">
                  <c:v>14320600.543499999</c:v>
                </c:pt>
                <c:pt idx="47">
                  <c:v>13454585.3166</c:v>
                </c:pt>
                <c:pt idx="48">
                  <c:v>14173063.398399998</c:v>
                </c:pt>
                <c:pt idx="49">
                  <c:v>14172004.111099999</c:v>
                </c:pt>
                <c:pt idx="50">
                  <c:v>13992548.4</c:v>
                </c:pt>
                <c:pt idx="51">
                  <c:v>14869629.175000001</c:v>
                </c:pt>
                <c:pt idx="52">
                  <c:v>16927791.467799999</c:v>
                </c:pt>
                <c:pt idx="53">
                  <c:v>20910746.5209</c:v>
                </c:pt>
                <c:pt idx="54">
                  <c:v>22655391.983200002</c:v>
                </c:pt>
                <c:pt idx="55">
                  <c:v>20439079.7447</c:v>
                </c:pt>
                <c:pt idx="56">
                  <c:v>20740835.5667</c:v>
                </c:pt>
                <c:pt idx="57">
                  <c:v>15748045.449600002</c:v>
                </c:pt>
                <c:pt idx="58">
                  <c:v>12800245.176199999</c:v>
                </c:pt>
                <c:pt idx="59">
                  <c:v>12178445.581599999</c:v>
                </c:pt>
                <c:pt idx="60">
                  <c:v>12948038.867400002</c:v>
                </c:pt>
                <c:pt idx="61">
                  <c:v>12982282.8529</c:v>
                </c:pt>
                <c:pt idx="62">
                  <c:v>12855677.2344</c:v>
                </c:pt>
                <c:pt idx="63">
                  <c:v>14605382.810899999</c:v>
                </c:pt>
                <c:pt idx="64">
                  <c:v>17420502.774900001</c:v>
                </c:pt>
                <c:pt idx="65">
                  <c:v>21802409.651899997</c:v>
                </c:pt>
                <c:pt idx="66">
                  <c:v>24633368.951099999</c:v>
                </c:pt>
                <c:pt idx="67">
                  <c:v>21259564.445299998</c:v>
                </c:pt>
                <c:pt idx="68">
                  <c:v>20311506.205500003</c:v>
                </c:pt>
                <c:pt idx="69">
                  <c:v>15355678.4505</c:v>
                </c:pt>
                <c:pt idx="70">
                  <c:v>13117710.1909</c:v>
                </c:pt>
                <c:pt idx="71">
                  <c:v>11957071.520799998</c:v>
                </c:pt>
                <c:pt idx="72">
                  <c:v>12423690.194100002</c:v>
                </c:pt>
                <c:pt idx="73">
                  <c:v>13070512.381900001</c:v>
                </c:pt>
                <c:pt idx="74">
                  <c:v>13202217.812000001</c:v>
                </c:pt>
                <c:pt idx="75">
                  <c:v>14811561.364799999</c:v>
                </c:pt>
                <c:pt idx="76">
                  <c:v>16459360.333399998</c:v>
                </c:pt>
                <c:pt idx="77">
                  <c:v>19859508.091600001</c:v>
                </c:pt>
                <c:pt idx="78">
                  <c:v>23606855.725399997</c:v>
                </c:pt>
                <c:pt idx="79">
                  <c:v>21091517.422400001</c:v>
                </c:pt>
                <c:pt idx="80">
                  <c:v>19291304.618700001</c:v>
                </c:pt>
                <c:pt idx="81">
                  <c:v>14289179.892700002</c:v>
                </c:pt>
                <c:pt idx="82">
                  <c:v>12526333.185799999</c:v>
                </c:pt>
                <c:pt idx="83">
                  <c:v>12654046.736899998</c:v>
                </c:pt>
                <c:pt idx="84">
                  <c:v>14622071.658500001</c:v>
                </c:pt>
                <c:pt idx="85">
                  <c:v>13964183.280500002</c:v>
                </c:pt>
                <c:pt idx="86">
                  <c:v>13079707.3025</c:v>
                </c:pt>
                <c:pt idx="87">
                  <c:v>14420343.764199998</c:v>
                </c:pt>
                <c:pt idx="88">
                  <c:v>16915365.330200002</c:v>
                </c:pt>
                <c:pt idx="89">
                  <c:v>20949855.477400001</c:v>
                </c:pt>
                <c:pt idx="90">
                  <c:v>22949860.934299998</c:v>
                </c:pt>
                <c:pt idx="91">
                  <c:v>20130373.043899998</c:v>
                </c:pt>
                <c:pt idx="92">
                  <c:v>19264282.676100001</c:v>
                </c:pt>
                <c:pt idx="93">
                  <c:v>15275002.8061</c:v>
                </c:pt>
                <c:pt idx="94">
                  <c:v>12988644.4836</c:v>
                </c:pt>
                <c:pt idx="95">
                  <c:v>12227658.222899999</c:v>
                </c:pt>
                <c:pt idx="96">
                  <c:v>14186476.795499999</c:v>
                </c:pt>
                <c:pt idx="97">
                  <c:v>13646879.092999998</c:v>
                </c:pt>
                <c:pt idx="98">
                  <c:v>12374381.956699999</c:v>
                </c:pt>
                <c:pt idx="99">
                  <c:v>13664672.127900001</c:v>
                </c:pt>
                <c:pt idx="100">
                  <c:v>15512028.3873</c:v>
                </c:pt>
                <c:pt idx="101">
                  <c:v>18884077.882800002</c:v>
                </c:pt>
                <c:pt idx="102">
                  <c:v>20794679.283499997</c:v>
                </c:pt>
                <c:pt idx="103">
                  <c:v>18571936.430599999</c:v>
                </c:pt>
                <c:pt idx="104">
                  <c:v>16671968.3027</c:v>
                </c:pt>
                <c:pt idx="105">
                  <c:v>14395404.4703</c:v>
                </c:pt>
                <c:pt idx="106">
                  <c:v>11731052.347100001</c:v>
                </c:pt>
                <c:pt idx="107">
                  <c:v>12434620.296799999</c:v>
                </c:pt>
                <c:pt idx="108">
                  <c:v>14445687.284299999</c:v>
                </c:pt>
                <c:pt idx="109">
                  <c:v>13861522.800799999</c:v>
                </c:pt>
                <c:pt idx="110">
                  <c:v>12546095.385499999</c:v>
                </c:pt>
                <c:pt idx="111">
                  <c:v>13105249.1916</c:v>
                </c:pt>
                <c:pt idx="112">
                  <c:v>16847106.408300001</c:v>
                </c:pt>
                <c:pt idx="113">
                  <c:v>19547886.409699999</c:v>
                </c:pt>
                <c:pt idx="114">
                  <c:v>21901118.335200001</c:v>
                </c:pt>
                <c:pt idx="115">
                  <c:v>19629047.322099999</c:v>
                </c:pt>
                <c:pt idx="116">
                  <c:v>18854792.866099998</c:v>
                </c:pt>
                <c:pt idx="117">
                  <c:v>15311977.522799999</c:v>
                </c:pt>
                <c:pt idx="118">
                  <c:v>11256892.577400001</c:v>
                </c:pt>
                <c:pt idx="119">
                  <c:v>11837120.3138</c:v>
                </c:pt>
                <c:pt idx="120">
                  <c:v>13724938.6174</c:v>
                </c:pt>
                <c:pt idx="121">
                  <c:v>12808476.5385</c:v>
                </c:pt>
                <c:pt idx="122">
                  <c:v>12245851.7632</c:v>
                </c:pt>
                <c:pt idx="123">
                  <c:v>13101524.618600002</c:v>
                </c:pt>
                <c:pt idx="124">
                  <c:v>17400393.981199998</c:v>
                </c:pt>
                <c:pt idx="125">
                  <c:v>21276561.418000001</c:v>
                </c:pt>
                <c:pt idx="126">
                  <c:v>24045022.723000001</c:v>
                </c:pt>
                <c:pt idx="127">
                  <c:v>20749302.4553</c:v>
                </c:pt>
                <c:pt idx="128">
                  <c:v>20476865.275200002</c:v>
                </c:pt>
                <c:pt idx="129">
                  <c:v>15606789.041399999</c:v>
                </c:pt>
                <c:pt idx="130">
                  <c:v>11442915.201100001</c:v>
                </c:pt>
                <c:pt idx="131">
                  <c:v>11450449.290999999</c:v>
                </c:pt>
                <c:pt idx="132">
                  <c:v>12659349.261</c:v>
                </c:pt>
                <c:pt idx="133">
                  <c:v>12690651.3156</c:v>
                </c:pt>
                <c:pt idx="134">
                  <c:v>12397214.755899999</c:v>
                </c:pt>
                <c:pt idx="135">
                  <c:v>13065374.972399998</c:v>
                </c:pt>
                <c:pt idx="136">
                  <c:v>17254782.230599999</c:v>
                </c:pt>
                <c:pt idx="137">
                  <c:v>20222691.8213</c:v>
                </c:pt>
                <c:pt idx="138">
                  <c:v>23218229.315900002</c:v>
                </c:pt>
                <c:pt idx="139">
                  <c:v>21779372.698899999</c:v>
                </c:pt>
                <c:pt idx="140">
                  <c:v>19916624.164099999</c:v>
                </c:pt>
                <c:pt idx="141">
                  <c:v>14887376.763799999</c:v>
                </c:pt>
                <c:pt idx="142">
                  <c:v>10777348.381200001</c:v>
                </c:pt>
                <c:pt idx="143">
                  <c:v>10853034.473300001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Predicted Monthly'!$V$1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'Res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'Res Predicted Monthly'!$V$2:$V$145</c:f>
              <c:numCache>
                <c:formatCode>_-* #,##0.00_-;\-* #,##0.00_-;_-* "-"??_-;_-@_-</c:formatCode>
                <c:ptCount val="144"/>
                <c:pt idx="0">
                  <c:v>14078529.411364384</c:v>
                </c:pt>
                <c:pt idx="1">
                  <c:v>14519779.853073407</c:v>
                </c:pt>
                <c:pt idx="2">
                  <c:v>13700226.972974367</c:v>
                </c:pt>
                <c:pt idx="3">
                  <c:v>15785469.270090181</c:v>
                </c:pt>
                <c:pt idx="4">
                  <c:v>17134716.921271775</c:v>
                </c:pt>
                <c:pt idx="5">
                  <c:v>21036114.165021736</c:v>
                </c:pt>
                <c:pt idx="6">
                  <c:v>26045606.082463965</c:v>
                </c:pt>
                <c:pt idx="7">
                  <c:v>21612302.414070096</c:v>
                </c:pt>
                <c:pt idx="8">
                  <c:v>20279782.479775</c:v>
                </c:pt>
                <c:pt idx="9">
                  <c:v>16520178.328043517</c:v>
                </c:pt>
                <c:pt idx="10">
                  <c:v>13694510.257773541</c:v>
                </c:pt>
                <c:pt idx="11">
                  <c:v>13038877.627853312</c:v>
                </c:pt>
                <c:pt idx="12">
                  <c:v>13531423.882559963</c:v>
                </c:pt>
                <c:pt idx="13">
                  <c:v>13295788.198419292</c:v>
                </c:pt>
                <c:pt idx="14">
                  <c:v>13350000.829254672</c:v>
                </c:pt>
                <c:pt idx="15">
                  <c:v>15292700.300509907</c:v>
                </c:pt>
                <c:pt idx="16">
                  <c:v>17225779.762674015</c:v>
                </c:pt>
                <c:pt idx="17">
                  <c:v>21711952.355336238</c:v>
                </c:pt>
                <c:pt idx="18">
                  <c:v>24618352.877657093</c:v>
                </c:pt>
                <c:pt idx="19">
                  <c:v>21185700.018460717</c:v>
                </c:pt>
                <c:pt idx="20">
                  <c:v>21367098.700800192</c:v>
                </c:pt>
                <c:pt idx="21">
                  <c:v>16193523.633616615</c:v>
                </c:pt>
                <c:pt idx="22">
                  <c:v>14074316.496919714</c:v>
                </c:pt>
                <c:pt idx="23">
                  <c:v>14542091.495490286</c:v>
                </c:pt>
                <c:pt idx="24">
                  <c:v>15524335.250949871</c:v>
                </c:pt>
                <c:pt idx="25">
                  <c:v>14779927.784087162</c:v>
                </c:pt>
                <c:pt idx="26">
                  <c:v>13736308.150463138</c:v>
                </c:pt>
                <c:pt idx="27">
                  <c:v>15462255.054426339</c:v>
                </c:pt>
                <c:pt idx="28">
                  <c:v>17122990.442406304</c:v>
                </c:pt>
                <c:pt idx="29">
                  <c:v>21981917.736906849</c:v>
                </c:pt>
                <c:pt idx="30">
                  <c:v>22377317.854761958</c:v>
                </c:pt>
                <c:pt idx="31">
                  <c:v>21341758.754959434</c:v>
                </c:pt>
                <c:pt idx="32">
                  <c:v>20619870.727664579</c:v>
                </c:pt>
                <c:pt idx="33">
                  <c:v>15834138.103265911</c:v>
                </c:pt>
                <c:pt idx="34">
                  <c:v>13619461.212813888</c:v>
                </c:pt>
                <c:pt idx="35">
                  <c:v>12859820.508928079</c:v>
                </c:pt>
                <c:pt idx="36">
                  <c:v>14575600.968125738</c:v>
                </c:pt>
                <c:pt idx="37">
                  <c:v>13757591.165432636</c:v>
                </c:pt>
                <c:pt idx="38">
                  <c:v>13319631.241099175</c:v>
                </c:pt>
                <c:pt idx="39">
                  <c:v>15442808.42587734</c:v>
                </c:pt>
                <c:pt idx="40">
                  <c:v>16388283.361324873</c:v>
                </c:pt>
                <c:pt idx="41">
                  <c:v>19527940.539600126</c:v>
                </c:pt>
                <c:pt idx="42">
                  <c:v>22766047.340299282</c:v>
                </c:pt>
                <c:pt idx="43">
                  <c:v>22124477.558836412</c:v>
                </c:pt>
                <c:pt idx="44">
                  <c:v>20630280.031847175</c:v>
                </c:pt>
                <c:pt idx="45">
                  <c:v>16358902.130125463</c:v>
                </c:pt>
                <c:pt idx="46">
                  <c:v>13398731.519897304</c:v>
                </c:pt>
                <c:pt idx="47">
                  <c:v>13657136.928009309</c:v>
                </c:pt>
                <c:pt idx="48">
                  <c:v>13313032.604536276</c:v>
                </c:pt>
                <c:pt idx="49">
                  <c:v>14279374.585774079</c:v>
                </c:pt>
                <c:pt idx="50">
                  <c:v>13589385.046458188</c:v>
                </c:pt>
                <c:pt idx="51">
                  <c:v>14080781.68173667</c:v>
                </c:pt>
                <c:pt idx="52">
                  <c:v>17182633.385571029</c:v>
                </c:pt>
                <c:pt idx="53">
                  <c:v>21349370.950806651</c:v>
                </c:pt>
                <c:pt idx="54">
                  <c:v>22246820.545367472</c:v>
                </c:pt>
                <c:pt idx="55">
                  <c:v>21167267.278594233</c:v>
                </c:pt>
                <c:pt idx="56">
                  <c:v>20979471.904098228</c:v>
                </c:pt>
                <c:pt idx="57">
                  <c:v>15110243.667240936</c:v>
                </c:pt>
                <c:pt idx="58">
                  <c:v>13183858.47150306</c:v>
                </c:pt>
                <c:pt idx="59">
                  <c:v>12818973.012902718</c:v>
                </c:pt>
                <c:pt idx="60">
                  <c:v>13033022.954944309</c:v>
                </c:pt>
                <c:pt idx="61">
                  <c:v>12389531.793499507</c:v>
                </c:pt>
                <c:pt idx="62">
                  <c:v>13447841.407939233</c:v>
                </c:pt>
                <c:pt idx="63">
                  <c:v>14986406.324494813</c:v>
                </c:pt>
                <c:pt idx="64">
                  <c:v>16736910.590264488</c:v>
                </c:pt>
                <c:pt idx="65">
                  <c:v>20959615.813506201</c:v>
                </c:pt>
                <c:pt idx="66">
                  <c:v>24253721.148732677</c:v>
                </c:pt>
                <c:pt idx="67">
                  <c:v>20290449.399607472</c:v>
                </c:pt>
                <c:pt idx="68">
                  <c:v>19789405.126124304</c:v>
                </c:pt>
                <c:pt idx="69">
                  <c:v>15377184.446532719</c:v>
                </c:pt>
                <c:pt idx="70">
                  <c:v>12705772.729594987</c:v>
                </c:pt>
                <c:pt idx="71">
                  <c:v>12398341.256725144</c:v>
                </c:pt>
                <c:pt idx="72">
                  <c:v>11899834.784026377</c:v>
                </c:pt>
                <c:pt idx="73">
                  <c:v>13339796.385929588</c:v>
                </c:pt>
                <c:pt idx="74">
                  <c:v>12831497.84733418</c:v>
                </c:pt>
                <c:pt idx="75">
                  <c:v>15218381.037339292</c:v>
                </c:pt>
                <c:pt idx="76">
                  <c:v>15796610.744853307</c:v>
                </c:pt>
                <c:pt idx="77">
                  <c:v>20747098.023594182</c:v>
                </c:pt>
                <c:pt idx="78">
                  <c:v>22670061.18933003</c:v>
                </c:pt>
                <c:pt idx="79">
                  <c:v>19908186.560133297</c:v>
                </c:pt>
                <c:pt idx="80">
                  <c:v>18622502.411894158</c:v>
                </c:pt>
                <c:pt idx="81">
                  <c:v>14379508.111917745</c:v>
                </c:pt>
                <c:pt idx="82">
                  <c:v>12775530.326013524</c:v>
                </c:pt>
                <c:pt idx="83">
                  <c:v>12134497.695401195</c:v>
                </c:pt>
                <c:pt idx="84">
                  <c:v>14494482.86766433</c:v>
                </c:pt>
                <c:pt idx="85">
                  <c:v>13314319.854070961</c:v>
                </c:pt>
                <c:pt idx="86">
                  <c:v>13450691.28881618</c:v>
                </c:pt>
                <c:pt idx="87">
                  <c:v>14667372.691844288</c:v>
                </c:pt>
                <c:pt idx="88">
                  <c:v>16448658.96463583</c:v>
                </c:pt>
                <c:pt idx="89">
                  <c:v>20819605.108610705</c:v>
                </c:pt>
                <c:pt idx="90">
                  <c:v>23721094.305792004</c:v>
                </c:pt>
                <c:pt idx="91">
                  <c:v>20646692.432458311</c:v>
                </c:pt>
                <c:pt idx="92">
                  <c:v>20101974.252078544</c:v>
                </c:pt>
                <c:pt idx="93">
                  <c:v>15359940.663666837</c:v>
                </c:pt>
                <c:pt idx="94">
                  <c:v>12374346.906055719</c:v>
                </c:pt>
                <c:pt idx="95">
                  <c:v>11678249.386366576</c:v>
                </c:pt>
                <c:pt idx="96">
                  <c:v>13941467.716361832</c:v>
                </c:pt>
                <c:pt idx="97">
                  <c:v>12650987.359988973</c:v>
                </c:pt>
                <c:pt idx="98">
                  <c:v>13012254.392805271</c:v>
                </c:pt>
                <c:pt idx="99">
                  <c:v>14501054.259387169</c:v>
                </c:pt>
                <c:pt idx="100">
                  <c:v>15900840.74588884</c:v>
                </c:pt>
                <c:pt idx="101">
                  <c:v>19910289.771641426</c:v>
                </c:pt>
                <c:pt idx="102">
                  <c:v>22263516.98391667</c:v>
                </c:pt>
                <c:pt idx="103">
                  <c:v>19699765.810946923</c:v>
                </c:pt>
                <c:pt idx="104">
                  <c:v>18145526.085383747</c:v>
                </c:pt>
                <c:pt idx="105">
                  <c:v>15668050.060736205</c:v>
                </c:pt>
                <c:pt idx="106">
                  <c:v>12404220.220847875</c:v>
                </c:pt>
                <c:pt idx="107">
                  <c:v>12638676.016469691</c:v>
                </c:pt>
                <c:pt idx="108">
                  <c:v>13987258.9695585</c:v>
                </c:pt>
                <c:pt idx="109">
                  <c:v>13073765.570246503</c:v>
                </c:pt>
                <c:pt idx="110">
                  <c:v>13196691.997456763</c:v>
                </c:pt>
                <c:pt idx="111">
                  <c:v>14292079.388702225</c:v>
                </c:pt>
                <c:pt idx="112">
                  <c:v>16950700.0649781</c:v>
                </c:pt>
                <c:pt idx="113">
                  <c:v>20101039.178261921</c:v>
                </c:pt>
                <c:pt idx="114">
                  <c:v>22479384.541048039</c:v>
                </c:pt>
                <c:pt idx="115">
                  <c:v>20457796.106677752</c:v>
                </c:pt>
                <c:pt idx="116">
                  <c:v>19887370.003385313</c:v>
                </c:pt>
                <c:pt idx="117">
                  <c:v>15688900.581456196</c:v>
                </c:pt>
                <c:pt idx="118">
                  <c:v>12200639.21257716</c:v>
                </c:pt>
                <c:pt idx="119">
                  <c:v>12045129.449687917</c:v>
                </c:pt>
                <c:pt idx="120">
                  <c:v>13092325.109171074</c:v>
                </c:pt>
                <c:pt idx="121">
                  <c:v>12081025.14210673</c:v>
                </c:pt>
                <c:pt idx="122">
                  <c:v>12961147.825467315</c:v>
                </c:pt>
                <c:pt idx="123">
                  <c:v>13797880.544298518</c:v>
                </c:pt>
                <c:pt idx="124">
                  <c:v>16679249.002324101</c:v>
                </c:pt>
                <c:pt idx="125">
                  <c:v>21017464.310375165</c:v>
                </c:pt>
                <c:pt idx="126">
                  <c:v>23314993.376972005</c:v>
                </c:pt>
                <c:pt idx="127">
                  <c:v>20809933.722439501</c:v>
                </c:pt>
                <c:pt idx="128">
                  <c:v>21161130.83102015</c:v>
                </c:pt>
                <c:pt idx="129">
                  <c:v>14900783.825331915</c:v>
                </c:pt>
                <c:pt idx="130">
                  <c:v>11813341.011523306</c:v>
                </c:pt>
                <c:pt idx="131">
                  <c:v>11565238.469738256</c:v>
                </c:pt>
                <c:pt idx="132">
                  <c:v>11589879.3188444</c:v>
                </c:pt>
                <c:pt idx="133">
                  <c:v>11550771.536276896</c:v>
                </c:pt>
                <c:pt idx="134">
                  <c:v>12364580.333657324</c:v>
                </c:pt>
                <c:pt idx="135">
                  <c:v>13210261.077852868</c:v>
                </c:pt>
                <c:pt idx="136">
                  <c:v>16146105.145320144</c:v>
                </c:pt>
                <c:pt idx="137">
                  <c:v>19058140.040009886</c:v>
                </c:pt>
                <c:pt idx="138">
                  <c:v>23327348.391558252</c:v>
                </c:pt>
                <c:pt idx="139">
                  <c:v>22190898.052643523</c:v>
                </c:pt>
                <c:pt idx="140">
                  <c:v>20205917.008928061</c:v>
                </c:pt>
                <c:pt idx="141">
                  <c:v>14486730.569365371</c:v>
                </c:pt>
                <c:pt idx="142">
                  <c:v>11455578.010641374</c:v>
                </c:pt>
                <c:pt idx="143">
                  <c:v>10891614.744051132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818048"/>
        <c:axId val="304819584"/>
      </c:lineChart>
      <c:dateAx>
        <c:axId val="30481804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04819584"/>
        <c:crosses val="autoZero"/>
        <c:auto val="1"/>
        <c:lblOffset val="100"/>
        <c:baseTimeUnit val="months"/>
      </c:dateAx>
      <c:valAx>
        <c:axId val="304819584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481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'GS &lt; 50 Normalized Monthly'!$C$2:$C$211</c:f>
              <c:numCache>
                <c:formatCode>General</c:formatCode>
                <c:ptCount val="210"/>
                <c:pt idx="0">
                  <c:v>8190826.2232000008</c:v>
                </c:pt>
                <c:pt idx="1">
                  <c:v>7867833.0843999991</c:v>
                </c:pt>
                <c:pt idx="2">
                  <c:v>7132774.7676999997</c:v>
                </c:pt>
                <c:pt idx="3">
                  <c:v>7192470.0745999999</c:v>
                </c:pt>
                <c:pt idx="4">
                  <c:v>7473463.7507999996</c:v>
                </c:pt>
                <c:pt idx="5">
                  <c:v>8324085.2494000001</c:v>
                </c:pt>
                <c:pt idx="6">
                  <c:v>9375161.7058000006</c:v>
                </c:pt>
                <c:pt idx="7">
                  <c:v>8668783.2446000017</c:v>
                </c:pt>
                <c:pt idx="8">
                  <c:v>8463143.3823000025</c:v>
                </c:pt>
                <c:pt idx="9">
                  <c:v>7018574.5188000016</c:v>
                </c:pt>
                <c:pt idx="10">
                  <c:v>6899817.4699999997</c:v>
                </c:pt>
                <c:pt idx="11">
                  <c:v>6668634.1539999992</c:v>
                </c:pt>
                <c:pt idx="12">
                  <c:v>7108086.2001</c:v>
                </c:pt>
                <c:pt idx="13">
                  <c:v>7225066.4082999993</c:v>
                </c:pt>
                <c:pt idx="14">
                  <c:v>6850118.0230000019</c:v>
                </c:pt>
                <c:pt idx="15">
                  <c:v>7039842.7901999997</c:v>
                </c:pt>
                <c:pt idx="16">
                  <c:v>7407328.7562000006</c:v>
                </c:pt>
                <c:pt idx="17">
                  <c:v>8243774.4605</c:v>
                </c:pt>
                <c:pt idx="18">
                  <c:v>8865533.1501999982</c:v>
                </c:pt>
                <c:pt idx="19">
                  <c:v>8111703.1644000011</c:v>
                </c:pt>
                <c:pt idx="20">
                  <c:v>8236483.3594999993</c:v>
                </c:pt>
                <c:pt idx="21">
                  <c:v>7002922.0381000005</c:v>
                </c:pt>
                <c:pt idx="22">
                  <c:v>6766362.9870000016</c:v>
                </c:pt>
                <c:pt idx="23">
                  <c:v>7060523.1819999991</c:v>
                </c:pt>
                <c:pt idx="24">
                  <c:v>7907696.0719999988</c:v>
                </c:pt>
                <c:pt idx="25">
                  <c:v>8027457.7084999997</c:v>
                </c:pt>
                <c:pt idx="26">
                  <c:v>7202266.4183999998</c:v>
                </c:pt>
                <c:pt idx="27">
                  <c:v>7200749.9123999998</c:v>
                </c:pt>
                <c:pt idx="28">
                  <c:v>7546403.4099999992</c:v>
                </c:pt>
                <c:pt idx="29">
                  <c:v>8465684.0245999992</c:v>
                </c:pt>
                <c:pt idx="30">
                  <c:v>8430073.5691999998</c:v>
                </c:pt>
                <c:pt idx="31">
                  <c:v>7647800.3043999989</c:v>
                </c:pt>
                <c:pt idx="32">
                  <c:v>7981837.1261</c:v>
                </c:pt>
                <c:pt idx="33">
                  <c:v>6742419.5424000006</c:v>
                </c:pt>
                <c:pt idx="34">
                  <c:v>6574349.9583000001</c:v>
                </c:pt>
                <c:pt idx="35">
                  <c:v>6767958.3612000002</c:v>
                </c:pt>
                <c:pt idx="36">
                  <c:v>8082435.6216000002</c:v>
                </c:pt>
                <c:pt idx="37">
                  <c:v>7274512.8274999997</c:v>
                </c:pt>
                <c:pt idx="38">
                  <c:v>6563914.1610000003</c:v>
                </c:pt>
                <c:pt idx="39">
                  <c:v>6792780.6912999991</c:v>
                </c:pt>
                <c:pt idx="40">
                  <c:v>6950923.5348000005</c:v>
                </c:pt>
                <c:pt idx="41">
                  <c:v>7448183.9452999998</c:v>
                </c:pt>
                <c:pt idx="42">
                  <c:v>8124999.6141999997</c:v>
                </c:pt>
                <c:pt idx="43">
                  <c:v>7908335.4055999992</c:v>
                </c:pt>
                <c:pt idx="44">
                  <c:v>8264040.6025</c:v>
                </c:pt>
                <c:pt idx="45">
                  <c:v>6872742.602</c:v>
                </c:pt>
                <c:pt idx="46">
                  <c:v>6583625.0162000004</c:v>
                </c:pt>
                <c:pt idx="47">
                  <c:v>6603140.4716999996</c:v>
                </c:pt>
                <c:pt idx="48">
                  <c:v>6947292.5959000001</c:v>
                </c:pt>
                <c:pt idx="49">
                  <c:v>7001065.8911999995</c:v>
                </c:pt>
                <c:pt idx="50">
                  <c:v>6688387.1382999998</c:v>
                </c:pt>
                <c:pt idx="51">
                  <c:v>6538186.6354</c:v>
                </c:pt>
                <c:pt idx="52">
                  <c:v>7669359.2193999998</c:v>
                </c:pt>
                <c:pt idx="53">
                  <c:v>8730505.5131000001</c:v>
                </c:pt>
                <c:pt idx="54">
                  <c:v>9091521.4115999993</c:v>
                </c:pt>
                <c:pt idx="55">
                  <c:v>8527907.9661999997</c:v>
                </c:pt>
                <c:pt idx="56">
                  <c:v>8622760.998399999</c:v>
                </c:pt>
                <c:pt idx="57">
                  <c:v>7330104.4285000004</c:v>
                </c:pt>
                <c:pt idx="58">
                  <c:v>6887007.2028000001</c:v>
                </c:pt>
                <c:pt idx="59">
                  <c:v>7017769.848199999</c:v>
                </c:pt>
                <c:pt idx="60">
                  <c:v>7626779.9528999999</c:v>
                </c:pt>
                <c:pt idx="61">
                  <c:v>7531321.5689999992</c:v>
                </c:pt>
                <c:pt idx="62">
                  <c:v>7052806.2471000012</c:v>
                </c:pt>
                <c:pt idx="63">
                  <c:v>7414045.2913999995</c:v>
                </c:pt>
                <c:pt idx="64">
                  <c:v>7762633.2039999999</c:v>
                </c:pt>
                <c:pt idx="65">
                  <c:v>9105392.1781000011</c:v>
                </c:pt>
                <c:pt idx="66">
                  <c:v>9405720.7811999973</c:v>
                </c:pt>
                <c:pt idx="67">
                  <c:v>8296015.0248000016</c:v>
                </c:pt>
                <c:pt idx="68">
                  <c:v>8604597.311900001</c:v>
                </c:pt>
                <c:pt idx="69">
                  <c:v>7316308.4113000007</c:v>
                </c:pt>
                <c:pt idx="70">
                  <c:v>6892994.1161999991</c:v>
                </c:pt>
                <c:pt idx="71">
                  <c:v>6896984.1305000009</c:v>
                </c:pt>
                <c:pt idx="72">
                  <c:v>7547793.2116999989</c:v>
                </c:pt>
                <c:pt idx="73">
                  <c:v>7818900.3452000003</c:v>
                </c:pt>
                <c:pt idx="74">
                  <c:v>7086905.3305000011</c:v>
                </c:pt>
                <c:pt idx="75">
                  <c:v>7315482.7944999998</c:v>
                </c:pt>
                <c:pt idx="76">
                  <c:v>7548115.7056999998</c:v>
                </c:pt>
                <c:pt idx="77">
                  <c:v>8620869.761500001</c:v>
                </c:pt>
                <c:pt idx="78">
                  <c:v>9325181.3517000005</c:v>
                </c:pt>
                <c:pt idx="79">
                  <c:v>8591993.1293000001</c:v>
                </c:pt>
                <c:pt idx="80">
                  <c:v>8207095.9015999986</c:v>
                </c:pt>
                <c:pt idx="81">
                  <c:v>6918818.8890000004</c:v>
                </c:pt>
                <c:pt idx="82">
                  <c:v>6986125.7528999997</c:v>
                </c:pt>
                <c:pt idx="83">
                  <c:v>7185164.8809000012</c:v>
                </c:pt>
                <c:pt idx="84">
                  <c:v>8291002.0009999992</c:v>
                </c:pt>
                <c:pt idx="85">
                  <c:v>8091227.442999999</c:v>
                </c:pt>
                <c:pt idx="86">
                  <c:v>7107037.0582999997</c:v>
                </c:pt>
                <c:pt idx="87">
                  <c:v>7112672.8845999986</c:v>
                </c:pt>
                <c:pt idx="88">
                  <c:v>7591437.2906999998</c:v>
                </c:pt>
                <c:pt idx="89">
                  <c:v>8718326.5439999998</c:v>
                </c:pt>
                <c:pt idx="90">
                  <c:v>9393676.9426000006</c:v>
                </c:pt>
                <c:pt idx="91">
                  <c:v>8452752.0697000008</c:v>
                </c:pt>
                <c:pt idx="92">
                  <c:v>8568325.1115000006</c:v>
                </c:pt>
                <c:pt idx="93">
                  <c:v>7346493.2652000012</c:v>
                </c:pt>
                <c:pt idx="94">
                  <c:v>7368309.8563999999</c:v>
                </c:pt>
                <c:pt idx="95">
                  <c:v>7131096.6754999999</c:v>
                </c:pt>
                <c:pt idx="96">
                  <c:v>8127943.4221000001</c:v>
                </c:pt>
                <c:pt idx="97">
                  <c:v>7808808.1944000004</c:v>
                </c:pt>
                <c:pt idx="98">
                  <c:v>6954625.1506999992</c:v>
                </c:pt>
                <c:pt idx="99">
                  <c:v>6817049.963200001</c:v>
                </c:pt>
                <c:pt idx="100">
                  <c:v>7100784.7841999996</c:v>
                </c:pt>
                <c:pt idx="101">
                  <c:v>7938769.4755000006</c:v>
                </c:pt>
                <c:pt idx="102">
                  <c:v>8455236.2163999993</c:v>
                </c:pt>
                <c:pt idx="103">
                  <c:v>7820724.9231000002</c:v>
                </c:pt>
                <c:pt idx="104">
                  <c:v>7522796.9426999995</c:v>
                </c:pt>
                <c:pt idx="105">
                  <c:v>6733723.8155000005</c:v>
                </c:pt>
                <c:pt idx="106">
                  <c:v>6797543.6818000004</c:v>
                </c:pt>
                <c:pt idx="107">
                  <c:v>7173898.5476000002</c:v>
                </c:pt>
                <c:pt idx="108">
                  <c:v>7895965.2410000004</c:v>
                </c:pt>
                <c:pt idx="109">
                  <c:v>7673572.2456</c:v>
                </c:pt>
                <c:pt idx="110">
                  <c:v>6803174.4414999997</c:v>
                </c:pt>
                <c:pt idx="111">
                  <c:v>6614485.8804000001</c:v>
                </c:pt>
                <c:pt idx="112">
                  <c:v>7233949.3405999998</c:v>
                </c:pt>
                <c:pt idx="113">
                  <c:v>7883569.6208999995</c:v>
                </c:pt>
                <c:pt idx="114">
                  <c:v>8494433.2956000008</c:v>
                </c:pt>
                <c:pt idx="115">
                  <c:v>7732556.6048999997</c:v>
                </c:pt>
                <c:pt idx="116">
                  <c:v>7818446.9395999992</c:v>
                </c:pt>
                <c:pt idx="117">
                  <c:v>6860921.9294999996</c:v>
                </c:pt>
                <c:pt idx="118">
                  <c:v>6349928.6646999987</c:v>
                </c:pt>
                <c:pt idx="119">
                  <c:v>6492686.1686000004</c:v>
                </c:pt>
                <c:pt idx="120">
                  <c:v>7411287.6236999994</c:v>
                </c:pt>
                <c:pt idx="121">
                  <c:v>7080591.3404999999</c:v>
                </c:pt>
                <c:pt idx="122">
                  <c:v>6427748.052699999</c:v>
                </c:pt>
                <c:pt idx="123">
                  <c:v>6420522.6624999996</c:v>
                </c:pt>
                <c:pt idx="124">
                  <c:v>7196501.2766999993</c:v>
                </c:pt>
                <c:pt idx="125">
                  <c:v>8089952.5006000008</c:v>
                </c:pt>
                <c:pt idx="126">
                  <c:v>9744747.6810999997</c:v>
                </c:pt>
                <c:pt idx="127">
                  <c:v>8690919.2281999998</c:v>
                </c:pt>
                <c:pt idx="128">
                  <c:v>8839537.966</c:v>
                </c:pt>
                <c:pt idx="129">
                  <c:v>7227399.0751</c:v>
                </c:pt>
                <c:pt idx="130">
                  <c:v>6595622.3787000002</c:v>
                </c:pt>
                <c:pt idx="131">
                  <c:v>6748420.8118000003</c:v>
                </c:pt>
                <c:pt idx="132">
                  <c:v>7210633.4199000001</c:v>
                </c:pt>
                <c:pt idx="133">
                  <c:v>7172486.9500000002</c:v>
                </c:pt>
                <c:pt idx="134">
                  <c:v>6683803.4541999996</c:v>
                </c:pt>
                <c:pt idx="135">
                  <c:v>6719023.064100001</c:v>
                </c:pt>
                <c:pt idx="136">
                  <c:v>7525140.5691000018</c:v>
                </c:pt>
                <c:pt idx="137">
                  <c:v>8312820.2866000012</c:v>
                </c:pt>
                <c:pt idx="138">
                  <c:v>9367245.5823999997</c:v>
                </c:pt>
                <c:pt idx="139">
                  <c:v>8805539.7769000009</c:v>
                </c:pt>
                <c:pt idx="140">
                  <c:v>8575677.0376999993</c:v>
                </c:pt>
                <c:pt idx="141">
                  <c:v>7030067.1852000002</c:v>
                </c:pt>
                <c:pt idx="142">
                  <c:v>6456100.7264999999</c:v>
                </c:pt>
                <c:pt idx="143">
                  <c:v>6510002.4416000014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&lt; 50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'GS &lt; 50 Normalized Monthly'!$Z$2:$Z$211</c:f>
              <c:numCache>
                <c:formatCode>_-* #,##0_-;\-* #,##0_-;_-* "-"??_-;_-@_-</c:formatCode>
                <c:ptCount val="210"/>
                <c:pt idx="0">
                  <c:v>7932049.4334541531</c:v>
                </c:pt>
                <c:pt idx="1">
                  <c:v>7717573.3198207589</c:v>
                </c:pt>
                <c:pt idx="2">
                  <c:v>7056394.2620121418</c:v>
                </c:pt>
                <c:pt idx="3">
                  <c:v>7368222.1724089226</c:v>
                </c:pt>
                <c:pt idx="4">
                  <c:v>7609097.4412353449</c:v>
                </c:pt>
                <c:pt idx="5">
                  <c:v>8634257.7560100965</c:v>
                </c:pt>
                <c:pt idx="6">
                  <c:v>9143178.5000784844</c:v>
                </c:pt>
                <c:pt idx="7">
                  <c:v>8578465.1382838674</c:v>
                </c:pt>
                <c:pt idx="8">
                  <c:v>8509020.0267994888</c:v>
                </c:pt>
                <c:pt idx="9">
                  <c:v>7146177.5055660186</c:v>
                </c:pt>
                <c:pt idx="10">
                  <c:v>6959332.659452877</c:v>
                </c:pt>
                <c:pt idx="11">
                  <c:v>7041435.2834042348</c:v>
                </c:pt>
                <c:pt idx="12">
                  <c:v>7775434.830290949</c:v>
                </c:pt>
                <c:pt idx="13">
                  <c:v>7554325.8028856767</c:v>
                </c:pt>
                <c:pt idx="14">
                  <c:v>6940614.0555146411</c:v>
                </c:pt>
                <c:pt idx="15">
                  <c:v>7275103.402000268</c:v>
                </c:pt>
                <c:pt idx="16">
                  <c:v>7490155.3419802347</c:v>
                </c:pt>
                <c:pt idx="17">
                  <c:v>8476625.698349176</c:v>
                </c:pt>
                <c:pt idx="18">
                  <c:v>8946656.8850195538</c:v>
                </c:pt>
                <c:pt idx="19">
                  <c:v>8280465.1670936253</c:v>
                </c:pt>
                <c:pt idx="20">
                  <c:v>8367216.8924633376</c:v>
                </c:pt>
                <c:pt idx="21">
                  <c:v>7122588.6847071946</c:v>
                </c:pt>
                <c:pt idx="22">
                  <c:v>6878262.6630980615</c:v>
                </c:pt>
                <c:pt idx="23">
                  <c:v>7080414.9105299804</c:v>
                </c:pt>
                <c:pt idx="24">
                  <c:v>7820029.9166908571</c:v>
                </c:pt>
                <c:pt idx="25">
                  <c:v>7499896.9908828344</c:v>
                </c:pt>
                <c:pt idx="26">
                  <c:v>6851275.4343769131</c:v>
                </c:pt>
                <c:pt idx="27">
                  <c:v>7153707.7362286067</c:v>
                </c:pt>
                <c:pt idx="28">
                  <c:v>7427148.7769378191</c:v>
                </c:pt>
                <c:pt idx="29">
                  <c:v>8330932.885477636</c:v>
                </c:pt>
                <c:pt idx="30">
                  <c:v>8774522.4867882393</c:v>
                </c:pt>
                <c:pt idx="31">
                  <c:v>8097718.1068273075</c:v>
                </c:pt>
                <c:pt idx="32">
                  <c:v>8252145.0122068943</c:v>
                </c:pt>
                <c:pt idx="33">
                  <c:v>6957595.9274966158</c:v>
                </c:pt>
                <c:pt idx="34">
                  <c:v>6783508.1816783724</c:v>
                </c:pt>
                <c:pt idx="35">
                  <c:v>6945643.8879501028</c:v>
                </c:pt>
                <c:pt idx="36">
                  <c:v>7692200.9361395156</c:v>
                </c:pt>
                <c:pt idx="37">
                  <c:v>7435364.2440938437</c:v>
                </c:pt>
                <c:pt idx="38">
                  <c:v>6706200.8780186921</c:v>
                </c:pt>
                <c:pt idx="39">
                  <c:v>6972396.7879811255</c:v>
                </c:pt>
                <c:pt idx="40">
                  <c:v>7178362.2476726631</c:v>
                </c:pt>
                <c:pt idx="41">
                  <c:v>8157581.4337564074</c:v>
                </c:pt>
                <c:pt idx="42">
                  <c:v>8689981.4694191553</c:v>
                </c:pt>
                <c:pt idx="43">
                  <c:v>8056864.2506248783</c:v>
                </c:pt>
                <c:pt idx="44">
                  <c:v>8157281.0015227403</c:v>
                </c:pt>
                <c:pt idx="45">
                  <c:v>6879578.2946349485</c:v>
                </c:pt>
                <c:pt idx="46">
                  <c:v>6665783.1359131774</c:v>
                </c:pt>
                <c:pt idx="47">
                  <c:v>6724515.9975346345</c:v>
                </c:pt>
                <c:pt idx="48">
                  <c:v>7459333.3999268645</c:v>
                </c:pt>
                <c:pt idx="49">
                  <c:v>7179526.1435356876</c:v>
                </c:pt>
                <c:pt idx="50">
                  <c:v>6510696.7174574779</c:v>
                </c:pt>
                <c:pt idx="51">
                  <c:v>7083978.1876865765</c:v>
                </c:pt>
                <c:pt idx="52">
                  <c:v>7387640.9630264891</c:v>
                </c:pt>
                <c:pt idx="53">
                  <c:v>8394937.4454810433</c:v>
                </c:pt>
                <c:pt idx="54">
                  <c:v>8892936.3992577642</c:v>
                </c:pt>
                <c:pt idx="55">
                  <c:v>8409582.702537898</c:v>
                </c:pt>
                <c:pt idx="56">
                  <c:v>8362180.7706290446</c:v>
                </c:pt>
                <c:pt idx="57">
                  <c:v>7139396.143456229</c:v>
                </c:pt>
                <c:pt idx="58">
                  <c:v>6926418.8402399747</c:v>
                </c:pt>
                <c:pt idx="59">
                  <c:v>7025876.5692626769</c:v>
                </c:pt>
                <c:pt idx="60">
                  <c:v>7814085.8696233099</c:v>
                </c:pt>
                <c:pt idx="61">
                  <c:v>7597465.3177300235</c:v>
                </c:pt>
                <c:pt idx="62">
                  <c:v>6947517.1784697287</c:v>
                </c:pt>
                <c:pt idx="63">
                  <c:v>7246278.8603149531</c:v>
                </c:pt>
                <c:pt idx="64">
                  <c:v>7490116.4229067834</c:v>
                </c:pt>
                <c:pt idx="65">
                  <c:v>8496086.3226069622</c:v>
                </c:pt>
                <c:pt idx="66">
                  <c:v>8954886.5907290168</c:v>
                </c:pt>
                <c:pt idx="67">
                  <c:v>8271958.0242450647</c:v>
                </c:pt>
                <c:pt idx="68">
                  <c:v>8400870.7290348578</c:v>
                </c:pt>
                <c:pt idx="69">
                  <c:v>7079480.8609804092</c:v>
                </c:pt>
                <c:pt idx="70">
                  <c:v>6846295.6881918656</c:v>
                </c:pt>
                <c:pt idx="71">
                  <c:v>6885728.6054742849</c:v>
                </c:pt>
                <c:pt idx="72">
                  <c:v>7665669.2810520073</c:v>
                </c:pt>
                <c:pt idx="73">
                  <c:v>7445577.7081444506</c:v>
                </c:pt>
                <c:pt idx="74">
                  <c:v>6861978.1661396557</c:v>
                </c:pt>
                <c:pt idx="75">
                  <c:v>7221163.8577095559</c:v>
                </c:pt>
                <c:pt idx="76">
                  <c:v>7523899.2482794905</c:v>
                </c:pt>
                <c:pt idx="77">
                  <c:v>8522418.3787022736</c:v>
                </c:pt>
                <c:pt idx="78">
                  <c:v>8951106.4414580874</c:v>
                </c:pt>
                <c:pt idx="79">
                  <c:v>8162321.463807309</c:v>
                </c:pt>
                <c:pt idx="80">
                  <c:v>8181797.2071515443</c:v>
                </c:pt>
                <c:pt idx="81">
                  <c:v>6905730.211274785</c:v>
                </c:pt>
                <c:pt idx="82">
                  <c:v>6716740.9269017521</c:v>
                </c:pt>
                <c:pt idx="83">
                  <c:v>6792519.7653378928</c:v>
                </c:pt>
                <c:pt idx="84">
                  <c:v>7528155.0232356414</c:v>
                </c:pt>
                <c:pt idx="85">
                  <c:v>7328999.1056781569</c:v>
                </c:pt>
                <c:pt idx="86">
                  <c:v>6665166.882360789</c:v>
                </c:pt>
                <c:pt idx="87">
                  <c:v>6939431.818113937</c:v>
                </c:pt>
                <c:pt idx="88">
                  <c:v>7257996.132008641</c:v>
                </c:pt>
                <c:pt idx="89">
                  <c:v>8280194.1530179828</c:v>
                </c:pt>
                <c:pt idx="90">
                  <c:v>8796565.6663637646</c:v>
                </c:pt>
                <c:pt idx="91">
                  <c:v>8138951.7014774103</c:v>
                </c:pt>
                <c:pt idx="92">
                  <c:v>8199461.4404795468</c:v>
                </c:pt>
                <c:pt idx="93">
                  <c:v>7002809.2704098439</c:v>
                </c:pt>
                <c:pt idx="94">
                  <c:v>6819435.4453109698</c:v>
                </c:pt>
                <c:pt idx="95">
                  <c:v>6995963.9628886329</c:v>
                </c:pt>
                <c:pt idx="96">
                  <c:v>7720168.7032458624</c:v>
                </c:pt>
                <c:pt idx="97">
                  <c:v>7484866.4635268571</c:v>
                </c:pt>
                <c:pt idx="98">
                  <c:v>6799190.6596261617</c:v>
                </c:pt>
                <c:pt idx="99">
                  <c:v>7087230.1501719216</c:v>
                </c:pt>
                <c:pt idx="100">
                  <c:v>7324125.6707352148</c:v>
                </c:pt>
                <c:pt idx="101">
                  <c:v>8341526.0879759137</c:v>
                </c:pt>
                <c:pt idx="102">
                  <c:v>8863513.0605958551</c:v>
                </c:pt>
                <c:pt idx="103">
                  <c:v>8368928.4453276675</c:v>
                </c:pt>
                <c:pt idx="104">
                  <c:v>8294376.6018179841</c:v>
                </c:pt>
                <c:pt idx="105">
                  <c:v>6997992.2071044734</c:v>
                </c:pt>
                <c:pt idx="106">
                  <c:v>6787668.0693969708</c:v>
                </c:pt>
                <c:pt idx="107">
                  <c:v>6926633.6123310002</c:v>
                </c:pt>
                <c:pt idx="108">
                  <c:v>7620726.1473219888</c:v>
                </c:pt>
                <c:pt idx="109">
                  <c:v>7289780.9604867632</c:v>
                </c:pt>
                <c:pt idx="110">
                  <c:v>6492523.7568806177</c:v>
                </c:pt>
                <c:pt idx="111">
                  <c:v>6791794.1659746999</c:v>
                </c:pt>
                <c:pt idx="112">
                  <c:v>7160987.6830645958</c:v>
                </c:pt>
                <c:pt idx="113">
                  <c:v>8175734.9347965419</c:v>
                </c:pt>
                <c:pt idx="114">
                  <c:v>8710479.0077113826</c:v>
                </c:pt>
                <c:pt idx="115">
                  <c:v>8073691.1689106394</c:v>
                </c:pt>
                <c:pt idx="116">
                  <c:v>8140325.0944357952</c:v>
                </c:pt>
                <c:pt idx="117">
                  <c:v>6852009.7255129972</c:v>
                </c:pt>
                <c:pt idx="118">
                  <c:v>6624639.610990813</c:v>
                </c:pt>
                <c:pt idx="119">
                  <c:v>6765749.5921847345</c:v>
                </c:pt>
                <c:pt idx="120">
                  <c:v>7536095.0602251692</c:v>
                </c:pt>
                <c:pt idx="121">
                  <c:v>7326416.5503604189</c:v>
                </c:pt>
                <c:pt idx="122">
                  <c:v>6732403.9453128166</c:v>
                </c:pt>
                <c:pt idx="123">
                  <c:v>7054734.9884801405</c:v>
                </c:pt>
                <c:pt idx="124">
                  <c:v>7214649.7902162084</c:v>
                </c:pt>
                <c:pt idx="125">
                  <c:v>8120069.6097670589</c:v>
                </c:pt>
                <c:pt idx="126">
                  <c:v>9283180.9247983359</c:v>
                </c:pt>
                <c:pt idx="127">
                  <c:v>8595963.4817945976</c:v>
                </c:pt>
                <c:pt idx="128">
                  <c:v>8541929.5273258742</c:v>
                </c:pt>
                <c:pt idx="129">
                  <c:v>7278928.7600006713</c:v>
                </c:pt>
                <c:pt idx="130">
                  <c:v>7074220.0815673303</c:v>
                </c:pt>
                <c:pt idx="131">
                  <c:v>7146218.7707325425</c:v>
                </c:pt>
                <c:pt idx="132">
                  <c:v>7874712.3876095554</c:v>
                </c:pt>
                <c:pt idx="133">
                  <c:v>7564284.1986032818</c:v>
                </c:pt>
                <c:pt idx="134">
                  <c:v>6626241.3151587024</c:v>
                </c:pt>
                <c:pt idx="135">
                  <c:v>6936742.6428011078</c:v>
                </c:pt>
                <c:pt idx="136">
                  <c:v>7184051.2264072075</c:v>
                </c:pt>
                <c:pt idx="137">
                  <c:v>8136120.5008901237</c:v>
                </c:pt>
                <c:pt idx="138">
                  <c:v>8726677.6992583498</c:v>
                </c:pt>
                <c:pt idx="139">
                  <c:v>8057324.0885748118</c:v>
                </c:pt>
                <c:pt idx="140">
                  <c:v>8147437.3056943314</c:v>
                </c:pt>
                <c:pt idx="141">
                  <c:v>6877494.4963405924</c:v>
                </c:pt>
                <c:pt idx="142">
                  <c:v>6776806.9190708455</c:v>
                </c:pt>
                <c:pt idx="143">
                  <c:v>6924549.814036645</c:v>
                </c:pt>
                <c:pt idx="144">
                  <c:v>7646919.2443906395</c:v>
                </c:pt>
                <c:pt idx="145">
                  <c:v>7350375.1394414399</c:v>
                </c:pt>
                <c:pt idx="146">
                  <c:v>6693484.9581526089</c:v>
                </c:pt>
                <c:pt idx="147">
                  <c:v>6993573.2227522098</c:v>
                </c:pt>
                <c:pt idx="148">
                  <c:v>7237410.78534404</c:v>
                </c:pt>
                <c:pt idx="149">
                  <c:v>8203364.1438840311</c:v>
                </c:pt>
                <c:pt idx="150">
                  <c:v>8552747.026234366</c:v>
                </c:pt>
                <c:pt idx="151">
                  <c:v>8018454.9980626469</c:v>
                </c:pt>
                <c:pt idx="152">
                  <c:v>7973506.6326703476</c:v>
                </c:pt>
                <c:pt idx="153">
                  <c:v>6703563.8233166086</c:v>
                </c:pt>
                <c:pt idx="154">
                  <c:v>6602876.2460468616</c:v>
                </c:pt>
                <c:pt idx="155">
                  <c:v>6750619.1410126612</c:v>
                </c:pt>
                <c:pt idx="156">
                  <c:v>7472988.5713666556</c:v>
                </c:pt>
                <c:pt idx="157">
                  <c:v>7176444.466417456</c:v>
                </c:pt>
                <c:pt idx="158">
                  <c:v>6519554.2851286251</c:v>
                </c:pt>
                <c:pt idx="159">
                  <c:v>6819642.5497282259</c:v>
                </c:pt>
                <c:pt idx="160">
                  <c:v>7063480.1123200562</c:v>
                </c:pt>
                <c:pt idx="161">
                  <c:v>8029433.4708600463</c:v>
                </c:pt>
                <c:pt idx="162">
                  <c:v>8381721.1775971642</c:v>
                </c:pt>
                <c:pt idx="163">
                  <c:v>7712367.5669136271</c:v>
                </c:pt>
                <c:pt idx="164">
                  <c:v>7802480.7840331467</c:v>
                </c:pt>
                <c:pt idx="165">
                  <c:v>6532537.9746794077</c:v>
                </c:pt>
                <c:pt idx="166">
                  <c:v>6431850.3974096607</c:v>
                </c:pt>
                <c:pt idx="167">
                  <c:v>6579593.2923754603</c:v>
                </c:pt>
                <c:pt idx="168">
                  <c:v>7301962.7227294547</c:v>
                </c:pt>
                <c:pt idx="169">
                  <c:v>7005418.6177802552</c:v>
                </c:pt>
                <c:pt idx="170">
                  <c:v>6348528.4364914242</c:v>
                </c:pt>
                <c:pt idx="171">
                  <c:v>6648616.701091025</c:v>
                </c:pt>
                <c:pt idx="172">
                  <c:v>6892454.2636828553</c:v>
                </c:pt>
                <c:pt idx="173">
                  <c:v>7858407.6222228454</c:v>
                </c:pt>
                <c:pt idx="174">
                  <c:v>8213551.6397374356</c:v>
                </c:pt>
                <c:pt idx="175">
                  <c:v>7544198.0290538985</c:v>
                </c:pt>
                <c:pt idx="176">
                  <c:v>7634311.2461734181</c:v>
                </c:pt>
                <c:pt idx="177">
                  <c:v>6364368.4368196791</c:v>
                </c:pt>
                <c:pt idx="178">
                  <c:v>6263680.8595499322</c:v>
                </c:pt>
                <c:pt idx="179">
                  <c:v>6411423.7545157317</c:v>
                </c:pt>
                <c:pt idx="180">
                  <c:v>7133793.1848697262</c:v>
                </c:pt>
                <c:pt idx="181">
                  <c:v>6837249.0799205266</c:v>
                </c:pt>
                <c:pt idx="182">
                  <c:v>6180358.8986316957</c:v>
                </c:pt>
                <c:pt idx="183">
                  <c:v>6480447.1632312965</c:v>
                </c:pt>
                <c:pt idx="184">
                  <c:v>6724284.7258231267</c:v>
                </c:pt>
                <c:pt idx="185">
                  <c:v>7690238.0843631169</c:v>
                </c:pt>
                <c:pt idx="186">
                  <c:v>8048190.7092739502</c:v>
                </c:pt>
                <c:pt idx="187">
                  <c:v>7378837.0985904131</c:v>
                </c:pt>
                <c:pt idx="188">
                  <c:v>7468950.3157099327</c:v>
                </c:pt>
                <c:pt idx="189">
                  <c:v>6199007.5063561937</c:v>
                </c:pt>
                <c:pt idx="190">
                  <c:v>6098319.9290864468</c:v>
                </c:pt>
                <c:pt idx="191">
                  <c:v>6246062.8240522463</c:v>
                </c:pt>
                <c:pt idx="192">
                  <c:v>6968432.2544062408</c:v>
                </c:pt>
                <c:pt idx="193">
                  <c:v>6671888.1494570412</c:v>
                </c:pt>
                <c:pt idx="194">
                  <c:v>6014997.9681682102</c:v>
                </c:pt>
                <c:pt idx="195">
                  <c:v>6315086.232767811</c:v>
                </c:pt>
                <c:pt idx="196">
                  <c:v>6558923.7953596413</c:v>
                </c:pt>
                <c:pt idx="197">
                  <c:v>7524877.1538996315</c:v>
                </c:pt>
                <c:pt idx="198">
                  <c:v>7885591.4795219051</c:v>
                </c:pt>
                <c:pt idx="199">
                  <c:v>7351299.451350187</c:v>
                </c:pt>
                <c:pt idx="200">
                  <c:v>7306351.0859578876</c:v>
                </c:pt>
                <c:pt idx="201">
                  <c:v>6036408.2766041486</c:v>
                </c:pt>
                <c:pt idx="202">
                  <c:v>5935720.6993344016</c:v>
                </c:pt>
                <c:pt idx="203">
                  <c:v>6083463.5943002012</c:v>
                </c:pt>
                <c:pt idx="204">
                  <c:v>6805833.0246541956</c:v>
                </c:pt>
                <c:pt idx="205">
                  <c:v>6509288.919704996</c:v>
                </c:pt>
                <c:pt idx="206">
                  <c:v>5852398.7384161651</c:v>
                </c:pt>
                <c:pt idx="207">
                  <c:v>6152487.0030157659</c:v>
                </c:pt>
                <c:pt idx="208">
                  <c:v>6396324.5656075962</c:v>
                </c:pt>
                <c:pt idx="209">
                  <c:v>7362277.9241475863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08096"/>
        <c:axId val="307113984"/>
      </c:lineChart>
      <c:dateAx>
        <c:axId val="3071080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7113984"/>
        <c:crosses val="autoZero"/>
        <c:auto val="1"/>
        <c:lblOffset val="100"/>
        <c:baseTimeUnit val="months"/>
      </c:dateAx>
      <c:valAx>
        <c:axId val="307113984"/>
        <c:scaling>
          <c:orientation val="minMax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7108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'GS &gt; 50 Normalized Monthly'!$C$2:$C$145</c:f>
              <c:numCache>
                <c:formatCode>General</c:formatCode>
                <c:ptCount val="144"/>
                <c:pt idx="0">
                  <c:v>24420938.922200002</c:v>
                </c:pt>
                <c:pt idx="1">
                  <c:v>23360261.046999998</c:v>
                </c:pt>
                <c:pt idx="2">
                  <c:v>21966317.981799997</c:v>
                </c:pt>
                <c:pt idx="3">
                  <c:v>22580748.527800001</c:v>
                </c:pt>
                <c:pt idx="4">
                  <c:v>23883879.202799998</c:v>
                </c:pt>
                <c:pt idx="5">
                  <c:v>26092528.087099999</c:v>
                </c:pt>
                <c:pt idx="6">
                  <c:v>29765937.781999998</c:v>
                </c:pt>
                <c:pt idx="7">
                  <c:v>26530743.535300002</c:v>
                </c:pt>
                <c:pt idx="8">
                  <c:v>26239334.893700004</c:v>
                </c:pt>
                <c:pt idx="9">
                  <c:v>21606046.1536</c:v>
                </c:pt>
                <c:pt idx="10">
                  <c:v>20960853.2381</c:v>
                </c:pt>
                <c:pt idx="11">
                  <c:v>20846787.057999998</c:v>
                </c:pt>
                <c:pt idx="12">
                  <c:v>22529240.182599999</c:v>
                </c:pt>
                <c:pt idx="13">
                  <c:v>23116010.276900001</c:v>
                </c:pt>
                <c:pt idx="14">
                  <c:v>21292315.925000001</c:v>
                </c:pt>
                <c:pt idx="15">
                  <c:v>21578957.8893</c:v>
                </c:pt>
                <c:pt idx="16">
                  <c:v>22448169.337200001</c:v>
                </c:pt>
                <c:pt idx="17">
                  <c:v>25723131.816</c:v>
                </c:pt>
                <c:pt idx="18">
                  <c:v>27569052.093499999</c:v>
                </c:pt>
                <c:pt idx="19">
                  <c:v>24566476.700599998</c:v>
                </c:pt>
                <c:pt idx="20">
                  <c:v>25142758.970300004</c:v>
                </c:pt>
                <c:pt idx="21">
                  <c:v>20867074.699299999</c:v>
                </c:pt>
                <c:pt idx="22">
                  <c:v>20404260.852899998</c:v>
                </c:pt>
                <c:pt idx="23">
                  <c:v>21596936.101499997</c:v>
                </c:pt>
                <c:pt idx="24">
                  <c:v>23663615.6472</c:v>
                </c:pt>
                <c:pt idx="25">
                  <c:v>22921424.677199997</c:v>
                </c:pt>
                <c:pt idx="26">
                  <c:v>22271827.447900001</c:v>
                </c:pt>
                <c:pt idx="27">
                  <c:v>22384730.759799998</c:v>
                </c:pt>
                <c:pt idx="28">
                  <c:v>22932180.202</c:v>
                </c:pt>
                <c:pt idx="29">
                  <c:v>26108347.308600001</c:v>
                </c:pt>
                <c:pt idx="30">
                  <c:v>26334301.803600002</c:v>
                </c:pt>
                <c:pt idx="31">
                  <c:v>26152871.519700006</c:v>
                </c:pt>
                <c:pt idx="32">
                  <c:v>25007782.966900002</c:v>
                </c:pt>
                <c:pt idx="33">
                  <c:v>21121133.086799998</c:v>
                </c:pt>
                <c:pt idx="34">
                  <c:v>20262940.0766</c:v>
                </c:pt>
                <c:pt idx="35">
                  <c:v>23805158.899899997</c:v>
                </c:pt>
                <c:pt idx="36">
                  <c:v>28272361.202</c:v>
                </c:pt>
                <c:pt idx="37">
                  <c:v>22588119.603799999</c:v>
                </c:pt>
                <c:pt idx="38">
                  <c:v>20310094.921500005</c:v>
                </c:pt>
                <c:pt idx="39">
                  <c:v>21609227.821900003</c:v>
                </c:pt>
                <c:pt idx="40">
                  <c:v>22540369.404500004</c:v>
                </c:pt>
                <c:pt idx="41">
                  <c:v>23988614.212099999</c:v>
                </c:pt>
                <c:pt idx="42">
                  <c:v>26457195.599400003</c:v>
                </c:pt>
                <c:pt idx="43">
                  <c:v>25568530.757799998</c:v>
                </c:pt>
                <c:pt idx="44">
                  <c:v>25579629.6494</c:v>
                </c:pt>
                <c:pt idx="45">
                  <c:v>21904193.098999999</c:v>
                </c:pt>
                <c:pt idx="46">
                  <c:v>20381981.018800002</c:v>
                </c:pt>
                <c:pt idx="47">
                  <c:v>21093382.694899999</c:v>
                </c:pt>
                <c:pt idx="48">
                  <c:v>22677344.395599999</c:v>
                </c:pt>
                <c:pt idx="49">
                  <c:v>22748105.613400001</c:v>
                </c:pt>
                <c:pt idx="50">
                  <c:v>21137534.883699998</c:v>
                </c:pt>
                <c:pt idx="51">
                  <c:v>21291049.353799999</c:v>
                </c:pt>
                <c:pt idx="52">
                  <c:v>22146356.285499997</c:v>
                </c:pt>
                <c:pt idx="53">
                  <c:v>24572116.273800001</c:v>
                </c:pt>
                <c:pt idx="54">
                  <c:v>25663638.912100002</c:v>
                </c:pt>
                <c:pt idx="55">
                  <c:v>24816804.905199997</c:v>
                </c:pt>
                <c:pt idx="56">
                  <c:v>24881220.073899999</c:v>
                </c:pt>
                <c:pt idx="57">
                  <c:v>21513732.398900002</c:v>
                </c:pt>
                <c:pt idx="58">
                  <c:v>20223742.481599998</c:v>
                </c:pt>
                <c:pt idx="59">
                  <c:v>20913857.7073</c:v>
                </c:pt>
                <c:pt idx="60">
                  <c:v>22851795.242600001</c:v>
                </c:pt>
                <c:pt idx="61">
                  <c:v>22295151.229799997</c:v>
                </c:pt>
                <c:pt idx="62">
                  <c:v>20555832.118500002</c:v>
                </c:pt>
                <c:pt idx="63">
                  <c:v>21394207.7476</c:v>
                </c:pt>
                <c:pt idx="64">
                  <c:v>23151521.471700002</c:v>
                </c:pt>
                <c:pt idx="65">
                  <c:v>26308160.7837</c:v>
                </c:pt>
                <c:pt idx="66">
                  <c:v>27533756.625</c:v>
                </c:pt>
                <c:pt idx="67">
                  <c:v>24291631.503800005</c:v>
                </c:pt>
                <c:pt idx="68">
                  <c:v>24586605.8006</c:v>
                </c:pt>
                <c:pt idx="69">
                  <c:v>21089323.380000003</c:v>
                </c:pt>
                <c:pt idx="70">
                  <c:v>19975230.055300001</c:v>
                </c:pt>
                <c:pt idx="71">
                  <c:v>20048133.696800001</c:v>
                </c:pt>
                <c:pt idx="72">
                  <c:v>21499529.221799999</c:v>
                </c:pt>
                <c:pt idx="73">
                  <c:v>22275252.256499998</c:v>
                </c:pt>
                <c:pt idx="74">
                  <c:v>20599806.352499999</c:v>
                </c:pt>
                <c:pt idx="75">
                  <c:v>21874263.0603</c:v>
                </c:pt>
                <c:pt idx="76">
                  <c:v>22191761.7973</c:v>
                </c:pt>
                <c:pt idx="77">
                  <c:v>24151995.9263</c:v>
                </c:pt>
                <c:pt idx="78">
                  <c:v>27078016.2597</c:v>
                </c:pt>
                <c:pt idx="79">
                  <c:v>23463051.8583</c:v>
                </c:pt>
                <c:pt idx="80">
                  <c:v>23312331.343999997</c:v>
                </c:pt>
                <c:pt idx="81">
                  <c:v>20685922.196199998</c:v>
                </c:pt>
                <c:pt idx="82">
                  <c:v>21075021.926799998</c:v>
                </c:pt>
                <c:pt idx="83">
                  <c:v>21210428.387199998</c:v>
                </c:pt>
                <c:pt idx="84">
                  <c:v>24170485.458300002</c:v>
                </c:pt>
                <c:pt idx="85">
                  <c:v>23341072.185600001</c:v>
                </c:pt>
                <c:pt idx="86">
                  <c:v>20619864.412799999</c:v>
                </c:pt>
                <c:pt idx="87">
                  <c:v>21162272.6325</c:v>
                </c:pt>
                <c:pt idx="88">
                  <c:v>22484948.883300003</c:v>
                </c:pt>
                <c:pt idx="89">
                  <c:v>25202682.410200004</c:v>
                </c:pt>
                <c:pt idx="90">
                  <c:v>26719422.829099998</c:v>
                </c:pt>
                <c:pt idx="91">
                  <c:v>24134565.637199998</c:v>
                </c:pt>
                <c:pt idx="92">
                  <c:v>24768007.689200003</c:v>
                </c:pt>
                <c:pt idx="93">
                  <c:v>21428998.341600001</c:v>
                </c:pt>
                <c:pt idx="94">
                  <c:v>20975723.055199999</c:v>
                </c:pt>
                <c:pt idx="95">
                  <c:v>21081698.477299999</c:v>
                </c:pt>
                <c:pt idx="96">
                  <c:v>23454116.069599997</c:v>
                </c:pt>
                <c:pt idx="97">
                  <c:v>22777142.470799997</c:v>
                </c:pt>
                <c:pt idx="98">
                  <c:v>21103919.222400002</c:v>
                </c:pt>
                <c:pt idx="99">
                  <c:v>21513172.633600004</c:v>
                </c:pt>
                <c:pt idx="100">
                  <c:v>21850936.435900003</c:v>
                </c:pt>
                <c:pt idx="101">
                  <c:v>23904881.2892</c:v>
                </c:pt>
                <c:pt idx="102">
                  <c:v>25676776.359000001</c:v>
                </c:pt>
                <c:pt idx="103">
                  <c:v>23619151.4311</c:v>
                </c:pt>
                <c:pt idx="104">
                  <c:v>23091329.537699997</c:v>
                </c:pt>
                <c:pt idx="105">
                  <c:v>20776077.264199998</c:v>
                </c:pt>
                <c:pt idx="106">
                  <c:v>20837523.118300002</c:v>
                </c:pt>
                <c:pt idx="107">
                  <c:v>21707404.059699997</c:v>
                </c:pt>
                <c:pt idx="108">
                  <c:v>24001087.441299997</c:v>
                </c:pt>
                <c:pt idx="109">
                  <c:v>23568098.964500003</c:v>
                </c:pt>
                <c:pt idx="110">
                  <c:v>21326862.559</c:v>
                </c:pt>
                <c:pt idx="111">
                  <c:v>21490324.533200003</c:v>
                </c:pt>
                <c:pt idx="112">
                  <c:v>23484747.608399998</c:v>
                </c:pt>
                <c:pt idx="113">
                  <c:v>24894285.0704</c:v>
                </c:pt>
                <c:pt idx="114">
                  <c:v>26810651.434600003</c:v>
                </c:pt>
                <c:pt idx="115">
                  <c:v>24213515.8378</c:v>
                </c:pt>
                <c:pt idx="116">
                  <c:v>24696912.8497</c:v>
                </c:pt>
                <c:pt idx="117">
                  <c:v>22008310.044</c:v>
                </c:pt>
                <c:pt idx="118">
                  <c:v>20617959.457099997</c:v>
                </c:pt>
                <c:pt idx="119">
                  <c:v>21092145.934599999</c:v>
                </c:pt>
                <c:pt idx="120">
                  <c:v>23877312.323899999</c:v>
                </c:pt>
                <c:pt idx="121">
                  <c:v>23179917.367399998</c:v>
                </c:pt>
                <c:pt idx="122">
                  <c:v>21295501.819000002</c:v>
                </c:pt>
                <c:pt idx="123">
                  <c:v>21567999.4855</c:v>
                </c:pt>
                <c:pt idx="124">
                  <c:v>23530421.391399998</c:v>
                </c:pt>
                <c:pt idx="125">
                  <c:v>26567352.533199999</c:v>
                </c:pt>
                <c:pt idx="126">
                  <c:v>27388268.627300002</c:v>
                </c:pt>
                <c:pt idx="127">
                  <c:v>24609829.1688</c:v>
                </c:pt>
                <c:pt idx="128">
                  <c:v>25870494.024299998</c:v>
                </c:pt>
                <c:pt idx="129">
                  <c:v>21799596.722000003</c:v>
                </c:pt>
                <c:pt idx="130">
                  <c:v>20212222.446800001</c:v>
                </c:pt>
                <c:pt idx="131">
                  <c:v>20688536.661700003</c:v>
                </c:pt>
                <c:pt idx="132">
                  <c:v>21993476.2918</c:v>
                </c:pt>
                <c:pt idx="133">
                  <c:v>21804865.032099999</c:v>
                </c:pt>
                <c:pt idx="134">
                  <c:v>20432736.001000002</c:v>
                </c:pt>
                <c:pt idx="135">
                  <c:v>20689847.513800003</c:v>
                </c:pt>
                <c:pt idx="136">
                  <c:v>22488576.116</c:v>
                </c:pt>
                <c:pt idx="137">
                  <c:v>24519678.561099999</c:v>
                </c:pt>
                <c:pt idx="138">
                  <c:v>27314432.983999997</c:v>
                </c:pt>
                <c:pt idx="139">
                  <c:v>25664612.623200003</c:v>
                </c:pt>
                <c:pt idx="140">
                  <c:v>25279406.782899998</c:v>
                </c:pt>
                <c:pt idx="141">
                  <c:v>21468793.716600001</c:v>
                </c:pt>
                <c:pt idx="142">
                  <c:v>20242061.692699999</c:v>
                </c:pt>
                <c:pt idx="143">
                  <c:v>20139349.083799999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Normalized Monthly'!$V$1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&gt; 50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'GS &gt; 50 Normalized Monthly'!$V$2:$V$211</c:f>
              <c:numCache>
                <c:formatCode>_-* #,##0_-;\-* #,##0_-;_-* "-"??_-;_-@_-</c:formatCode>
                <c:ptCount val="210"/>
                <c:pt idx="0">
                  <c:v>23646873.833877545</c:v>
                </c:pt>
                <c:pt idx="1">
                  <c:v>23157093.864329398</c:v>
                </c:pt>
                <c:pt idx="2">
                  <c:v>20856474.291352708</c:v>
                </c:pt>
                <c:pt idx="3">
                  <c:v>22269524.179429699</c:v>
                </c:pt>
                <c:pt idx="4">
                  <c:v>23129821.87405058</c:v>
                </c:pt>
                <c:pt idx="5">
                  <c:v>25508128.814051569</c:v>
                </c:pt>
                <c:pt idx="6">
                  <c:v>27111922.419406142</c:v>
                </c:pt>
                <c:pt idx="7">
                  <c:v>25305326.203682382</c:v>
                </c:pt>
                <c:pt idx="8">
                  <c:v>25014750.999043711</c:v>
                </c:pt>
                <c:pt idx="9">
                  <c:v>21572886.403904282</c:v>
                </c:pt>
                <c:pt idx="10">
                  <c:v>20840526.49232677</c:v>
                </c:pt>
                <c:pt idx="11">
                  <c:v>21932061.646253396</c:v>
                </c:pt>
                <c:pt idx="12">
                  <c:v>23601544.092989076</c:v>
                </c:pt>
                <c:pt idx="13">
                  <c:v>23111764.123440929</c:v>
                </c:pt>
                <c:pt idx="14">
                  <c:v>20811144.550464239</c:v>
                </c:pt>
                <c:pt idx="15">
                  <c:v>22239304.352170717</c:v>
                </c:pt>
                <c:pt idx="16">
                  <c:v>23099602.046791602</c:v>
                </c:pt>
                <c:pt idx="17">
                  <c:v>25485463.943607334</c:v>
                </c:pt>
                <c:pt idx="18">
                  <c:v>27096812.505776651</c:v>
                </c:pt>
                <c:pt idx="19">
                  <c:v>24861609.105326697</c:v>
                </c:pt>
                <c:pt idx="20">
                  <c:v>25060080.739932179</c:v>
                </c:pt>
                <c:pt idx="21">
                  <c:v>21625771.101607498</c:v>
                </c:pt>
                <c:pt idx="22">
                  <c:v>20893411.190029986</c:v>
                </c:pt>
                <c:pt idx="23">
                  <c:v>21984946.343956608</c:v>
                </c:pt>
                <c:pt idx="24">
                  <c:v>23654428.790692292</c:v>
                </c:pt>
                <c:pt idx="25">
                  <c:v>23164648.821144145</c:v>
                </c:pt>
                <c:pt idx="26">
                  <c:v>20871584.204982199</c:v>
                </c:pt>
                <c:pt idx="27">
                  <c:v>22307298.963503424</c:v>
                </c:pt>
                <c:pt idx="28">
                  <c:v>23167596.658124305</c:v>
                </c:pt>
                <c:pt idx="29">
                  <c:v>25591233.339013763</c:v>
                </c:pt>
                <c:pt idx="30">
                  <c:v>27172362.073924102</c:v>
                </c:pt>
                <c:pt idx="31">
                  <c:v>24869164.062141441</c:v>
                </c:pt>
                <c:pt idx="32">
                  <c:v>25090300.567191161</c:v>
                </c:pt>
                <c:pt idx="33">
                  <c:v>21648435.972051732</c:v>
                </c:pt>
                <c:pt idx="34">
                  <c:v>20953850.844547946</c:v>
                </c:pt>
                <c:pt idx="35">
                  <c:v>22037831.041659825</c:v>
                </c:pt>
                <c:pt idx="36">
                  <c:v>23767753.142913464</c:v>
                </c:pt>
                <c:pt idx="37">
                  <c:v>23300638.043809552</c:v>
                </c:pt>
                <c:pt idx="38">
                  <c:v>20984908.557203371</c:v>
                </c:pt>
                <c:pt idx="39">
                  <c:v>22420623.315724596</c:v>
                </c:pt>
                <c:pt idx="40">
                  <c:v>23258256.139901243</c:v>
                </c:pt>
                <c:pt idx="41">
                  <c:v>25644118.036716979</c:v>
                </c:pt>
                <c:pt idx="42">
                  <c:v>27263021.55570104</c:v>
                </c:pt>
                <c:pt idx="43">
                  <c:v>24974933.45754787</c:v>
                </c:pt>
                <c:pt idx="44">
                  <c:v>25173405.092153355</c:v>
                </c:pt>
                <c:pt idx="45">
                  <c:v>21731540.497013927</c:v>
                </c:pt>
                <c:pt idx="46">
                  <c:v>21014290.499065902</c:v>
                </c:pt>
                <c:pt idx="47">
                  <c:v>22113380.609807272</c:v>
                </c:pt>
                <c:pt idx="48">
                  <c:v>23790418.013357699</c:v>
                </c:pt>
                <c:pt idx="49">
                  <c:v>23293083.086994808</c:v>
                </c:pt>
                <c:pt idx="50">
                  <c:v>20992463.514018118</c:v>
                </c:pt>
                <c:pt idx="51">
                  <c:v>21846446.597803984</c:v>
                </c:pt>
                <c:pt idx="52">
                  <c:v>22616084.810647931</c:v>
                </c:pt>
                <c:pt idx="53">
                  <c:v>25001946.707463663</c:v>
                </c:pt>
                <c:pt idx="54">
                  <c:v>26598185.356003489</c:v>
                </c:pt>
                <c:pt idx="55">
                  <c:v>24821808.967538711</c:v>
                </c:pt>
                <c:pt idx="56">
                  <c:v>24531233.76290004</c:v>
                </c:pt>
                <c:pt idx="57">
                  <c:v>21089369.167760611</c:v>
                </c:pt>
                <c:pt idx="58">
                  <c:v>20364564.212997846</c:v>
                </c:pt>
                <c:pt idx="59">
                  <c:v>21493874.150998194</c:v>
                </c:pt>
                <c:pt idx="60">
                  <c:v>23186021.468178108</c:v>
                </c:pt>
                <c:pt idx="61">
                  <c:v>22688686.541815218</c:v>
                </c:pt>
                <c:pt idx="62">
                  <c:v>20410731.839282762</c:v>
                </c:pt>
                <c:pt idx="63">
                  <c:v>21884221.381877709</c:v>
                </c:pt>
                <c:pt idx="64">
                  <c:v>22759628.990128081</c:v>
                </c:pt>
                <c:pt idx="65">
                  <c:v>25145490.886943817</c:v>
                </c:pt>
                <c:pt idx="66">
                  <c:v>26734174.5786689</c:v>
                </c:pt>
                <c:pt idx="67">
                  <c:v>24408311.696442004</c:v>
                </c:pt>
                <c:pt idx="68">
                  <c:v>24440574.281123102</c:v>
                </c:pt>
                <c:pt idx="69">
                  <c:v>21021374.556427907</c:v>
                </c:pt>
                <c:pt idx="70">
                  <c:v>20326789.428924121</c:v>
                </c:pt>
                <c:pt idx="71">
                  <c:v>21448544.410109725</c:v>
                </c:pt>
                <c:pt idx="72">
                  <c:v>23118026.856845405</c:v>
                </c:pt>
                <c:pt idx="73">
                  <c:v>22620691.930482514</c:v>
                </c:pt>
                <c:pt idx="74">
                  <c:v>20335182.271135315</c:v>
                </c:pt>
                <c:pt idx="75">
                  <c:v>21801116.856915515</c:v>
                </c:pt>
                <c:pt idx="76">
                  <c:v>22653859.594721656</c:v>
                </c:pt>
                <c:pt idx="77">
                  <c:v>25032166.534722645</c:v>
                </c:pt>
                <c:pt idx="78">
                  <c:v>26658625.010521449</c:v>
                </c:pt>
                <c:pt idx="79">
                  <c:v>24355426.998738792</c:v>
                </c:pt>
                <c:pt idx="80">
                  <c:v>24538788.719714783</c:v>
                </c:pt>
                <c:pt idx="81">
                  <c:v>21112034.038204845</c:v>
                </c:pt>
                <c:pt idx="82">
                  <c:v>20379674.126627333</c:v>
                </c:pt>
                <c:pt idx="83">
                  <c:v>21486319.194183446</c:v>
                </c:pt>
                <c:pt idx="84">
                  <c:v>23170911.554548621</c:v>
                </c:pt>
                <c:pt idx="85">
                  <c:v>22567807.232779302</c:v>
                </c:pt>
                <c:pt idx="86">
                  <c:v>20289852.530246846</c:v>
                </c:pt>
                <c:pt idx="87">
                  <c:v>21725567.288768068</c:v>
                </c:pt>
                <c:pt idx="88">
                  <c:v>22578310.026574206</c:v>
                </c:pt>
                <c:pt idx="89">
                  <c:v>24956616.966575194</c:v>
                </c:pt>
                <c:pt idx="90">
                  <c:v>26552855.61511502</c:v>
                </c:pt>
                <c:pt idx="91">
                  <c:v>24257212.560147107</c:v>
                </c:pt>
                <c:pt idx="92">
                  <c:v>24463239.15156734</c:v>
                </c:pt>
                <c:pt idx="93">
                  <c:v>21036484.470057398</c:v>
                </c:pt>
                <c:pt idx="94">
                  <c:v>20296569.601665143</c:v>
                </c:pt>
                <c:pt idx="95">
                  <c:v>21395659.712406509</c:v>
                </c:pt>
                <c:pt idx="96">
                  <c:v>23080252.072771683</c:v>
                </c:pt>
                <c:pt idx="97">
                  <c:v>22605582.016853023</c:v>
                </c:pt>
                <c:pt idx="98">
                  <c:v>20350292.184764802</c:v>
                </c:pt>
                <c:pt idx="99">
                  <c:v>21786006.943286028</c:v>
                </c:pt>
                <c:pt idx="100">
                  <c:v>22668969.508351143</c:v>
                </c:pt>
                <c:pt idx="101">
                  <c:v>25077496.275611114</c:v>
                </c:pt>
                <c:pt idx="102">
                  <c:v>26681289.880965684</c:v>
                </c:pt>
                <c:pt idx="103">
                  <c:v>24874693.665241927</c:v>
                </c:pt>
                <c:pt idx="104">
                  <c:v>24584118.460603252</c:v>
                </c:pt>
                <c:pt idx="105">
                  <c:v>21164918.735908061</c:v>
                </c:pt>
                <c:pt idx="106">
                  <c:v>20455223.694774784</c:v>
                </c:pt>
                <c:pt idx="107">
                  <c:v>21569423.719145641</c:v>
                </c:pt>
                <c:pt idx="108">
                  <c:v>23238906.165881325</c:v>
                </c:pt>
                <c:pt idx="109">
                  <c:v>22741571.239518434</c:v>
                </c:pt>
                <c:pt idx="110">
                  <c:v>20448506.623356488</c:v>
                </c:pt>
                <c:pt idx="111">
                  <c:v>21884221.381877709</c:v>
                </c:pt>
                <c:pt idx="112">
                  <c:v>22721854.20605436</c:v>
                </c:pt>
                <c:pt idx="113">
                  <c:v>25107716.102870092</c:v>
                </c:pt>
                <c:pt idx="114">
                  <c:v>26734174.5786689</c:v>
                </c:pt>
                <c:pt idx="115">
                  <c:v>24438531.523700982</c:v>
                </c:pt>
                <c:pt idx="116">
                  <c:v>24667222.985565446</c:v>
                </c:pt>
                <c:pt idx="117">
                  <c:v>21248023.260870256</c:v>
                </c:pt>
                <c:pt idx="118">
                  <c:v>20538328.219736978</c:v>
                </c:pt>
                <c:pt idx="119">
                  <c:v>21637418.330478344</c:v>
                </c:pt>
                <c:pt idx="120">
                  <c:v>23322010.690843519</c:v>
                </c:pt>
                <c:pt idx="121">
                  <c:v>22847340.634924859</c:v>
                </c:pt>
                <c:pt idx="122">
                  <c:v>20546721.061948169</c:v>
                </c:pt>
                <c:pt idx="123">
                  <c:v>21982435.820469394</c:v>
                </c:pt>
                <c:pt idx="124">
                  <c:v>22820068.644646041</c:v>
                </c:pt>
                <c:pt idx="125">
                  <c:v>25205930.541461777</c:v>
                </c:pt>
                <c:pt idx="126">
                  <c:v>26409311.43563487</c:v>
                </c:pt>
                <c:pt idx="127">
                  <c:v>24113668.380666956</c:v>
                </c:pt>
                <c:pt idx="128">
                  <c:v>24334804.885716677</c:v>
                </c:pt>
                <c:pt idx="129">
                  <c:v>20885385.3337625</c:v>
                </c:pt>
                <c:pt idx="130">
                  <c:v>20183245.249443967</c:v>
                </c:pt>
                <c:pt idx="131">
                  <c:v>21297445.273814827</c:v>
                </c:pt>
                <c:pt idx="132">
                  <c:v>22974482.677365255</c:v>
                </c:pt>
                <c:pt idx="133">
                  <c:v>22492257.664631851</c:v>
                </c:pt>
                <c:pt idx="134">
                  <c:v>20176528.178025674</c:v>
                </c:pt>
                <c:pt idx="135">
                  <c:v>21604687.979732152</c:v>
                </c:pt>
                <c:pt idx="136">
                  <c:v>22472540.631167781</c:v>
                </c:pt>
                <c:pt idx="137">
                  <c:v>24850847.571168769</c:v>
                </c:pt>
                <c:pt idx="138">
                  <c:v>26484861.003782317</c:v>
                </c:pt>
                <c:pt idx="139">
                  <c:v>24204327.862443894</c:v>
                </c:pt>
                <c:pt idx="140">
                  <c:v>24402799.497049376</c:v>
                </c:pt>
                <c:pt idx="141">
                  <c:v>20892940.290577244</c:v>
                </c:pt>
                <c:pt idx="142">
                  <c:v>20183245.249443967</c:v>
                </c:pt>
                <c:pt idx="143">
                  <c:v>21289890.317000084</c:v>
                </c:pt>
                <c:pt idx="144">
                  <c:v>23017603.369828522</c:v>
                </c:pt>
                <c:pt idx="145">
                  <c:v>22527823.400280375</c:v>
                </c:pt>
                <c:pt idx="146">
                  <c:v>20227203.827303685</c:v>
                </c:pt>
                <c:pt idx="147">
                  <c:v>21655363.629010163</c:v>
                </c:pt>
                <c:pt idx="148">
                  <c:v>22500551.410001557</c:v>
                </c:pt>
                <c:pt idx="149">
                  <c:v>24878858.350002546</c:v>
                </c:pt>
                <c:pt idx="150">
                  <c:v>26522892.319537912</c:v>
                </c:pt>
                <c:pt idx="151">
                  <c:v>24723851.060628898</c:v>
                </c:pt>
                <c:pt idx="152">
                  <c:v>24425720.89917548</c:v>
                </c:pt>
                <c:pt idx="153">
                  <c:v>20991411.260850798</c:v>
                </c:pt>
                <c:pt idx="154">
                  <c:v>20281716.219717521</c:v>
                </c:pt>
                <c:pt idx="155">
                  <c:v>21388361.287273634</c:v>
                </c:pt>
                <c:pt idx="156">
                  <c:v>23065398.690824062</c:v>
                </c:pt>
                <c:pt idx="157">
                  <c:v>22575618.721275914</c:v>
                </c:pt>
                <c:pt idx="158">
                  <c:v>20274999.148299225</c:v>
                </c:pt>
                <c:pt idx="159">
                  <c:v>21703158.950005703</c:v>
                </c:pt>
                <c:pt idx="160">
                  <c:v>22548346.730997097</c:v>
                </c:pt>
                <c:pt idx="161">
                  <c:v>24926653.670998085</c:v>
                </c:pt>
                <c:pt idx="162">
                  <c:v>26571601.952912904</c:v>
                </c:pt>
                <c:pt idx="163">
                  <c:v>24275958.897944991</c:v>
                </c:pt>
                <c:pt idx="164">
                  <c:v>24474430.532550476</c:v>
                </c:pt>
                <c:pt idx="165">
                  <c:v>21040120.894225791</c:v>
                </c:pt>
                <c:pt idx="166">
                  <c:v>20330425.853092514</c:v>
                </c:pt>
                <c:pt idx="167">
                  <c:v>21437070.920648627</c:v>
                </c:pt>
                <c:pt idx="168">
                  <c:v>23114108.324199054</c:v>
                </c:pt>
                <c:pt idx="169">
                  <c:v>22624328.354650907</c:v>
                </c:pt>
                <c:pt idx="170">
                  <c:v>20323708.781674217</c:v>
                </c:pt>
                <c:pt idx="171">
                  <c:v>21751868.583380695</c:v>
                </c:pt>
                <c:pt idx="172">
                  <c:v>22597056.36437209</c:v>
                </c:pt>
                <c:pt idx="173">
                  <c:v>24975363.304373078</c:v>
                </c:pt>
                <c:pt idx="174">
                  <c:v>26621243.389231488</c:v>
                </c:pt>
                <c:pt idx="175">
                  <c:v>24325600.334263571</c:v>
                </c:pt>
                <c:pt idx="176">
                  <c:v>24524071.96886906</c:v>
                </c:pt>
                <c:pt idx="177">
                  <c:v>21089762.330544371</c:v>
                </c:pt>
                <c:pt idx="178">
                  <c:v>20380067.289411094</c:v>
                </c:pt>
                <c:pt idx="179">
                  <c:v>21486712.356967211</c:v>
                </c:pt>
                <c:pt idx="180">
                  <c:v>23163749.760517634</c:v>
                </c:pt>
                <c:pt idx="181">
                  <c:v>22673969.790969491</c:v>
                </c:pt>
                <c:pt idx="182">
                  <c:v>20373350.217992801</c:v>
                </c:pt>
                <c:pt idx="183">
                  <c:v>21801510.019699279</c:v>
                </c:pt>
                <c:pt idx="184">
                  <c:v>22646697.80069067</c:v>
                </c:pt>
                <c:pt idx="185">
                  <c:v>25025004.740691658</c:v>
                </c:pt>
                <c:pt idx="186">
                  <c:v>26671834.453647852</c:v>
                </c:pt>
                <c:pt idx="187">
                  <c:v>24376191.398679938</c:v>
                </c:pt>
                <c:pt idx="188">
                  <c:v>24574663.033285424</c:v>
                </c:pt>
                <c:pt idx="189">
                  <c:v>21140353.394960739</c:v>
                </c:pt>
                <c:pt idx="190">
                  <c:v>20430658.353827462</c:v>
                </c:pt>
                <c:pt idx="191">
                  <c:v>21537303.421383575</c:v>
                </c:pt>
                <c:pt idx="192">
                  <c:v>23214340.824934002</c:v>
                </c:pt>
                <c:pt idx="193">
                  <c:v>22724560.855385855</c:v>
                </c:pt>
                <c:pt idx="194">
                  <c:v>20423941.282409165</c:v>
                </c:pt>
                <c:pt idx="195">
                  <c:v>21852101.084115643</c:v>
                </c:pt>
                <c:pt idx="196">
                  <c:v>22697288.865107037</c:v>
                </c:pt>
                <c:pt idx="197">
                  <c:v>25075595.805108026</c:v>
                </c:pt>
                <c:pt idx="198">
                  <c:v>26723393.312306877</c:v>
                </c:pt>
                <c:pt idx="199">
                  <c:v>24924352.053397864</c:v>
                </c:pt>
                <c:pt idx="200">
                  <c:v>24626221.891944446</c:v>
                </c:pt>
                <c:pt idx="201">
                  <c:v>21191912.253619764</c:v>
                </c:pt>
                <c:pt idx="202">
                  <c:v>20482217.212486487</c:v>
                </c:pt>
                <c:pt idx="203">
                  <c:v>21588862.2800426</c:v>
                </c:pt>
                <c:pt idx="204">
                  <c:v>23265899.683593027</c:v>
                </c:pt>
                <c:pt idx="205">
                  <c:v>22776119.71404488</c:v>
                </c:pt>
                <c:pt idx="206">
                  <c:v>20475500.14106819</c:v>
                </c:pt>
                <c:pt idx="207">
                  <c:v>21903659.942774668</c:v>
                </c:pt>
                <c:pt idx="208">
                  <c:v>22748847.723766062</c:v>
                </c:pt>
                <c:pt idx="209">
                  <c:v>25127154.663767051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925760"/>
        <c:axId val="307927296"/>
      </c:lineChart>
      <c:dateAx>
        <c:axId val="30792576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7927296"/>
        <c:crosses val="autoZero"/>
        <c:auto val="1"/>
        <c:lblOffset val="100"/>
        <c:baseTimeUnit val="months"/>
      </c:dateAx>
      <c:valAx>
        <c:axId val="307927296"/>
        <c:scaling>
          <c:orientation val="minMax"/>
          <c:min val="19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792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Normalized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'LU Normalized Monthly'!$C$2:$C$145</c:f>
              <c:numCache>
                <c:formatCode>General</c:formatCode>
                <c:ptCount val="144"/>
                <c:pt idx="0">
                  <c:v>11931216.762899999</c:v>
                </c:pt>
                <c:pt idx="1">
                  <c:v>11160897.858199999</c:v>
                </c:pt>
                <c:pt idx="2">
                  <c:v>11365082.7808</c:v>
                </c:pt>
                <c:pt idx="3">
                  <c:v>11413123.068999998</c:v>
                </c:pt>
                <c:pt idx="4">
                  <c:v>10803945.8891</c:v>
                </c:pt>
                <c:pt idx="5">
                  <c:v>10450867.6675</c:v>
                </c:pt>
                <c:pt idx="6">
                  <c:v>11853594.309700001</c:v>
                </c:pt>
                <c:pt idx="7">
                  <c:v>10608587.1414</c:v>
                </c:pt>
                <c:pt idx="8">
                  <c:v>11453566.9659</c:v>
                </c:pt>
                <c:pt idx="9">
                  <c:v>10691512.2421</c:v>
                </c:pt>
                <c:pt idx="10">
                  <c:v>11163320.614</c:v>
                </c:pt>
                <c:pt idx="11">
                  <c:v>11438558.906099999</c:v>
                </c:pt>
                <c:pt idx="12">
                  <c:v>13187588.610100001</c:v>
                </c:pt>
                <c:pt idx="13">
                  <c:v>13592365.083799999</c:v>
                </c:pt>
                <c:pt idx="14">
                  <c:v>13483950.9527</c:v>
                </c:pt>
                <c:pt idx="15">
                  <c:v>12666383.073100001</c:v>
                </c:pt>
                <c:pt idx="16">
                  <c:v>12052664.713599999</c:v>
                </c:pt>
                <c:pt idx="17">
                  <c:v>11783689.286499999</c:v>
                </c:pt>
                <c:pt idx="18">
                  <c:v>12536836.5418</c:v>
                </c:pt>
                <c:pt idx="19">
                  <c:v>11453918.808800001</c:v>
                </c:pt>
                <c:pt idx="20">
                  <c:v>12498776.3268</c:v>
                </c:pt>
                <c:pt idx="21">
                  <c:v>11407265.6898</c:v>
                </c:pt>
                <c:pt idx="22">
                  <c:v>11770933.3474</c:v>
                </c:pt>
                <c:pt idx="23">
                  <c:v>13444030.1456</c:v>
                </c:pt>
                <c:pt idx="24">
                  <c:v>14735971.791300001</c:v>
                </c:pt>
                <c:pt idx="25">
                  <c:v>14345793.703300001</c:v>
                </c:pt>
                <c:pt idx="26">
                  <c:v>13619186.851999998</c:v>
                </c:pt>
                <c:pt idx="27">
                  <c:v>12966920.838300001</c:v>
                </c:pt>
                <c:pt idx="28">
                  <c:v>11891754.668300001</c:v>
                </c:pt>
                <c:pt idx="29">
                  <c:v>11684766.8213</c:v>
                </c:pt>
                <c:pt idx="30">
                  <c:v>12492567.1096</c:v>
                </c:pt>
                <c:pt idx="31">
                  <c:v>11623619.4452</c:v>
                </c:pt>
                <c:pt idx="32">
                  <c:v>12778744.361199999</c:v>
                </c:pt>
                <c:pt idx="33">
                  <c:v>11618402.038800001</c:v>
                </c:pt>
                <c:pt idx="34">
                  <c:v>11911133.5097</c:v>
                </c:pt>
                <c:pt idx="35">
                  <c:v>13492304.6941</c:v>
                </c:pt>
                <c:pt idx="36">
                  <c:v>15213726.781500001</c:v>
                </c:pt>
                <c:pt idx="37">
                  <c:v>14149835.372900002</c:v>
                </c:pt>
                <c:pt idx="38">
                  <c:v>13283255.967100002</c:v>
                </c:pt>
                <c:pt idx="39">
                  <c:v>12506229.947699999</c:v>
                </c:pt>
                <c:pt idx="40">
                  <c:v>11833215.249700001</c:v>
                </c:pt>
                <c:pt idx="41">
                  <c:v>11517249.499200001</c:v>
                </c:pt>
                <c:pt idx="42">
                  <c:v>12321457.024599999</c:v>
                </c:pt>
                <c:pt idx="43">
                  <c:v>11371845.6175</c:v>
                </c:pt>
                <c:pt idx="44">
                  <c:v>12536077.368799999</c:v>
                </c:pt>
                <c:pt idx="45">
                  <c:v>11615988.631200001</c:v>
                </c:pt>
                <c:pt idx="46">
                  <c:v>11886373.8926</c:v>
                </c:pt>
                <c:pt idx="47">
                  <c:v>12792004.859100001</c:v>
                </c:pt>
                <c:pt idx="48">
                  <c:v>13809327.240699999</c:v>
                </c:pt>
                <c:pt idx="49">
                  <c:v>13972847.413899999</c:v>
                </c:pt>
                <c:pt idx="50">
                  <c:v>13387693.1314</c:v>
                </c:pt>
                <c:pt idx="51">
                  <c:v>13143539.270300001</c:v>
                </c:pt>
                <c:pt idx="52">
                  <c:v>12099842.534299999</c:v>
                </c:pt>
                <c:pt idx="53">
                  <c:v>11786905.4268</c:v>
                </c:pt>
                <c:pt idx="54">
                  <c:v>12331539.6304</c:v>
                </c:pt>
                <c:pt idx="55">
                  <c:v>11712810.6763</c:v>
                </c:pt>
                <c:pt idx="56">
                  <c:v>12305486.5908</c:v>
                </c:pt>
                <c:pt idx="57">
                  <c:v>11772298.4834</c:v>
                </c:pt>
                <c:pt idx="58">
                  <c:v>11568328.8829</c:v>
                </c:pt>
                <c:pt idx="59">
                  <c:v>13398846.384099999</c:v>
                </c:pt>
                <c:pt idx="60">
                  <c:v>14422241.5109</c:v>
                </c:pt>
                <c:pt idx="61">
                  <c:v>13699420.0374</c:v>
                </c:pt>
                <c:pt idx="62">
                  <c:v>13427448.633700002</c:v>
                </c:pt>
                <c:pt idx="63">
                  <c:v>12474850.781199999</c:v>
                </c:pt>
                <c:pt idx="64">
                  <c:v>11794405.388799999</c:v>
                </c:pt>
                <c:pt idx="65">
                  <c:v>11733045.235300001</c:v>
                </c:pt>
                <c:pt idx="66">
                  <c:v>12630235.100299999</c:v>
                </c:pt>
                <c:pt idx="67">
                  <c:v>11333821.4934</c:v>
                </c:pt>
                <c:pt idx="68">
                  <c:v>12370923.8947</c:v>
                </c:pt>
                <c:pt idx="69">
                  <c:v>11402691.3343</c:v>
                </c:pt>
                <c:pt idx="70">
                  <c:v>11555213.605999999</c:v>
                </c:pt>
                <c:pt idx="71">
                  <c:v>12458106.387699999</c:v>
                </c:pt>
                <c:pt idx="72">
                  <c:v>13695389.126600001</c:v>
                </c:pt>
                <c:pt idx="73">
                  <c:v>14408989.219000001</c:v>
                </c:pt>
                <c:pt idx="74">
                  <c:v>12983020.697999999</c:v>
                </c:pt>
                <c:pt idx="75">
                  <c:v>12029943</c:v>
                </c:pt>
                <c:pt idx="76">
                  <c:v>11523934</c:v>
                </c:pt>
                <c:pt idx="77">
                  <c:v>11610601</c:v>
                </c:pt>
                <c:pt idx="78">
                  <c:v>11955217.004000001</c:v>
                </c:pt>
                <c:pt idx="79">
                  <c:v>10874740.4221</c:v>
                </c:pt>
                <c:pt idx="80">
                  <c:v>11920294.521500001</c:v>
                </c:pt>
                <c:pt idx="81">
                  <c:v>11299278.237500001</c:v>
                </c:pt>
                <c:pt idx="82">
                  <c:v>12141816.925799999</c:v>
                </c:pt>
                <c:pt idx="83">
                  <c:v>12649401.524900001</c:v>
                </c:pt>
                <c:pt idx="84">
                  <c:v>14680604.799199998</c:v>
                </c:pt>
                <c:pt idx="85">
                  <c:v>14598500.270999998</c:v>
                </c:pt>
                <c:pt idx="86">
                  <c:v>13203697.476100001</c:v>
                </c:pt>
                <c:pt idx="87">
                  <c:v>12168635.138100002</c:v>
                </c:pt>
                <c:pt idx="88">
                  <c:v>11726856.469900001</c:v>
                </c:pt>
                <c:pt idx="89">
                  <c:v>11839747.178100001</c:v>
                </c:pt>
                <c:pt idx="90">
                  <c:v>12401325.915100001</c:v>
                </c:pt>
                <c:pt idx="91">
                  <c:v>11361644.729800001</c:v>
                </c:pt>
                <c:pt idx="92">
                  <c:v>12401622.3706</c:v>
                </c:pt>
                <c:pt idx="93">
                  <c:v>11657885.962400001</c:v>
                </c:pt>
                <c:pt idx="94">
                  <c:v>12129470.6171</c:v>
                </c:pt>
                <c:pt idx="95">
                  <c:v>13315461.3706</c:v>
                </c:pt>
                <c:pt idx="96">
                  <c:v>15254632.6943</c:v>
                </c:pt>
                <c:pt idx="97">
                  <c:v>14946593.828</c:v>
                </c:pt>
                <c:pt idx="98">
                  <c:v>14191674.646299999</c:v>
                </c:pt>
                <c:pt idx="99">
                  <c:v>12844301.167599998</c:v>
                </c:pt>
                <c:pt idx="100">
                  <c:v>11999298.3411</c:v>
                </c:pt>
                <c:pt idx="101">
                  <c:v>11987806.8026</c:v>
                </c:pt>
                <c:pt idx="102">
                  <c:v>12582843.8882</c:v>
                </c:pt>
                <c:pt idx="103">
                  <c:v>11873899.731000001</c:v>
                </c:pt>
                <c:pt idx="104">
                  <c:v>12252096.686999999</c:v>
                </c:pt>
                <c:pt idx="105">
                  <c:v>11690706.498199999</c:v>
                </c:pt>
                <c:pt idx="106">
                  <c:v>12480043.750300001</c:v>
                </c:pt>
                <c:pt idx="107">
                  <c:v>13240556.216700001</c:v>
                </c:pt>
                <c:pt idx="108">
                  <c:v>15413074.367999999</c:v>
                </c:pt>
                <c:pt idx="109">
                  <c:v>15313195.499</c:v>
                </c:pt>
                <c:pt idx="110">
                  <c:v>13786568.186000001</c:v>
                </c:pt>
                <c:pt idx="111">
                  <c:v>12860549.23</c:v>
                </c:pt>
                <c:pt idx="112">
                  <c:v>12100791.463000001</c:v>
                </c:pt>
                <c:pt idx="113">
                  <c:v>11854109.139</c:v>
                </c:pt>
                <c:pt idx="114">
                  <c:v>12788339.523400001</c:v>
                </c:pt>
                <c:pt idx="115">
                  <c:v>11751175.538600001</c:v>
                </c:pt>
                <c:pt idx="116">
                  <c:v>12610126.845000001</c:v>
                </c:pt>
                <c:pt idx="117">
                  <c:v>11972197.742000001</c:v>
                </c:pt>
                <c:pt idx="118">
                  <c:v>12329554.254999999</c:v>
                </c:pt>
                <c:pt idx="119">
                  <c:v>12519194.473000001</c:v>
                </c:pt>
                <c:pt idx="120">
                  <c:v>15242330.061000001</c:v>
                </c:pt>
                <c:pt idx="121">
                  <c:v>14587365.41</c:v>
                </c:pt>
                <c:pt idx="122">
                  <c:v>13272017.319</c:v>
                </c:pt>
                <c:pt idx="123">
                  <c:v>12991616.025000002</c:v>
                </c:pt>
                <c:pt idx="124">
                  <c:v>12006063.484999999</c:v>
                </c:pt>
                <c:pt idx="125">
                  <c:v>11873765.093</c:v>
                </c:pt>
                <c:pt idx="126">
                  <c:v>12772928.206999999</c:v>
                </c:pt>
                <c:pt idx="127">
                  <c:v>11586289.765999999</c:v>
                </c:pt>
                <c:pt idx="128">
                  <c:v>12718168.484999999</c:v>
                </c:pt>
                <c:pt idx="129">
                  <c:v>11494836.318</c:v>
                </c:pt>
                <c:pt idx="130">
                  <c:v>11858207.989999998</c:v>
                </c:pt>
                <c:pt idx="131">
                  <c:v>12819088.591</c:v>
                </c:pt>
                <c:pt idx="132">
                  <c:v>14008809.457</c:v>
                </c:pt>
                <c:pt idx="133">
                  <c:v>14091447.23</c:v>
                </c:pt>
                <c:pt idx="134">
                  <c:v>13562155.984999999</c:v>
                </c:pt>
                <c:pt idx="135">
                  <c:v>12773242.293000001</c:v>
                </c:pt>
                <c:pt idx="136">
                  <c:v>11904214.238</c:v>
                </c:pt>
                <c:pt idx="137">
                  <c:v>11928804.916999999</c:v>
                </c:pt>
                <c:pt idx="138">
                  <c:v>12800005.85</c:v>
                </c:pt>
                <c:pt idx="139">
                  <c:v>11871517.959999999</c:v>
                </c:pt>
                <c:pt idx="140">
                  <c:v>12739035.039999999</c:v>
                </c:pt>
                <c:pt idx="141">
                  <c:v>11538392.939999999</c:v>
                </c:pt>
                <c:pt idx="142">
                  <c:v>12236503.51</c:v>
                </c:pt>
                <c:pt idx="143">
                  <c:v>12547787.24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Normalized Monthly'!$X$1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'LU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'LU Normalized Monthly'!$X$2:$X$211</c:f>
              <c:numCache>
                <c:formatCode>_-* #,##0_-;\-* #,##0_-;_-* "-"??_-;_-@_-</c:formatCode>
                <c:ptCount val="210"/>
                <c:pt idx="0">
                  <c:v>13706099.997190176</c:v>
                </c:pt>
                <c:pt idx="1">
                  <c:v>13404458.913542517</c:v>
                </c:pt>
                <c:pt idx="2">
                  <c:v>12484885.990258135</c:v>
                </c:pt>
                <c:pt idx="3">
                  <c:v>12159033.776727296</c:v>
                </c:pt>
                <c:pt idx="4">
                  <c:v>11339730.241099168</c:v>
                </c:pt>
                <c:pt idx="5">
                  <c:v>11130358.098996852</c:v>
                </c:pt>
                <c:pt idx="6">
                  <c:v>11979726.65960452</c:v>
                </c:pt>
                <c:pt idx="7">
                  <c:v>11375328.711797843</c:v>
                </c:pt>
                <c:pt idx="8">
                  <c:v>11918487.659174407</c:v>
                </c:pt>
                <c:pt idx="9">
                  <c:v>11040997.042060081</c:v>
                </c:pt>
                <c:pt idx="10">
                  <c:v>11418232.403797857</c:v>
                </c:pt>
                <c:pt idx="11">
                  <c:v>12450057.360906923</c:v>
                </c:pt>
                <c:pt idx="12">
                  <c:v>13922966.413150167</c:v>
                </c:pt>
                <c:pt idx="13">
                  <c:v>13609671.293130828</c:v>
                </c:pt>
                <c:pt idx="14">
                  <c:v>12665101.306324577</c:v>
                </c:pt>
                <c:pt idx="15">
                  <c:v>12313069.735726919</c:v>
                </c:pt>
                <c:pt idx="16">
                  <c:v>11489374.824074678</c:v>
                </c:pt>
                <c:pt idx="17">
                  <c:v>11266659.654822174</c:v>
                </c:pt>
                <c:pt idx="18">
                  <c:v>12079883.812769843</c:v>
                </c:pt>
                <c:pt idx="19">
                  <c:v>11052691.434840564</c:v>
                </c:pt>
                <c:pt idx="20">
                  <c:v>11995843.436829919</c:v>
                </c:pt>
                <c:pt idx="21">
                  <c:v>11136931.718279144</c:v>
                </c:pt>
                <c:pt idx="22">
                  <c:v>11548622.491898414</c:v>
                </c:pt>
                <c:pt idx="23">
                  <c:v>12581291.944396732</c:v>
                </c:pt>
                <c:pt idx="24">
                  <c:v>14041026.868567642</c:v>
                </c:pt>
                <c:pt idx="25">
                  <c:v>13712699.730619609</c:v>
                </c:pt>
                <c:pt idx="26">
                  <c:v>12781979.468197096</c:v>
                </c:pt>
                <c:pt idx="27">
                  <c:v>12455958.35558841</c:v>
                </c:pt>
                <c:pt idx="28">
                  <c:v>11633614.636558972</c:v>
                </c:pt>
                <c:pt idx="29">
                  <c:v>11392489.467820769</c:v>
                </c:pt>
                <c:pt idx="30">
                  <c:v>12201491.148822175</c:v>
                </c:pt>
                <c:pt idx="31">
                  <c:v>11153524.184317291</c:v>
                </c:pt>
                <c:pt idx="32">
                  <c:v>12107823.525444776</c:v>
                </c:pt>
                <c:pt idx="33">
                  <c:v>11249080.70597185</c:v>
                </c:pt>
                <c:pt idx="34">
                  <c:v>11689146.524669997</c:v>
                </c:pt>
                <c:pt idx="35">
                  <c:v>12731443.224605793</c:v>
                </c:pt>
                <c:pt idx="36">
                  <c:v>14201818.790681282</c:v>
                </c:pt>
                <c:pt idx="37">
                  <c:v>13860824.221894464</c:v>
                </c:pt>
                <c:pt idx="38">
                  <c:v>12902911.207938027</c:v>
                </c:pt>
                <c:pt idx="39">
                  <c:v>12532976.335088219</c:v>
                </c:pt>
                <c:pt idx="40">
                  <c:v>11697796.286142148</c:v>
                </c:pt>
                <c:pt idx="41">
                  <c:v>11491126.52928544</c:v>
                </c:pt>
                <c:pt idx="42">
                  <c:v>12339143.897270303</c:v>
                </c:pt>
                <c:pt idx="43">
                  <c:v>11331543.812371679</c:v>
                </c:pt>
                <c:pt idx="44">
                  <c:v>12279931.685774395</c:v>
                </c:pt>
                <c:pt idx="45">
                  <c:v>11406663.545606332</c:v>
                </c:pt>
                <c:pt idx="46">
                  <c:v>11805011.292075416</c:v>
                </c:pt>
                <c:pt idx="47">
                  <c:v>12824844.414657099</c:v>
                </c:pt>
                <c:pt idx="48">
                  <c:v>14300793.650301652</c:v>
                </c:pt>
                <c:pt idx="49">
                  <c:v>13989356.420138666</c:v>
                </c:pt>
                <c:pt idx="50">
                  <c:v>13066912.212530827</c:v>
                </c:pt>
                <c:pt idx="51">
                  <c:v>12747984.861191858</c:v>
                </c:pt>
                <c:pt idx="52">
                  <c:v>11926823.435707375</c:v>
                </c:pt>
                <c:pt idx="53">
                  <c:v>11690765.239304686</c:v>
                </c:pt>
                <c:pt idx="54">
                  <c:v>12489970.773790766</c:v>
                </c:pt>
                <c:pt idx="55">
                  <c:v>11875945.578546612</c:v>
                </c:pt>
                <c:pt idx="56">
                  <c:v>12441399.204199437</c:v>
                </c:pt>
                <c:pt idx="57">
                  <c:v>11589581.246918382</c:v>
                </c:pt>
                <c:pt idx="58">
                  <c:v>11984551.011830457</c:v>
                </c:pt>
                <c:pt idx="59">
                  <c:v>12994419.088818964</c:v>
                </c:pt>
                <c:pt idx="60">
                  <c:v>14423921.078054639</c:v>
                </c:pt>
                <c:pt idx="61">
                  <c:v>14080224.124022216</c:v>
                </c:pt>
                <c:pt idx="62">
                  <c:v>13155246.430246618</c:v>
                </c:pt>
                <c:pt idx="63">
                  <c:v>12844595.133722322</c:v>
                </c:pt>
                <c:pt idx="64">
                  <c:v>11984755.819410084</c:v>
                </c:pt>
                <c:pt idx="65">
                  <c:v>11709006.339712536</c:v>
                </c:pt>
                <c:pt idx="66">
                  <c:v>12426633.619596843</c:v>
                </c:pt>
                <c:pt idx="67">
                  <c:v>11332219.408683078</c:v>
                </c:pt>
                <c:pt idx="68">
                  <c:v>12202069.210885333</c:v>
                </c:pt>
                <c:pt idx="69">
                  <c:v>11291981.071745869</c:v>
                </c:pt>
                <c:pt idx="70">
                  <c:v>11632734.232667945</c:v>
                </c:pt>
                <c:pt idx="71">
                  <c:v>12608315.796852807</c:v>
                </c:pt>
                <c:pt idx="72">
                  <c:v>14036297.694387829</c:v>
                </c:pt>
                <c:pt idx="73">
                  <c:v>13721313.583589984</c:v>
                </c:pt>
                <c:pt idx="74">
                  <c:v>12817110.476389993</c:v>
                </c:pt>
                <c:pt idx="75">
                  <c:v>12510006.060500557</c:v>
                </c:pt>
                <c:pt idx="76">
                  <c:v>11711139.313292336</c:v>
                </c:pt>
                <c:pt idx="77">
                  <c:v>11473223.227033289</c:v>
                </c:pt>
                <c:pt idx="78">
                  <c:v>12305026.283544509</c:v>
                </c:pt>
                <c:pt idx="79">
                  <c:v>11278002.804693082</c:v>
                </c:pt>
                <c:pt idx="80">
                  <c:v>12224701.687317295</c:v>
                </c:pt>
                <c:pt idx="81">
                  <c:v>11363087.583520912</c:v>
                </c:pt>
                <c:pt idx="82">
                  <c:v>11779338.632242145</c:v>
                </c:pt>
                <c:pt idx="83">
                  <c:v>12860819.918239247</c:v>
                </c:pt>
                <c:pt idx="84">
                  <c:v>14330013.19076978</c:v>
                </c:pt>
                <c:pt idx="85">
                  <c:v>14016886.969828293</c:v>
                </c:pt>
                <c:pt idx="86">
                  <c:v>13055258.176159143</c:v>
                </c:pt>
                <c:pt idx="87">
                  <c:v>12704240.000028588</c:v>
                </c:pt>
                <c:pt idx="88">
                  <c:v>11881727.381921301</c:v>
                </c:pt>
                <c:pt idx="89">
                  <c:v>11670159.551806929</c:v>
                </c:pt>
                <c:pt idx="90">
                  <c:v>12535911.322966091</c:v>
                </c:pt>
                <c:pt idx="91">
                  <c:v>11521217.476797746</c:v>
                </c:pt>
                <c:pt idx="92">
                  <c:v>12472138.836368222</c:v>
                </c:pt>
                <c:pt idx="93">
                  <c:v>11613564.915973147</c:v>
                </c:pt>
                <c:pt idx="94">
                  <c:v>12021033.212646157</c:v>
                </c:pt>
                <c:pt idx="95">
                  <c:v>13076841.838809989</c:v>
                </c:pt>
                <c:pt idx="96">
                  <c:v>14523233.735830711</c:v>
                </c:pt>
                <c:pt idx="97">
                  <c:v>14211796.505667724</c:v>
                </c:pt>
                <c:pt idx="98">
                  <c:v>13263679.638226615</c:v>
                </c:pt>
                <c:pt idx="99">
                  <c:v>12898642.83863447</c:v>
                </c:pt>
                <c:pt idx="100">
                  <c:v>12055355.633951575</c:v>
                </c:pt>
                <c:pt idx="101">
                  <c:v>11812372.575357018</c:v>
                </c:pt>
                <c:pt idx="102">
                  <c:v>12645189.02633534</c:v>
                </c:pt>
                <c:pt idx="103">
                  <c:v>12002957.68509016</c:v>
                </c:pt>
                <c:pt idx="104">
                  <c:v>12550001.311257284</c:v>
                </c:pt>
                <c:pt idx="105">
                  <c:v>11703588.124467444</c:v>
                </c:pt>
                <c:pt idx="106">
                  <c:v>12098895.687535219</c:v>
                </c:pt>
                <c:pt idx="107">
                  <c:v>13128187.158476528</c:v>
                </c:pt>
                <c:pt idx="108">
                  <c:v>14562587.220969869</c:v>
                </c:pt>
                <c:pt idx="109">
                  <c:v>14245407.422159966</c:v>
                </c:pt>
                <c:pt idx="110">
                  <c:v>13311815.875413997</c:v>
                </c:pt>
                <c:pt idx="111">
                  <c:v>12964006.781762598</c:v>
                </c:pt>
                <c:pt idx="112">
                  <c:v>12153317.099104844</c:v>
                </c:pt>
                <c:pt idx="113">
                  <c:v>11933811.012331499</c:v>
                </c:pt>
                <c:pt idx="114">
                  <c:v>12790104.435131036</c:v>
                </c:pt>
                <c:pt idx="115">
                  <c:v>11781153.157609608</c:v>
                </c:pt>
                <c:pt idx="116">
                  <c:v>12729034.333778774</c:v>
                </c:pt>
                <c:pt idx="117">
                  <c:v>11873162.798629308</c:v>
                </c:pt>
                <c:pt idx="118">
                  <c:v>12288400.452883437</c:v>
                </c:pt>
                <c:pt idx="119">
                  <c:v>13338635.409478204</c:v>
                </c:pt>
                <c:pt idx="120">
                  <c:v>14796512.443792759</c:v>
                </c:pt>
                <c:pt idx="121">
                  <c:v>14476461.360659398</c:v>
                </c:pt>
                <c:pt idx="122">
                  <c:v>13554692.74936296</c:v>
                </c:pt>
                <c:pt idx="123">
                  <c:v>13214146.316059133</c:v>
                </c:pt>
                <c:pt idx="124">
                  <c:v>12383695.441292875</c:v>
                </c:pt>
                <c:pt idx="125">
                  <c:v>12118079.906266354</c:v>
                </c:pt>
                <c:pt idx="126">
                  <c:v>12932655.256836826</c:v>
                </c:pt>
                <c:pt idx="127">
                  <c:v>11899889.209338482</c:v>
                </c:pt>
                <c:pt idx="128">
                  <c:v>12856553.137555873</c:v>
                </c:pt>
                <c:pt idx="129">
                  <c:v>12010477.748921733</c:v>
                </c:pt>
                <c:pt idx="130">
                  <c:v>12410514.486169321</c:v>
                </c:pt>
                <c:pt idx="131">
                  <c:v>13424942.83825979</c:v>
                </c:pt>
                <c:pt idx="132">
                  <c:v>14865254.368477896</c:v>
                </c:pt>
                <c:pt idx="133">
                  <c:v>14535576.03790706</c:v>
                </c:pt>
                <c:pt idx="134">
                  <c:v>13617523.206323333</c:v>
                </c:pt>
                <c:pt idx="135">
                  <c:v>13294542.277115954</c:v>
                </c:pt>
                <c:pt idx="136">
                  <c:v>12468989.475607358</c:v>
                </c:pt>
                <c:pt idx="137">
                  <c:v>12209116.509227753</c:v>
                </c:pt>
                <c:pt idx="138">
                  <c:v>13041861.93814384</c:v>
                </c:pt>
                <c:pt idx="139">
                  <c:v>12008553.555706518</c:v>
                </c:pt>
                <c:pt idx="140">
                  <c:v>12964880.530263599</c:v>
                </c:pt>
                <c:pt idx="141">
                  <c:v>12119345.872027196</c:v>
                </c:pt>
                <c:pt idx="142">
                  <c:v>12520306.825028783</c:v>
                </c:pt>
                <c:pt idx="143">
                  <c:v>13535863.169610674</c:v>
                </c:pt>
                <c:pt idx="144">
                  <c:v>14976895.138845352</c:v>
                </c:pt>
                <c:pt idx="145">
                  <c:v>14647407.748682026</c:v>
                </c:pt>
                <c:pt idx="146">
                  <c:v>13728944.154540965</c:v>
                </c:pt>
                <c:pt idx="147">
                  <c:v>13405842.884740619</c:v>
                </c:pt>
                <c:pt idx="148">
                  <c:v>12579932.270535596</c:v>
                </c:pt>
                <c:pt idx="149">
                  <c:v>12319881.200078398</c:v>
                </c:pt>
                <c:pt idx="150">
                  <c:v>13175315.376561046</c:v>
                </c:pt>
                <c:pt idx="151">
                  <c:v>12538803.815001354</c:v>
                </c:pt>
                <c:pt idx="152">
                  <c:v>13097259.454873297</c:v>
                </c:pt>
                <c:pt idx="153">
                  <c:v>12252385.583412679</c:v>
                </c:pt>
                <c:pt idx="154">
                  <c:v>12654475.952387117</c:v>
                </c:pt>
                <c:pt idx="155">
                  <c:v>13671410.733477542</c:v>
                </c:pt>
                <c:pt idx="156">
                  <c:v>15113323.098149391</c:v>
                </c:pt>
                <c:pt idx="157">
                  <c:v>14784069.04218879</c:v>
                </c:pt>
                <c:pt idx="158">
                  <c:v>13865103.485393129</c:v>
                </c:pt>
                <c:pt idx="159">
                  <c:v>13541855.156221317</c:v>
                </c:pt>
                <c:pt idx="160">
                  <c:v>12715507.285485139</c:v>
                </c:pt>
                <c:pt idx="161">
                  <c:v>12455238.567158172</c:v>
                </c:pt>
                <c:pt idx="162">
                  <c:v>13310303.52952005</c:v>
                </c:pt>
                <c:pt idx="163">
                  <c:v>12673121.598795928</c:v>
                </c:pt>
                <c:pt idx="164">
                  <c:v>13231160.737116009</c:v>
                </c:pt>
                <c:pt idx="165">
                  <c:v>12386955.251479095</c:v>
                </c:pt>
                <c:pt idx="166">
                  <c:v>12790188.024710074</c:v>
                </c:pt>
                <c:pt idx="167">
                  <c:v>13808517.09432888</c:v>
                </c:pt>
                <c:pt idx="168">
                  <c:v>15251319.978985429</c:v>
                </c:pt>
                <c:pt idx="169">
                  <c:v>14922301.940570883</c:v>
                </c:pt>
                <c:pt idx="170">
                  <c:v>14002828.648550093</c:v>
                </c:pt>
                <c:pt idx="171">
                  <c:v>13679431.568824043</c:v>
                </c:pt>
                <c:pt idx="172">
                  <c:v>12852641.4131066</c:v>
                </c:pt>
                <c:pt idx="173">
                  <c:v>12592152.543959364</c:v>
                </c:pt>
                <c:pt idx="174">
                  <c:v>13446844.046238082</c:v>
                </c:pt>
                <c:pt idx="175">
                  <c:v>12808984.037104141</c:v>
                </c:pt>
                <c:pt idx="176">
                  <c:v>13366601.884104511</c:v>
                </c:pt>
                <c:pt idx="177">
                  <c:v>12523072.470728274</c:v>
                </c:pt>
                <c:pt idx="178">
                  <c:v>12927460.785864744</c:v>
                </c:pt>
                <c:pt idx="179">
                  <c:v>13947200.178330008</c:v>
                </c:pt>
                <c:pt idx="180">
                  <c:v>15390903.82395108</c:v>
                </c:pt>
                <c:pt idx="181">
                  <c:v>15062124.517284369</c:v>
                </c:pt>
                <c:pt idx="182">
                  <c:v>14142137.651083361</c:v>
                </c:pt>
                <c:pt idx="183">
                  <c:v>13818590.110171702</c:v>
                </c:pt>
                <c:pt idx="184">
                  <c:v>12991352.583195709</c:v>
                </c:pt>
                <c:pt idx="185">
                  <c:v>12730641.031493768</c:v>
                </c:pt>
                <c:pt idx="186">
                  <c:v>13584954.77889837</c:v>
                </c:pt>
                <c:pt idx="187">
                  <c:v>12946408.893452896</c:v>
                </c:pt>
                <c:pt idx="188">
                  <c:v>13503600.604283379</c:v>
                </c:pt>
                <c:pt idx="189">
                  <c:v>12660755.03799882</c:v>
                </c:pt>
                <c:pt idx="190">
                  <c:v>13066312.183772692</c:v>
                </c:pt>
                <c:pt idx="191">
                  <c:v>14087478.117797149</c:v>
                </c:pt>
                <c:pt idx="192">
                  <c:v>15532092.883133836</c:v>
                </c:pt>
                <c:pt idx="193">
                  <c:v>15203555.053630061</c:v>
                </c:pt>
                <c:pt idx="194">
                  <c:v>14283048.707145764</c:v>
                </c:pt>
                <c:pt idx="195">
                  <c:v>13959348.974744858</c:v>
                </c:pt>
                <c:pt idx="196">
                  <c:v>13131658.931740841</c:v>
                </c:pt>
                <c:pt idx="197">
                  <c:v>12870722.136634819</c:v>
                </c:pt>
                <c:pt idx="198">
                  <c:v>13724653.784984251</c:v>
                </c:pt>
                <c:pt idx="199">
                  <c:v>13085414.135649664</c:v>
                </c:pt>
                <c:pt idx="200">
                  <c:v>13642174.809744306</c:v>
                </c:pt>
                <c:pt idx="201">
                  <c:v>12800020.954792976</c:v>
                </c:pt>
                <c:pt idx="202">
                  <c:v>13206760.372756584</c:v>
                </c:pt>
                <c:pt idx="203">
                  <c:v>14229369.253568163</c:v>
                </c:pt>
                <c:pt idx="204">
                  <c:v>15674905.616497193</c:v>
                </c:pt>
                <c:pt idx="205">
                  <c:v>15346612.04114373</c:v>
                </c:pt>
                <c:pt idx="206">
                  <c:v>14425580.240352884</c:v>
                </c:pt>
                <c:pt idx="207">
                  <c:v>14101726.566260606</c:v>
                </c:pt>
                <c:pt idx="208">
                  <c:v>13273578.803294243</c:v>
                </c:pt>
                <c:pt idx="209">
                  <c:v>13012414.174484992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077632"/>
        <c:axId val="305099904"/>
      </c:lineChart>
      <c:dateAx>
        <c:axId val="30507763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305099904"/>
        <c:crosses val="autoZero"/>
        <c:auto val="1"/>
        <c:lblOffset val="100"/>
        <c:baseTimeUnit val="months"/>
      </c:dateAx>
      <c:valAx>
        <c:axId val="305099904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507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Summary'!$D$3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Summary'!$D$5:$D$15</c:f>
              <c:numCache>
                <c:formatCode>_-* #,##0_-;\-* #,##0_-;_-* "-"??_-;_-@_-</c:formatCode>
                <c:ptCount val="11"/>
                <c:pt idx="0">
                  <c:v>202169320.47790003</c:v>
                </c:pt>
                <c:pt idx="1">
                  <c:v>213231097.3188</c:v>
                </c:pt>
                <c:pt idx="2">
                  <c:v>203419311.92990005</c:v>
                </c:pt>
                <c:pt idx="3">
                  <c:v>205361403.11880001</c:v>
                </c:pt>
                <c:pt idx="4">
                  <c:v>197176337.69439998</c:v>
                </c:pt>
                <c:pt idx="5">
                  <c:v>196461749.94190001</c:v>
                </c:pt>
                <c:pt idx="6">
                  <c:v>197410764.39520001</c:v>
                </c:pt>
                <c:pt idx="7">
                  <c:v>191104338.41010001</c:v>
                </c:pt>
                <c:pt idx="8">
                  <c:v>184953208.6112</c:v>
                </c:pt>
                <c:pt idx="9">
                  <c:v>189348695.8743</c:v>
                </c:pt>
                <c:pt idx="10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Summary'!$F$3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Summary'!$F$5:$F$21</c:f>
              <c:numCache>
                <c:formatCode>#,##0</c:formatCode>
                <c:ptCount val="17"/>
                <c:pt idx="0">
                  <c:v>204706279.57090867</c:v>
                </c:pt>
                <c:pt idx="1">
                  <c:v>204643951.53063175</c:v>
                </c:pt>
                <c:pt idx="2">
                  <c:v>202918872.22232243</c:v>
                </c:pt>
                <c:pt idx="3">
                  <c:v>201595909.30289647</c:v>
                </c:pt>
                <c:pt idx="4">
                  <c:v>197410882.98559368</c:v>
                </c:pt>
                <c:pt idx="5">
                  <c:v>195361094.69326112</c:v>
                </c:pt>
                <c:pt idx="6">
                  <c:v>194685539.1599372</c:v>
                </c:pt>
                <c:pt idx="7">
                  <c:v>194098449.23216757</c:v>
                </c:pt>
                <c:pt idx="8">
                  <c:v>194334692.61063653</c:v>
                </c:pt>
                <c:pt idx="9">
                  <c:v>191017232.40234947</c:v>
                </c:pt>
                <c:pt idx="10">
                  <c:v>186371782.81977528</c:v>
                </c:pt>
                <c:pt idx="11">
                  <c:v>184514150.86762887</c:v>
                </c:pt>
                <c:pt idx="12">
                  <c:v>182695406.62099314</c:v>
                </c:pt>
                <c:pt idx="13">
                  <c:v>180839641.65964296</c:v>
                </c:pt>
                <c:pt idx="14">
                  <c:v>178972059.24538711</c:v>
                </c:pt>
                <c:pt idx="15">
                  <c:v>177092584.12505716</c:v>
                </c:pt>
                <c:pt idx="16">
                  <c:v>175201140.56627479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89440"/>
        <c:axId val="308199424"/>
      </c:lineChart>
      <c:catAx>
        <c:axId val="3081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8199424"/>
        <c:crosses val="autoZero"/>
        <c:auto val="1"/>
        <c:lblAlgn val="ctr"/>
        <c:lblOffset val="100"/>
        <c:noMultiLvlLbl val="0"/>
      </c:catAx>
      <c:valAx>
        <c:axId val="308199424"/>
        <c:scaling>
          <c:orientation val="minMax"/>
          <c:min val="150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308189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Summary'!$K$5:$K$15</c:f>
              <c:numCache>
                <c:formatCode>#,##0</c:formatCode>
                <c:ptCount val="11"/>
                <c:pt idx="0">
                  <c:v>90968331.113800004</c:v>
                </c:pt>
                <c:pt idx="1">
                  <c:v>92393785.427099973</c:v>
                </c:pt>
                <c:pt idx="2">
                  <c:v>87257189.643100008</c:v>
                </c:pt>
                <c:pt idx="3">
                  <c:v>87931680.705499992</c:v>
                </c:pt>
                <c:pt idx="4">
                  <c:v>93970050.298199996</c:v>
                </c:pt>
                <c:pt idx="5">
                  <c:v>93350686.924999997</c:v>
                </c:pt>
                <c:pt idx="6">
                  <c:v>94126083.127000004</c:v>
                </c:pt>
                <c:pt idx="7">
                  <c:v>93008634.910999998</c:v>
                </c:pt>
                <c:pt idx="8">
                  <c:v>88608640.897100002</c:v>
                </c:pt>
                <c:pt idx="9">
                  <c:v>86375577.059599996</c:v>
                </c:pt>
                <c:pt idx="10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Summary'!$M$3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Summary'!$M$5:$M$21</c:f>
              <c:numCache>
                <c:formatCode>#,##0</c:formatCode>
                <c:ptCount val="17"/>
                <c:pt idx="0">
                  <c:v>92889868.244605899</c:v>
                </c:pt>
                <c:pt idx="1">
                  <c:v>91758596.943506405</c:v>
                </c:pt>
                <c:pt idx="2">
                  <c:v>89953240.130609766</c:v>
                </c:pt>
                <c:pt idx="3">
                  <c:v>89190117.006763682</c:v>
                </c:pt>
                <c:pt idx="4">
                  <c:v>92347941.397035345</c:v>
                </c:pt>
                <c:pt idx="5">
                  <c:v>91679927.138682932</c:v>
                </c:pt>
                <c:pt idx="6">
                  <c:v>89710159.130346522</c:v>
                </c:pt>
                <c:pt idx="7">
                  <c:v>90710295.222212106</c:v>
                </c:pt>
                <c:pt idx="8">
                  <c:v>89770659.645099163</c:v>
                </c:pt>
                <c:pt idx="9">
                  <c:v>89151264.144108176</c:v>
                </c:pt>
                <c:pt idx="10">
                  <c:v>92242593.817689314</c:v>
                </c:pt>
                <c:pt idx="11">
                  <c:v>89635417.816940546</c:v>
                </c:pt>
                <c:pt idx="12">
                  <c:v>87683311.323164552</c:v>
                </c:pt>
                <c:pt idx="13">
                  <c:v>85495939.557006314</c:v>
                </c:pt>
                <c:pt idx="14">
                  <c:v>83477905.102689579</c:v>
                </c:pt>
                <c:pt idx="15">
                  <c:v>81493573.937127754</c:v>
                </c:pt>
                <c:pt idx="16">
                  <c:v>79677444.76261504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94016"/>
        <c:axId val="308295552"/>
      </c:lineChart>
      <c:catAx>
        <c:axId val="3082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8295552"/>
        <c:crosses val="autoZero"/>
        <c:auto val="1"/>
        <c:lblAlgn val="ctr"/>
        <c:lblOffset val="100"/>
        <c:noMultiLvlLbl val="0"/>
      </c:catAx>
      <c:valAx>
        <c:axId val="308295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829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Summary'!$R$3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Summary'!$R$5:$R$15</c:f>
              <c:numCache>
                <c:formatCode>#,##0</c:formatCode>
                <c:ptCount val="11"/>
                <c:pt idx="0">
                  <c:v>282637528.08769995</c:v>
                </c:pt>
                <c:pt idx="1">
                  <c:v>280428685.46079993</c:v>
                </c:pt>
                <c:pt idx="2">
                  <c:v>281992975.51929998</c:v>
                </c:pt>
                <c:pt idx="3">
                  <c:v>275557419.62510002</c:v>
                </c:pt>
                <c:pt idx="4">
                  <c:v>274569665.0729</c:v>
                </c:pt>
                <c:pt idx="5">
                  <c:v>270117289.67619997</c:v>
                </c:pt>
                <c:pt idx="6">
                  <c:v>273806097.95489997</c:v>
                </c:pt>
                <c:pt idx="7">
                  <c:v>273712584.15109998</c:v>
                </c:pt>
                <c:pt idx="8">
                  <c:v>274473667.94679999</c:v>
                </c:pt>
                <c:pt idx="9">
                  <c:v>279458000.47820002</c:v>
                </c:pt>
                <c:pt idx="10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Summary'!$T$3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Summary'!$T$5:$T$21</c:f>
              <c:numCache>
                <c:formatCode>#,##0</c:formatCode>
                <c:ptCount val="17"/>
                <c:pt idx="0">
                  <c:v>280126297.27408063</c:v>
                </c:pt>
                <c:pt idx="1">
                  <c:v>280279421.76408976</c:v>
                </c:pt>
                <c:pt idx="2">
                  <c:v>281148241.7977854</c:v>
                </c:pt>
                <c:pt idx="3">
                  <c:v>279811014.44157559</c:v>
                </c:pt>
                <c:pt idx="4">
                  <c:v>274973816.72642457</c:v>
                </c:pt>
                <c:pt idx="5">
                  <c:v>273940812.99651879</c:v>
                </c:pt>
                <c:pt idx="6">
                  <c:v>273819933.68748289</c:v>
                </c:pt>
                <c:pt idx="7">
                  <c:v>273570620.11259633</c:v>
                </c:pt>
                <c:pt idx="8">
                  <c:v>275472443.87619776</c:v>
                </c:pt>
                <c:pt idx="9">
                  <c:v>275988206.2933147</c:v>
                </c:pt>
                <c:pt idx="10">
                  <c:v>271795205.26113123</c:v>
                </c:pt>
                <c:pt idx="11">
                  <c:v>272265468.20672375</c:v>
                </c:pt>
                <c:pt idx="12">
                  <c:v>273428128.95958436</c:v>
                </c:pt>
                <c:pt idx="13">
                  <c:v>273516042.76402533</c:v>
                </c:pt>
                <c:pt idx="14">
                  <c:v>274111739.99984831</c:v>
                </c:pt>
                <c:pt idx="15">
                  <c:v>274718832.77284473</c:v>
                </c:pt>
                <c:pt idx="16">
                  <c:v>275834140.87281191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08224"/>
        <c:axId val="308322304"/>
      </c:lineChart>
      <c:catAx>
        <c:axId val="3083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8322304"/>
        <c:crosses val="autoZero"/>
        <c:auto val="1"/>
        <c:lblAlgn val="ctr"/>
        <c:lblOffset val="100"/>
        <c:noMultiLvlLbl val="0"/>
      </c:catAx>
      <c:valAx>
        <c:axId val="308322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8308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Summary'!$Y$2</c:f>
              <c:strCache>
                <c:ptCount val="1"/>
                <c:pt idx="0">
                  <c:v>LU kWh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Summary'!$Y$5:$Y$15</c:f>
              <c:numCache>
                <c:formatCode>#,##0</c:formatCode>
                <c:ptCount val="11"/>
                <c:pt idx="0">
                  <c:v>143975781.89899999</c:v>
                </c:pt>
                <c:pt idx="1">
                  <c:v>152356155.53470001</c:v>
                </c:pt>
                <c:pt idx="2">
                  <c:v>152420283.97670001</c:v>
                </c:pt>
                <c:pt idx="3">
                  <c:v>150723902.41120002</c:v>
                </c:pt>
                <c:pt idx="4">
                  <c:v>150640722.23520002</c:v>
                </c:pt>
                <c:pt idx="5">
                  <c:v>148002868.85999998</c:v>
                </c:pt>
                <c:pt idx="6">
                  <c:v>149058789.9682</c:v>
                </c:pt>
                <c:pt idx="7">
                  <c:v>154491718.44549999</c:v>
                </c:pt>
                <c:pt idx="8">
                  <c:v>155448434.65640002</c:v>
                </c:pt>
                <c:pt idx="9">
                  <c:v>153943745.77000001</c:v>
                </c:pt>
                <c:pt idx="10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Summary'!$AA$3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Summary'!$B$5:$B$21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'Normalized Annual Summary'!$AA$5:$AA$21</c:f>
              <c:numCache>
                <c:formatCode>#,##0</c:formatCode>
                <c:ptCount val="17"/>
                <c:pt idx="0">
                  <c:v>145449673.06457096</c:v>
                </c:pt>
                <c:pt idx="1">
                  <c:v>146413033.3663671</c:v>
                </c:pt>
                <c:pt idx="2">
                  <c:v>147819962.68486145</c:v>
                </c:pt>
                <c:pt idx="3">
                  <c:v>149709774.4669303</c:v>
                </c:pt>
                <c:pt idx="4">
                  <c:v>151573615.82927302</c:v>
                </c:pt>
                <c:pt idx="5">
                  <c:v>147763043.69562584</c:v>
                </c:pt>
                <c:pt idx="6">
                  <c:v>149469262.1800712</c:v>
                </c:pt>
                <c:pt idx="7">
                  <c:v>152005788.53122947</c:v>
                </c:pt>
                <c:pt idx="8">
                  <c:v>153299764.40490475</c:v>
                </c:pt>
                <c:pt idx="9">
                  <c:v>155344078.80494386</c:v>
                </c:pt>
                <c:pt idx="10">
                  <c:v>156526034.55174139</c:v>
                </c:pt>
                <c:pt idx="11">
                  <c:v>157849715.28820357</c:v>
                </c:pt>
                <c:pt idx="12">
                  <c:v>159864747.55030897</c:v>
                </c:pt>
                <c:pt idx="13">
                  <c:v>161500922.32994646</c:v>
                </c:pt>
                <c:pt idx="14">
                  <c:v>163155913.11954975</c:v>
                </c:pt>
                <c:pt idx="15">
                  <c:v>164829936.3032335</c:v>
                </c:pt>
                <c:pt idx="16">
                  <c:v>166523210.75352958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203328"/>
        <c:axId val="309204864"/>
      </c:lineChart>
      <c:catAx>
        <c:axId val="3092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9204864"/>
        <c:crosses val="autoZero"/>
        <c:auto val="1"/>
        <c:lblAlgn val="ctr"/>
        <c:lblOffset val="100"/>
        <c:noMultiLvlLbl val="0"/>
      </c:catAx>
      <c:valAx>
        <c:axId val="30920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9203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'GS &lt; 50 Predicted Monthly'!$C$2:$C$145</c:f>
              <c:numCache>
                <c:formatCode>General</c:formatCode>
                <c:ptCount val="144"/>
                <c:pt idx="0">
                  <c:v>8190826.2232000008</c:v>
                </c:pt>
                <c:pt idx="1">
                  <c:v>7867833.0843999991</c:v>
                </c:pt>
                <c:pt idx="2">
                  <c:v>7132774.7676999997</c:v>
                </c:pt>
                <c:pt idx="3">
                  <c:v>7192470.0745999999</c:v>
                </c:pt>
                <c:pt idx="4">
                  <c:v>7473463.7507999996</c:v>
                </c:pt>
                <c:pt idx="5">
                  <c:v>8324085.2494000001</c:v>
                </c:pt>
                <c:pt idx="6">
                  <c:v>9375161.7058000006</c:v>
                </c:pt>
                <c:pt idx="7">
                  <c:v>8668783.2446000017</c:v>
                </c:pt>
                <c:pt idx="8">
                  <c:v>8463143.3823000025</c:v>
                </c:pt>
                <c:pt idx="9">
                  <c:v>7018574.5188000016</c:v>
                </c:pt>
                <c:pt idx="10">
                  <c:v>6899817.4699999997</c:v>
                </c:pt>
                <c:pt idx="11">
                  <c:v>6668634.1539999992</c:v>
                </c:pt>
                <c:pt idx="12">
                  <c:v>7108086.2001</c:v>
                </c:pt>
                <c:pt idx="13">
                  <c:v>7225066.4082999993</c:v>
                </c:pt>
                <c:pt idx="14">
                  <c:v>6850118.0230000019</c:v>
                </c:pt>
                <c:pt idx="15">
                  <c:v>7039842.7901999997</c:v>
                </c:pt>
                <c:pt idx="16">
                  <c:v>7407328.7562000006</c:v>
                </c:pt>
                <c:pt idx="17">
                  <c:v>8243774.4605</c:v>
                </c:pt>
                <c:pt idx="18">
                  <c:v>8865533.1501999982</c:v>
                </c:pt>
                <c:pt idx="19">
                  <c:v>8111703.1644000011</c:v>
                </c:pt>
                <c:pt idx="20">
                  <c:v>8236483.3594999993</c:v>
                </c:pt>
                <c:pt idx="21">
                  <c:v>7002922.0381000005</c:v>
                </c:pt>
                <c:pt idx="22">
                  <c:v>6766362.9870000016</c:v>
                </c:pt>
                <c:pt idx="23">
                  <c:v>7060523.1819999991</c:v>
                </c:pt>
                <c:pt idx="24">
                  <c:v>7907696.0719999988</c:v>
                </c:pt>
                <c:pt idx="25">
                  <c:v>8027457.7084999997</c:v>
                </c:pt>
                <c:pt idx="26">
                  <c:v>7202266.4183999998</c:v>
                </c:pt>
                <c:pt idx="27">
                  <c:v>7200749.9123999998</c:v>
                </c:pt>
                <c:pt idx="28">
                  <c:v>7546403.4099999992</c:v>
                </c:pt>
                <c:pt idx="29">
                  <c:v>8465684.0245999992</c:v>
                </c:pt>
                <c:pt idx="30">
                  <c:v>8430073.5691999998</c:v>
                </c:pt>
                <c:pt idx="31">
                  <c:v>7647800.3043999989</c:v>
                </c:pt>
                <c:pt idx="32">
                  <c:v>7981837.1261</c:v>
                </c:pt>
                <c:pt idx="33">
                  <c:v>6742419.5424000006</c:v>
                </c:pt>
                <c:pt idx="34">
                  <c:v>6574349.9583000001</c:v>
                </c:pt>
                <c:pt idx="35">
                  <c:v>6767958.3612000002</c:v>
                </c:pt>
                <c:pt idx="36">
                  <c:v>8082435.6216000002</c:v>
                </c:pt>
                <c:pt idx="37">
                  <c:v>7274512.8274999997</c:v>
                </c:pt>
                <c:pt idx="38">
                  <c:v>6563914.1610000003</c:v>
                </c:pt>
                <c:pt idx="39">
                  <c:v>6792780.6912999991</c:v>
                </c:pt>
                <c:pt idx="40">
                  <c:v>6950923.5348000005</c:v>
                </c:pt>
                <c:pt idx="41">
                  <c:v>7448183.9452999998</c:v>
                </c:pt>
                <c:pt idx="42">
                  <c:v>8124999.6141999997</c:v>
                </c:pt>
                <c:pt idx="43">
                  <c:v>7908335.4055999992</c:v>
                </c:pt>
                <c:pt idx="44">
                  <c:v>8264040.6025</c:v>
                </c:pt>
                <c:pt idx="45">
                  <c:v>6872742.602</c:v>
                </c:pt>
                <c:pt idx="46">
                  <c:v>6583625.0162000004</c:v>
                </c:pt>
                <c:pt idx="47">
                  <c:v>6603140.4716999996</c:v>
                </c:pt>
                <c:pt idx="48">
                  <c:v>6947292.5959000001</c:v>
                </c:pt>
                <c:pt idx="49">
                  <c:v>7001065.8911999995</c:v>
                </c:pt>
                <c:pt idx="50">
                  <c:v>6688387.1382999998</c:v>
                </c:pt>
                <c:pt idx="51">
                  <c:v>6538186.6354</c:v>
                </c:pt>
                <c:pt idx="52">
                  <c:v>7669359.2193999998</c:v>
                </c:pt>
                <c:pt idx="53">
                  <c:v>8730505.5131000001</c:v>
                </c:pt>
                <c:pt idx="54">
                  <c:v>9091521.4115999993</c:v>
                </c:pt>
                <c:pt idx="55">
                  <c:v>8527907.9661999997</c:v>
                </c:pt>
                <c:pt idx="56">
                  <c:v>8622760.998399999</c:v>
                </c:pt>
                <c:pt idx="57">
                  <c:v>7330104.4285000004</c:v>
                </c:pt>
                <c:pt idx="58">
                  <c:v>6887007.2028000001</c:v>
                </c:pt>
                <c:pt idx="59">
                  <c:v>7017769.848199999</c:v>
                </c:pt>
                <c:pt idx="60">
                  <c:v>7626779.9528999999</c:v>
                </c:pt>
                <c:pt idx="61">
                  <c:v>7531321.5689999992</c:v>
                </c:pt>
                <c:pt idx="62">
                  <c:v>7052806.2471000012</c:v>
                </c:pt>
                <c:pt idx="63">
                  <c:v>7414045.2913999995</c:v>
                </c:pt>
                <c:pt idx="64">
                  <c:v>7762633.2039999999</c:v>
                </c:pt>
                <c:pt idx="65">
                  <c:v>9105392.1781000011</c:v>
                </c:pt>
                <c:pt idx="66">
                  <c:v>9405720.7811999973</c:v>
                </c:pt>
                <c:pt idx="67">
                  <c:v>8296015.0248000016</c:v>
                </c:pt>
                <c:pt idx="68">
                  <c:v>8604597.311900001</c:v>
                </c:pt>
                <c:pt idx="69">
                  <c:v>7316308.4113000007</c:v>
                </c:pt>
                <c:pt idx="70">
                  <c:v>6892994.1161999991</c:v>
                </c:pt>
                <c:pt idx="71">
                  <c:v>6896984.1305000009</c:v>
                </c:pt>
                <c:pt idx="72">
                  <c:v>7547793.2116999989</c:v>
                </c:pt>
                <c:pt idx="73">
                  <c:v>7818900.3452000003</c:v>
                </c:pt>
                <c:pt idx="74">
                  <c:v>7086905.3305000011</c:v>
                </c:pt>
                <c:pt idx="75">
                  <c:v>7315482.7944999998</c:v>
                </c:pt>
                <c:pt idx="76">
                  <c:v>7548115.7056999998</c:v>
                </c:pt>
                <c:pt idx="77">
                  <c:v>8620869.761500001</c:v>
                </c:pt>
                <c:pt idx="78">
                  <c:v>9325181.3517000005</c:v>
                </c:pt>
                <c:pt idx="79">
                  <c:v>8591993.1293000001</c:v>
                </c:pt>
                <c:pt idx="80">
                  <c:v>8207095.9015999986</c:v>
                </c:pt>
                <c:pt idx="81">
                  <c:v>6918818.8890000004</c:v>
                </c:pt>
                <c:pt idx="82">
                  <c:v>6986125.7528999997</c:v>
                </c:pt>
                <c:pt idx="83">
                  <c:v>7185164.8809000012</c:v>
                </c:pt>
                <c:pt idx="84">
                  <c:v>8291002.0009999992</c:v>
                </c:pt>
                <c:pt idx="85">
                  <c:v>8091227.442999999</c:v>
                </c:pt>
                <c:pt idx="86">
                  <c:v>7107037.0582999997</c:v>
                </c:pt>
                <c:pt idx="87">
                  <c:v>7112672.8845999986</c:v>
                </c:pt>
                <c:pt idx="88">
                  <c:v>7591437.2906999998</c:v>
                </c:pt>
                <c:pt idx="89">
                  <c:v>8718326.5439999998</c:v>
                </c:pt>
                <c:pt idx="90">
                  <c:v>9393676.9426000006</c:v>
                </c:pt>
                <c:pt idx="91">
                  <c:v>8452752.0697000008</c:v>
                </c:pt>
                <c:pt idx="92">
                  <c:v>8568325.1115000006</c:v>
                </c:pt>
                <c:pt idx="93">
                  <c:v>7346493.2652000012</c:v>
                </c:pt>
                <c:pt idx="94">
                  <c:v>7368309.8563999999</c:v>
                </c:pt>
                <c:pt idx="95">
                  <c:v>7131096.6754999999</c:v>
                </c:pt>
                <c:pt idx="96">
                  <c:v>8127943.4221000001</c:v>
                </c:pt>
                <c:pt idx="97">
                  <c:v>7808808.1944000004</c:v>
                </c:pt>
                <c:pt idx="98">
                  <c:v>6954625.1506999992</c:v>
                </c:pt>
                <c:pt idx="99">
                  <c:v>6817049.963200001</c:v>
                </c:pt>
                <c:pt idx="100">
                  <c:v>7100784.7841999996</c:v>
                </c:pt>
                <c:pt idx="101">
                  <c:v>7938769.4755000006</c:v>
                </c:pt>
                <c:pt idx="102">
                  <c:v>8455236.2163999993</c:v>
                </c:pt>
                <c:pt idx="103">
                  <c:v>7820724.9231000002</c:v>
                </c:pt>
                <c:pt idx="104">
                  <c:v>7522796.9426999995</c:v>
                </c:pt>
                <c:pt idx="105">
                  <c:v>6733723.8155000005</c:v>
                </c:pt>
                <c:pt idx="106">
                  <c:v>6797543.6818000004</c:v>
                </c:pt>
                <c:pt idx="107">
                  <c:v>7173898.5476000002</c:v>
                </c:pt>
                <c:pt idx="108">
                  <c:v>7895965.2410000004</c:v>
                </c:pt>
                <c:pt idx="109">
                  <c:v>7673572.2456</c:v>
                </c:pt>
                <c:pt idx="110">
                  <c:v>6803174.4414999997</c:v>
                </c:pt>
                <c:pt idx="111">
                  <c:v>6614485.8804000001</c:v>
                </c:pt>
                <c:pt idx="112">
                  <c:v>7233949.3405999998</c:v>
                </c:pt>
                <c:pt idx="113">
                  <c:v>7883569.6208999995</c:v>
                </c:pt>
                <c:pt idx="114">
                  <c:v>8494433.2956000008</c:v>
                </c:pt>
                <c:pt idx="115">
                  <c:v>7732556.6048999997</c:v>
                </c:pt>
                <c:pt idx="116">
                  <c:v>7818446.9395999992</c:v>
                </c:pt>
                <c:pt idx="117">
                  <c:v>6860921.9294999996</c:v>
                </c:pt>
                <c:pt idx="118">
                  <c:v>6349928.6646999987</c:v>
                </c:pt>
                <c:pt idx="119">
                  <c:v>6492686.1686000004</c:v>
                </c:pt>
                <c:pt idx="120">
                  <c:v>7411287.6236999994</c:v>
                </c:pt>
                <c:pt idx="121">
                  <c:v>7080591.3404999999</c:v>
                </c:pt>
                <c:pt idx="122">
                  <c:v>6427748.052699999</c:v>
                </c:pt>
                <c:pt idx="123">
                  <c:v>6420522.6624999996</c:v>
                </c:pt>
                <c:pt idx="124">
                  <c:v>7196501.2766999993</c:v>
                </c:pt>
                <c:pt idx="125">
                  <c:v>8089952.5006000008</c:v>
                </c:pt>
                <c:pt idx="126">
                  <c:v>9744747.6810999997</c:v>
                </c:pt>
                <c:pt idx="127">
                  <c:v>8690919.2281999998</c:v>
                </c:pt>
                <c:pt idx="128">
                  <c:v>8839537.966</c:v>
                </c:pt>
                <c:pt idx="129">
                  <c:v>7227399.0751</c:v>
                </c:pt>
                <c:pt idx="130">
                  <c:v>6595622.3787000002</c:v>
                </c:pt>
                <c:pt idx="131">
                  <c:v>6748420.8118000003</c:v>
                </c:pt>
                <c:pt idx="132">
                  <c:v>7210633.4199000001</c:v>
                </c:pt>
                <c:pt idx="133">
                  <c:v>7172486.9500000002</c:v>
                </c:pt>
                <c:pt idx="134">
                  <c:v>6683803.4541999996</c:v>
                </c:pt>
                <c:pt idx="135">
                  <c:v>6719023.064100001</c:v>
                </c:pt>
                <c:pt idx="136">
                  <c:v>7525140.5691000018</c:v>
                </c:pt>
                <c:pt idx="137">
                  <c:v>8312820.2866000012</c:v>
                </c:pt>
                <c:pt idx="138">
                  <c:v>9367245.5823999997</c:v>
                </c:pt>
                <c:pt idx="139">
                  <c:v>8805539.7769000009</c:v>
                </c:pt>
                <c:pt idx="140">
                  <c:v>8575677.0376999993</c:v>
                </c:pt>
                <c:pt idx="141">
                  <c:v>7030067.1852000002</c:v>
                </c:pt>
                <c:pt idx="142">
                  <c:v>6456100.7264999999</c:v>
                </c:pt>
                <c:pt idx="143">
                  <c:v>6510002.4416000014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&lt; 50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'GS &lt; 50 Predicted Monthly'!$Z$2:$Z$145</c:f>
              <c:numCache>
                <c:formatCode>_-* #,##0_-;\-* #,##0_-;_-* "-"??_-;_-@_-</c:formatCode>
                <c:ptCount val="144"/>
                <c:pt idx="0">
                  <c:v>7761685.2539651664</c:v>
                </c:pt>
                <c:pt idx="1">
                  <c:v>8062059.5302127851</c:v>
                </c:pt>
                <c:pt idx="2">
                  <c:v>7054636.1297569359</c:v>
                </c:pt>
                <c:pt idx="3">
                  <c:v>7462919.6811951874</c:v>
                </c:pt>
                <c:pt idx="4">
                  <c:v>7586544.5266597122</c:v>
                </c:pt>
                <c:pt idx="5">
                  <c:v>8554468.8570990134</c:v>
                </c:pt>
                <c:pt idx="6">
                  <c:v>9646503.4896641821</c:v>
                </c:pt>
                <c:pt idx="7">
                  <c:v>8638580.7602995969</c:v>
                </c:pt>
                <c:pt idx="8">
                  <c:v>8440494.8434165753</c:v>
                </c:pt>
                <c:pt idx="9">
                  <c:v>7221350.9704570184</c:v>
                </c:pt>
                <c:pt idx="10">
                  <c:v>6979800.9990926096</c:v>
                </c:pt>
                <c:pt idx="11">
                  <c:v>6784999.387921039</c:v>
                </c:pt>
                <c:pt idx="12">
                  <c:v>7329373.4406452533</c:v>
                </c:pt>
                <c:pt idx="13">
                  <c:v>7190467.1315073865</c:v>
                </c:pt>
                <c:pt idx="14">
                  <c:v>6818395.5115233529</c:v>
                </c:pt>
                <c:pt idx="15">
                  <c:v>7273728.0430462612</c:v>
                </c:pt>
                <c:pt idx="16">
                  <c:v>7511179.2453981983</c:v>
                </c:pt>
                <c:pt idx="17">
                  <c:v>8575476.2696925476</c:v>
                </c:pt>
                <c:pt idx="18">
                  <c:v>9145708.6542289034</c:v>
                </c:pt>
                <c:pt idx="19">
                  <c:v>8264130.2312258501</c:v>
                </c:pt>
                <c:pt idx="20">
                  <c:v>8567033.1672515236</c:v>
                </c:pt>
                <c:pt idx="21">
                  <c:v>7144501.5942726862</c:v>
                </c:pt>
                <c:pt idx="22">
                  <c:v>6942759.1505616661</c:v>
                </c:pt>
                <c:pt idx="23">
                  <c:v>7736277.442673739</c:v>
                </c:pt>
                <c:pt idx="24">
                  <c:v>8401212.7416624203</c:v>
                </c:pt>
                <c:pt idx="25">
                  <c:v>7942992.5781858498</c:v>
                </c:pt>
                <c:pt idx="26">
                  <c:v>6869008.9687757185</c:v>
                </c:pt>
                <c:pt idx="27">
                  <c:v>7187289.0839579767</c:v>
                </c:pt>
                <c:pt idx="28">
                  <c:v>7396441.1361879455</c:v>
                </c:pt>
                <c:pt idx="29">
                  <c:v>8462147.5263250247</c:v>
                </c:pt>
                <c:pt idx="30">
                  <c:v>8441223.5379354544</c:v>
                </c:pt>
                <c:pt idx="31">
                  <c:v>8090812.0730984975</c:v>
                </c:pt>
                <c:pt idx="32">
                  <c:v>8288866.763510271</c:v>
                </c:pt>
                <c:pt idx="33">
                  <c:v>6909429.1590022277</c:v>
                </c:pt>
                <c:pt idx="34">
                  <c:v>6878621.6666663261</c:v>
                </c:pt>
                <c:pt idx="35">
                  <c:v>6826045.9205330191</c:v>
                </c:pt>
                <c:pt idx="36">
                  <c:v>7926588.5917891068</c:v>
                </c:pt>
                <c:pt idx="37">
                  <c:v>7463225.1915235622</c:v>
                </c:pt>
                <c:pt idx="38">
                  <c:v>6534011.9171449393</c:v>
                </c:pt>
                <c:pt idx="39">
                  <c:v>7036259.2384210424</c:v>
                </c:pt>
                <c:pt idx="40">
                  <c:v>7043427.0130082788</c:v>
                </c:pt>
                <c:pt idx="41">
                  <c:v>7794670.6354834139</c:v>
                </c:pt>
                <c:pt idx="42">
                  <c:v>8507290.1195968743</c:v>
                </c:pt>
                <c:pt idx="43">
                  <c:v>8293835.4965444468</c:v>
                </c:pt>
                <c:pt idx="44">
                  <c:v>8237069.9004338253</c:v>
                </c:pt>
                <c:pt idx="45">
                  <c:v>6956025.9354906725</c:v>
                </c:pt>
                <c:pt idx="46">
                  <c:v>6690043.7735028798</c:v>
                </c:pt>
                <c:pt idx="47">
                  <c:v>7025998.7644564807</c:v>
                </c:pt>
                <c:pt idx="48">
                  <c:v>7037011.6365951942</c:v>
                </c:pt>
                <c:pt idx="49">
                  <c:v>7482429.9322277671</c:v>
                </c:pt>
                <c:pt idx="50">
                  <c:v>6591373.4848473044</c:v>
                </c:pt>
                <c:pt idx="51">
                  <c:v>6914325.2434360171</c:v>
                </c:pt>
                <c:pt idx="52">
                  <c:v>7464473.7736994112</c:v>
                </c:pt>
                <c:pt idx="53">
                  <c:v>8476714.0588970985</c:v>
                </c:pt>
                <c:pt idx="54">
                  <c:v>8640165.3713756055</c:v>
                </c:pt>
                <c:pt idx="55">
                  <c:v>8492633.4919186793</c:v>
                </c:pt>
                <c:pt idx="56">
                  <c:v>8576267.8162221517</c:v>
                </c:pt>
                <c:pt idx="57">
                  <c:v>7013394.5044291271</c:v>
                </c:pt>
                <c:pt idx="58">
                  <c:v>6923439.0699153924</c:v>
                </c:pt>
                <c:pt idx="59">
                  <c:v>7138349.317212631</c:v>
                </c:pt>
                <c:pt idx="60">
                  <c:v>7525100.1930910992</c:v>
                </c:pt>
                <c:pt idx="61">
                  <c:v>7219840.1543865344</c:v>
                </c:pt>
                <c:pt idx="62">
                  <c:v>7035270.9907064028</c:v>
                </c:pt>
                <c:pt idx="63">
                  <c:v>7310141.3107548701</c:v>
                </c:pt>
                <c:pt idx="64">
                  <c:v>7530507.8009885689</c:v>
                </c:pt>
                <c:pt idx="65">
                  <c:v>8558495.4613591991</c:v>
                </c:pt>
                <c:pt idx="66">
                  <c:v>9216882.6525957845</c:v>
                </c:pt>
                <c:pt idx="67">
                  <c:v>8198794.8403505515</c:v>
                </c:pt>
                <c:pt idx="68">
                  <c:v>8397328.5198529232</c:v>
                </c:pt>
                <c:pt idx="69">
                  <c:v>7084129.7691938179</c:v>
                </c:pt>
                <c:pt idx="70">
                  <c:v>6784194.1531040398</c:v>
                </c:pt>
                <c:pt idx="71">
                  <c:v>6775610.2766586421</c:v>
                </c:pt>
                <c:pt idx="72">
                  <c:v>6877279.8954469291</c:v>
                </c:pt>
                <c:pt idx="73">
                  <c:v>7570394.8293372989</c:v>
                </c:pt>
                <c:pt idx="74">
                  <c:v>6697434.2610542523</c:v>
                </c:pt>
                <c:pt idx="75">
                  <c:v>7357909.1733317478</c:v>
                </c:pt>
                <c:pt idx="76">
                  <c:v>7372144.8908807347</c:v>
                </c:pt>
                <c:pt idx="77">
                  <c:v>8555011.7998799402</c:v>
                </c:pt>
                <c:pt idx="78">
                  <c:v>8865252.4649549127</c:v>
                </c:pt>
                <c:pt idx="79">
                  <c:v>8004043.3254691605</c:v>
                </c:pt>
                <c:pt idx="80">
                  <c:v>7913990.9028856298</c:v>
                </c:pt>
                <c:pt idx="81">
                  <c:v>6705946.2264040494</c:v>
                </c:pt>
                <c:pt idx="82">
                  <c:v>6857212.9569011219</c:v>
                </c:pt>
                <c:pt idx="83">
                  <c:v>6643596.3038802622</c:v>
                </c:pt>
                <c:pt idx="84">
                  <c:v>8087682.2483530426</c:v>
                </c:pt>
                <c:pt idx="85">
                  <c:v>7494079.1276899194</c:v>
                </c:pt>
                <c:pt idx="86">
                  <c:v>6822704.5244278582</c:v>
                </c:pt>
                <c:pt idx="87">
                  <c:v>6960227.1209461475</c:v>
                </c:pt>
                <c:pt idx="88">
                  <c:v>7276726.5186901009</c:v>
                </c:pt>
                <c:pt idx="89">
                  <c:v>8355345.05141747</c:v>
                </c:pt>
                <c:pt idx="90">
                  <c:v>8972172.5978221726</c:v>
                </c:pt>
                <c:pt idx="91">
                  <c:v>8184541.7174952719</c:v>
                </c:pt>
                <c:pt idx="92">
                  <c:v>8298108.1436685622</c:v>
                </c:pt>
                <c:pt idx="93">
                  <c:v>7059889.4366017459</c:v>
                </c:pt>
                <c:pt idx="94">
                  <c:v>6735427.8070558095</c:v>
                </c:pt>
                <c:pt idx="95">
                  <c:v>6698013.7096870421</c:v>
                </c:pt>
                <c:pt idx="96">
                  <c:v>7988493.7248070491</c:v>
                </c:pt>
                <c:pt idx="97">
                  <c:v>7351624.0115520461</c:v>
                </c:pt>
                <c:pt idx="98">
                  <c:v>6823785.2973826118</c:v>
                </c:pt>
                <c:pt idx="99">
                  <c:v>7068216.0945624663</c:v>
                </c:pt>
                <c:pt idx="100">
                  <c:v>7198364.5030168509</c:v>
                </c:pt>
                <c:pt idx="101">
                  <c:v>8186305.9719531052</c:v>
                </c:pt>
                <c:pt idx="102">
                  <c:v>8681076.5459665209</c:v>
                </c:pt>
                <c:pt idx="103">
                  <c:v>8169876.676118318</c:v>
                </c:pt>
                <c:pt idx="104">
                  <c:v>7925400.7259528991</c:v>
                </c:pt>
                <c:pt idx="105">
                  <c:v>7085717.3882179568</c:v>
                </c:pt>
                <c:pt idx="106">
                  <c:v>6808009.0380473193</c:v>
                </c:pt>
                <c:pt idx="107">
                  <c:v>7023212.6162723759</c:v>
                </c:pt>
                <c:pt idx="108">
                  <c:v>7921099.9433058379</c:v>
                </c:pt>
                <c:pt idx="109">
                  <c:v>7406987.5877152337</c:v>
                </c:pt>
                <c:pt idx="110">
                  <c:v>6546745.1284532649</c:v>
                </c:pt>
                <c:pt idx="111">
                  <c:v>6747351.6594129866</c:v>
                </c:pt>
                <c:pt idx="112">
                  <c:v>7300764.786394936</c:v>
                </c:pt>
                <c:pt idx="113">
                  <c:v>8084478.4522029329</c:v>
                </c:pt>
                <c:pt idx="114">
                  <c:v>8607551.0732808914</c:v>
                </c:pt>
                <c:pt idx="115">
                  <c:v>8101697.5566152968</c:v>
                </c:pt>
                <c:pt idx="116">
                  <c:v>8220113.9933468802</c:v>
                </c:pt>
                <c:pt idx="117">
                  <c:v>7000830.5611651046</c:v>
                </c:pt>
                <c:pt idx="118">
                  <c:v>6580090.4146055933</c:v>
                </c:pt>
                <c:pt idx="119">
                  <c:v>6665105.5104243653</c:v>
                </c:pt>
                <c:pt idx="120">
                  <c:v>7538056.7520562289</c:v>
                </c:pt>
                <c:pt idx="121">
                  <c:v>7087199.3392772526</c:v>
                </c:pt>
                <c:pt idx="122">
                  <c:v>6768837.5898417868</c:v>
                </c:pt>
                <c:pt idx="123">
                  <c:v>6970372.9867922766</c:v>
                </c:pt>
                <c:pt idx="124">
                  <c:v>7361052.6085631186</c:v>
                </c:pt>
                <c:pt idx="125">
                  <c:v>8306073.8170976248</c:v>
                </c:pt>
                <c:pt idx="126">
                  <c:v>9436617.1944705285</c:v>
                </c:pt>
                <c:pt idx="127">
                  <c:v>8744761.7509551924</c:v>
                </c:pt>
                <c:pt idx="128">
                  <c:v>8957846.0457314327</c:v>
                </c:pt>
                <c:pt idx="129">
                  <c:v>7338812.1133149685</c:v>
                </c:pt>
                <c:pt idx="130">
                  <c:v>7079252.5514555033</c:v>
                </c:pt>
                <c:pt idx="131">
                  <c:v>7145221.7938404158</c:v>
                </c:pt>
                <c:pt idx="132">
                  <c:v>7350033.2346668346</c:v>
                </c:pt>
                <c:pt idx="133">
                  <c:v>7248733.0175336599</c:v>
                </c:pt>
                <c:pt idx="134">
                  <c:v>6708533.4516590443</c:v>
                </c:pt>
                <c:pt idx="135">
                  <c:v>6830584.6746303942</c:v>
                </c:pt>
                <c:pt idx="136">
                  <c:v>7305225.3606525622</c:v>
                </c:pt>
                <c:pt idx="137">
                  <c:v>7972745.6586930761</c:v>
                </c:pt>
                <c:pt idx="138">
                  <c:v>8919611.0919126552</c:v>
                </c:pt>
                <c:pt idx="139">
                  <c:v>8568460.490310913</c:v>
                </c:pt>
                <c:pt idx="140">
                  <c:v>8378560.797422451</c:v>
                </c:pt>
                <c:pt idx="141">
                  <c:v>6880468.0420510499</c:v>
                </c:pt>
                <c:pt idx="142">
                  <c:v>6821597.9803401809</c:v>
                </c:pt>
                <c:pt idx="143">
                  <c:v>6528122.3854597937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021312"/>
        <c:axId val="305022848"/>
      </c:lineChart>
      <c:dateAx>
        <c:axId val="3050213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05022848"/>
        <c:crosses val="autoZero"/>
        <c:auto val="1"/>
        <c:lblOffset val="100"/>
        <c:baseTimeUnit val="months"/>
      </c:dateAx>
      <c:valAx>
        <c:axId val="305022848"/>
        <c:scaling>
          <c:orientation val="minMax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502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'GS &gt; 50 Predicted Monthly'!$C$2:$C$145</c:f>
              <c:numCache>
                <c:formatCode>General</c:formatCode>
                <c:ptCount val="144"/>
                <c:pt idx="0">
                  <c:v>24420938.922200002</c:v>
                </c:pt>
                <c:pt idx="1">
                  <c:v>23360261.046999998</c:v>
                </c:pt>
                <c:pt idx="2">
                  <c:v>21966317.981799997</c:v>
                </c:pt>
                <c:pt idx="3">
                  <c:v>22580748.527800001</c:v>
                </c:pt>
                <c:pt idx="4">
                  <c:v>23883879.202799998</c:v>
                </c:pt>
                <c:pt idx="5">
                  <c:v>26092528.087099999</c:v>
                </c:pt>
                <c:pt idx="6">
                  <c:v>29765937.781999998</c:v>
                </c:pt>
                <c:pt idx="7">
                  <c:v>26530743.535300002</c:v>
                </c:pt>
                <c:pt idx="8">
                  <c:v>26239334.893700004</c:v>
                </c:pt>
                <c:pt idx="9">
                  <c:v>21606046.1536</c:v>
                </c:pt>
                <c:pt idx="10">
                  <c:v>20960853.2381</c:v>
                </c:pt>
                <c:pt idx="11">
                  <c:v>20846787.057999998</c:v>
                </c:pt>
                <c:pt idx="12">
                  <c:v>22529240.182599999</c:v>
                </c:pt>
                <c:pt idx="13">
                  <c:v>23116010.276900001</c:v>
                </c:pt>
                <c:pt idx="14">
                  <c:v>21292315.925000001</c:v>
                </c:pt>
                <c:pt idx="15">
                  <c:v>21578957.8893</c:v>
                </c:pt>
                <c:pt idx="16">
                  <c:v>22448169.337200001</c:v>
                </c:pt>
                <c:pt idx="17">
                  <c:v>25723131.816</c:v>
                </c:pt>
                <c:pt idx="18">
                  <c:v>27569052.093499999</c:v>
                </c:pt>
                <c:pt idx="19">
                  <c:v>24566476.700599998</c:v>
                </c:pt>
                <c:pt idx="20">
                  <c:v>25142758.970300004</c:v>
                </c:pt>
                <c:pt idx="21">
                  <c:v>20867074.699299999</c:v>
                </c:pt>
                <c:pt idx="22">
                  <c:v>20404260.852899998</c:v>
                </c:pt>
                <c:pt idx="23">
                  <c:v>21596936.101499997</c:v>
                </c:pt>
                <c:pt idx="24">
                  <c:v>23663615.6472</c:v>
                </c:pt>
                <c:pt idx="25">
                  <c:v>22921424.677199997</c:v>
                </c:pt>
                <c:pt idx="26">
                  <c:v>22271827.447900001</c:v>
                </c:pt>
                <c:pt idx="27">
                  <c:v>22384730.759799998</c:v>
                </c:pt>
                <c:pt idx="28">
                  <c:v>22932180.202</c:v>
                </c:pt>
                <c:pt idx="29">
                  <c:v>26108347.308600001</c:v>
                </c:pt>
                <c:pt idx="30">
                  <c:v>26334301.803600002</c:v>
                </c:pt>
                <c:pt idx="31">
                  <c:v>26152871.519700006</c:v>
                </c:pt>
                <c:pt idx="32">
                  <c:v>25007782.966900002</c:v>
                </c:pt>
                <c:pt idx="33">
                  <c:v>21121133.086799998</c:v>
                </c:pt>
                <c:pt idx="34">
                  <c:v>20262940.0766</c:v>
                </c:pt>
                <c:pt idx="35">
                  <c:v>23805158.899899997</c:v>
                </c:pt>
                <c:pt idx="36">
                  <c:v>28272361.202</c:v>
                </c:pt>
                <c:pt idx="37">
                  <c:v>22588119.603799999</c:v>
                </c:pt>
                <c:pt idx="38">
                  <c:v>20310094.921500005</c:v>
                </c:pt>
                <c:pt idx="39">
                  <c:v>21609227.821900003</c:v>
                </c:pt>
                <c:pt idx="40">
                  <c:v>22540369.404500004</c:v>
                </c:pt>
                <c:pt idx="41">
                  <c:v>23988614.212099999</c:v>
                </c:pt>
                <c:pt idx="42">
                  <c:v>26457195.599400003</c:v>
                </c:pt>
                <c:pt idx="43">
                  <c:v>25568530.757799998</c:v>
                </c:pt>
                <c:pt idx="44">
                  <c:v>25579629.6494</c:v>
                </c:pt>
                <c:pt idx="45">
                  <c:v>21904193.098999999</c:v>
                </c:pt>
                <c:pt idx="46">
                  <c:v>20381981.018800002</c:v>
                </c:pt>
                <c:pt idx="47">
                  <c:v>21093382.694899999</c:v>
                </c:pt>
                <c:pt idx="48">
                  <c:v>22677344.395599999</c:v>
                </c:pt>
                <c:pt idx="49">
                  <c:v>22748105.613400001</c:v>
                </c:pt>
                <c:pt idx="50">
                  <c:v>21137534.883699998</c:v>
                </c:pt>
                <c:pt idx="51">
                  <c:v>21291049.353799999</c:v>
                </c:pt>
                <c:pt idx="52">
                  <c:v>22146356.285499997</c:v>
                </c:pt>
                <c:pt idx="53">
                  <c:v>24572116.273800001</c:v>
                </c:pt>
                <c:pt idx="54">
                  <c:v>25663638.912100002</c:v>
                </c:pt>
                <c:pt idx="55">
                  <c:v>24816804.905199997</c:v>
                </c:pt>
                <c:pt idx="56">
                  <c:v>24881220.073899999</c:v>
                </c:pt>
                <c:pt idx="57">
                  <c:v>21513732.398900002</c:v>
                </c:pt>
                <c:pt idx="58">
                  <c:v>20223742.481599998</c:v>
                </c:pt>
                <c:pt idx="59">
                  <c:v>20913857.7073</c:v>
                </c:pt>
                <c:pt idx="60">
                  <c:v>22851795.242600001</c:v>
                </c:pt>
                <c:pt idx="61">
                  <c:v>22295151.229799997</c:v>
                </c:pt>
                <c:pt idx="62">
                  <c:v>20555832.118500002</c:v>
                </c:pt>
                <c:pt idx="63">
                  <c:v>21394207.7476</c:v>
                </c:pt>
                <c:pt idx="64">
                  <c:v>23151521.471700002</c:v>
                </c:pt>
                <c:pt idx="65">
                  <c:v>26308160.7837</c:v>
                </c:pt>
                <c:pt idx="66">
                  <c:v>27533756.625</c:v>
                </c:pt>
                <c:pt idx="67">
                  <c:v>24291631.503800005</c:v>
                </c:pt>
                <c:pt idx="68">
                  <c:v>24586605.8006</c:v>
                </c:pt>
                <c:pt idx="69">
                  <c:v>21089323.380000003</c:v>
                </c:pt>
                <c:pt idx="70">
                  <c:v>19975230.055300001</c:v>
                </c:pt>
                <c:pt idx="71">
                  <c:v>20048133.696800001</c:v>
                </c:pt>
                <c:pt idx="72">
                  <c:v>21499529.221799999</c:v>
                </c:pt>
                <c:pt idx="73">
                  <c:v>22275252.256499998</c:v>
                </c:pt>
                <c:pt idx="74">
                  <c:v>20599806.352499999</c:v>
                </c:pt>
                <c:pt idx="75">
                  <c:v>21874263.0603</c:v>
                </c:pt>
                <c:pt idx="76">
                  <c:v>22191761.7973</c:v>
                </c:pt>
                <c:pt idx="77">
                  <c:v>24151995.9263</c:v>
                </c:pt>
                <c:pt idx="78">
                  <c:v>27078016.2597</c:v>
                </c:pt>
                <c:pt idx="79">
                  <c:v>23463051.8583</c:v>
                </c:pt>
                <c:pt idx="80">
                  <c:v>23312331.343999997</c:v>
                </c:pt>
                <c:pt idx="81">
                  <c:v>20685922.196199998</c:v>
                </c:pt>
                <c:pt idx="82">
                  <c:v>21075021.926799998</c:v>
                </c:pt>
                <c:pt idx="83">
                  <c:v>21210428.387199998</c:v>
                </c:pt>
                <c:pt idx="84">
                  <c:v>24170485.458300002</c:v>
                </c:pt>
                <c:pt idx="85">
                  <c:v>23341072.185600001</c:v>
                </c:pt>
                <c:pt idx="86">
                  <c:v>20619864.412799999</c:v>
                </c:pt>
                <c:pt idx="87">
                  <c:v>21162272.6325</c:v>
                </c:pt>
                <c:pt idx="88">
                  <c:v>22484948.883300003</c:v>
                </c:pt>
                <c:pt idx="89">
                  <c:v>25202682.410200004</c:v>
                </c:pt>
                <c:pt idx="90">
                  <c:v>26719422.829099998</c:v>
                </c:pt>
                <c:pt idx="91">
                  <c:v>24134565.637199998</c:v>
                </c:pt>
                <c:pt idx="92">
                  <c:v>24768007.689200003</c:v>
                </c:pt>
                <c:pt idx="93">
                  <c:v>21428998.341600001</c:v>
                </c:pt>
                <c:pt idx="94">
                  <c:v>20975723.055199999</c:v>
                </c:pt>
                <c:pt idx="95">
                  <c:v>21081698.477299999</c:v>
                </c:pt>
                <c:pt idx="96">
                  <c:v>23454116.069599997</c:v>
                </c:pt>
                <c:pt idx="97">
                  <c:v>22777142.470799997</c:v>
                </c:pt>
                <c:pt idx="98">
                  <c:v>21103919.222400002</c:v>
                </c:pt>
                <c:pt idx="99">
                  <c:v>21513172.633600004</c:v>
                </c:pt>
                <c:pt idx="100">
                  <c:v>21850936.435900003</c:v>
                </c:pt>
                <c:pt idx="101">
                  <c:v>23904881.2892</c:v>
                </c:pt>
                <c:pt idx="102">
                  <c:v>25676776.359000001</c:v>
                </c:pt>
                <c:pt idx="103">
                  <c:v>23619151.4311</c:v>
                </c:pt>
                <c:pt idx="104">
                  <c:v>23091329.537699997</c:v>
                </c:pt>
                <c:pt idx="105">
                  <c:v>20776077.264199998</c:v>
                </c:pt>
                <c:pt idx="106">
                  <c:v>20837523.118300002</c:v>
                </c:pt>
                <c:pt idx="107">
                  <c:v>21707404.059699997</c:v>
                </c:pt>
                <c:pt idx="108">
                  <c:v>24001087.441299997</c:v>
                </c:pt>
                <c:pt idx="109">
                  <c:v>23568098.964500003</c:v>
                </c:pt>
                <c:pt idx="110">
                  <c:v>21326862.559</c:v>
                </c:pt>
                <c:pt idx="111">
                  <c:v>21490324.533200003</c:v>
                </c:pt>
                <c:pt idx="112">
                  <c:v>23484747.608399998</c:v>
                </c:pt>
                <c:pt idx="113">
                  <c:v>24894285.0704</c:v>
                </c:pt>
                <c:pt idx="114">
                  <c:v>26810651.434600003</c:v>
                </c:pt>
                <c:pt idx="115">
                  <c:v>24213515.8378</c:v>
                </c:pt>
                <c:pt idx="116">
                  <c:v>24696912.8497</c:v>
                </c:pt>
                <c:pt idx="117">
                  <c:v>22008310.044</c:v>
                </c:pt>
                <c:pt idx="118">
                  <c:v>20617959.457099997</c:v>
                </c:pt>
                <c:pt idx="119">
                  <c:v>21092145.934599999</c:v>
                </c:pt>
                <c:pt idx="120">
                  <c:v>23877312.323899999</c:v>
                </c:pt>
                <c:pt idx="121">
                  <c:v>23179917.367399998</c:v>
                </c:pt>
                <c:pt idx="122">
                  <c:v>21295501.819000002</c:v>
                </c:pt>
                <c:pt idx="123">
                  <c:v>21567999.4855</c:v>
                </c:pt>
                <c:pt idx="124">
                  <c:v>23530421.391399998</c:v>
                </c:pt>
                <c:pt idx="125">
                  <c:v>26567352.533199999</c:v>
                </c:pt>
                <c:pt idx="126">
                  <c:v>27388268.627300002</c:v>
                </c:pt>
                <c:pt idx="127">
                  <c:v>24609829.1688</c:v>
                </c:pt>
                <c:pt idx="128">
                  <c:v>25870494.024299998</c:v>
                </c:pt>
                <c:pt idx="129">
                  <c:v>21799596.722000003</c:v>
                </c:pt>
                <c:pt idx="130">
                  <c:v>20212222.446800001</c:v>
                </c:pt>
                <c:pt idx="131">
                  <c:v>20688536.661700003</c:v>
                </c:pt>
                <c:pt idx="132">
                  <c:v>21993476.2918</c:v>
                </c:pt>
                <c:pt idx="133">
                  <c:v>21804865.032099999</c:v>
                </c:pt>
                <c:pt idx="134">
                  <c:v>20432736.001000002</c:v>
                </c:pt>
                <c:pt idx="135">
                  <c:v>20689847.513800003</c:v>
                </c:pt>
                <c:pt idx="136">
                  <c:v>22488576.116</c:v>
                </c:pt>
                <c:pt idx="137">
                  <c:v>24519678.561099999</c:v>
                </c:pt>
                <c:pt idx="138">
                  <c:v>27314432.983999997</c:v>
                </c:pt>
                <c:pt idx="139">
                  <c:v>25664612.623200003</c:v>
                </c:pt>
                <c:pt idx="140">
                  <c:v>25279406.782899998</c:v>
                </c:pt>
                <c:pt idx="141">
                  <c:v>21468793.716600001</c:v>
                </c:pt>
                <c:pt idx="142">
                  <c:v>20242061.692699999</c:v>
                </c:pt>
                <c:pt idx="143">
                  <c:v>20139349.083799999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Predicted Monthly'!$V$1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&gt; 50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'GS &gt; 50 Predicted Monthly'!$V$2:$V$145</c:f>
              <c:numCache>
                <c:formatCode>_-* #,##0_-;\-* #,##0_-;_-* "-"??_-;_-@_-</c:formatCode>
                <c:ptCount val="144"/>
                <c:pt idx="0">
                  <c:v>23280761.815810286</c:v>
                </c:pt>
                <c:pt idx="1">
                  <c:v>23887511.610546552</c:v>
                </c:pt>
                <c:pt idx="2">
                  <c:v>20803505.673751473</c:v>
                </c:pt>
                <c:pt idx="3">
                  <c:v>22579274.653844554</c:v>
                </c:pt>
                <c:pt idx="4">
                  <c:v>23059752.475827921</c:v>
                </c:pt>
                <c:pt idx="5">
                  <c:v>25260233.575819764</c:v>
                </c:pt>
                <c:pt idx="6">
                  <c:v>28675697.203921102</c:v>
                </c:pt>
                <c:pt idx="7">
                  <c:v>25492098.757814873</c:v>
                </c:pt>
                <c:pt idx="8">
                  <c:v>24801850.8726926</c:v>
                </c:pt>
                <c:pt idx="9">
                  <c:v>21811449.422170267</c:v>
                </c:pt>
                <c:pt idx="10">
                  <c:v>20908869.977595031</c:v>
                </c:pt>
                <c:pt idx="11">
                  <c:v>21460312.573474776</c:v>
                </c:pt>
                <c:pt idx="12">
                  <c:v>22656205.547323391</c:v>
                </c:pt>
                <c:pt idx="13">
                  <c:v>22383558.456677668</c:v>
                </c:pt>
                <c:pt idx="14">
                  <c:v>20487919.095963672</c:v>
                </c:pt>
                <c:pt idx="15">
                  <c:v>22250567.107603174</c:v>
                </c:pt>
                <c:pt idx="16">
                  <c:v>23164920.97733815</c:v>
                </c:pt>
                <c:pt idx="17">
                  <c:v>25792581.678868007</c:v>
                </c:pt>
                <c:pt idx="18">
                  <c:v>27715244.222745225</c:v>
                </c:pt>
                <c:pt idx="19">
                  <c:v>24810858.275653563</c:v>
                </c:pt>
                <c:pt idx="20">
                  <c:v>25680887.690738812</c:v>
                </c:pt>
                <c:pt idx="21">
                  <c:v>21698859.495822232</c:v>
                </c:pt>
                <c:pt idx="22">
                  <c:v>21198693.643768564</c:v>
                </c:pt>
                <c:pt idx="23">
                  <c:v>23324295.761167094</c:v>
                </c:pt>
                <c:pt idx="24">
                  <c:v>24885016.239574406</c:v>
                </c:pt>
                <c:pt idx="25">
                  <c:v>24087163.036790483</c:v>
                </c:pt>
                <c:pt idx="26">
                  <c:v>20834235.640403129</c:v>
                </c:pt>
                <c:pt idx="27">
                  <c:v>22384797.839873482</c:v>
                </c:pt>
                <c:pt idx="28">
                  <c:v>23072191.432295714</c:v>
                </c:pt>
                <c:pt idx="29">
                  <c:v>25998902.640085481</c:v>
                </c:pt>
                <c:pt idx="30">
                  <c:v>26136839.294992849</c:v>
                </c:pt>
                <c:pt idx="31">
                  <c:v>24847707.783137668</c:v>
                </c:pt>
                <c:pt idx="32">
                  <c:v>25204390.965879127</c:v>
                </c:pt>
                <c:pt idx="33">
                  <c:v>21503794.597777978</c:v>
                </c:pt>
                <c:pt idx="34">
                  <c:v>21156527.997398917</c:v>
                </c:pt>
                <c:pt idx="35">
                  <c:v>21770382.118770704</c:v>
                </c:pt>
                <c:pt idx="36">
                  <c:v>24263702.260970935</c:v>
                </c:pt>
                <c:pt idx="37">
                  <c:v>23354201.293465398</c:v>
                </c:pt>
                <c:pt idx="38">
                  <c:v>20646381.553550873</c:v>
                </c:pt>
                <c:pt idx="39">
                  <c:v>22634572.692004517</c:v>
                </c:pt>
                <c:pt idx="40">
                  <c:v>22839027.367484316</c:v>
                </c:pt>
                <c:pt idx="41">
                  <c:v>24516594.533791684</c:v>
                </c:pt>
                <c:pt idx="42">
                  <c:v>26695419.842866868</c:v>
                </c:pt>
                <c:pt idx="43">
                  <c:v>25711176.772884037</c:v>
                </c:pt>
                <c:pt idx="44">
                  <c:v>25421300.330385156</c:v>
                </c:pt>
                <c:pt idx="45">
                  <c:v>21974062.238343339</c:v>
                </c:pt>
                <c:pt idx="46">
                  <c:v>21079008.785049301</c:v>
                </c:pt>
                <c:pt idx="47">
                  <c:v>22725342.094762836</c:v>
                </c:pt>
                <c:pt idx="48">
                  <c:v>22917551.893400941</c:v>
                </c:pt>
                <c:pt idx="49">
                  <c:v>23936679.352344539</c:v>
                </c:pt>
                <c:pt idx="50">
                  <c:v>21085190.925059333</c:v>
                </c:pt>
                <c:pt idx="51">
                  <c:v>21247580.735709157</c:v>
                </c:pt>
                <c:pt idx="52">
                  <c:v>22854795.811372582</c:v>
                </c:pt>
                <c:pt idx="53">
                  <c:v>25256017.553674415</c:v>
                </c:pt>
                <c:pt idx="54">
                  <c:v>25812853.874680828</c:v>
                </c:pt>
                <c:pt idx="55">
                  <c:v>25079838.536812887</c:v>
                </c:pt>
                <c:pt idx="56">
                  <c:v>25196378.412017055</c:v>
                </c:pt>
                <c:pt idx="57">
                  <c:v>20690063.964684293</c:v>
                </c:pt>
                <c:pt idx="58">
                  <c:v>20466625.205341548</c:v>
                </c:pt>
                <c:pt idx="59">
                  <c:v>21688084.441955063</c:v>
                </c:pt>
                <c:pt idx="60">
                  <c:v>22561785.68646707</c:v>
                </c:pt>
                <c:pt idx="61">
                  <c:v>21893314.789983418</c:v>
                </c:pt>
                <c:pt idx="62">
                  <c:v>20625595.249954905</c:v>
                </c:pt>
                <c:pt idx="63">
                  <c:v>22098170.75815763</c:v>
                </c:pt>
                <c:pt idx="64">
                  <c:v>22885120.51123872</c:v>
                </c:pt>
                <c:pt idx="65">
                  <c:v>25339389.142590474</c:v>
                </c:pt>
                <c:pt idx="66">
                  <c:v>27548167.214970775</c:v>
                </c:pt>
                <c:pt idx="67">
                  <c:v>24181001.818140022</c:v>
                </c:pt>
                <c:pt idx="68">
                  <c:v>24429569.031006776</c:v>
                </c:pt>
                <c:pt idx="69">
                  <c:v>21030553.986200832</c:v>
                </c:pt>
                <c:pt idx="70">
                  <c:v>20245165.671124805</c:v>
                </c:pt>
                <c:pt idx="71">
                  <c:v>21258053.966586206</c:v>
                </c:pt>
                <c:pt idx="72">
                  <c:v>21455780.853195854</c:v>
                </c:pt>
                <c:pt idx="73">
                  <c:v>22906153.71943336</c:v>
                </c:pt>
                <c:pt idx="74">
                  <c:v>20020407.605863381</c:v>
                </c:pt>
                <c:pt idx="75">
                  <c:v>22241505.192423467</c:v>
                </c:pt>
                <c:pt idx="76">
                  <c:v>22182375.677867491</c:v>
                </c:pt>
                <c:pt idx="77">
                  <c:v>25133430.670685109</c:v>
                </c:pt>
                <c:pt idx="78">
                  <c:v>26391886.250507735</c:v>
                </c:pt>
                <c:pt idx="79">
                  <c:v>23863674.419799883</c:v>
                </c:pt>
                <c:pt idx="80">
                  <c:v>23706744.30624368</c:v>
                </c:pt>
                <c:pt idx="81">
                  <c:v>20479643.427637313</c:v>
                </c:pt>
                <c:pt idx="82">
                  <c:v>20592311.933110289</c:v>
                </c:pt>
                <c:pt idx="83">
                  <c:v>21161142.024327416</c:v>
                </c:pt>
                <c:pt idx="84">
                  <c:v>24358612.587336</c:v>
                </c:pt>
                <c:pt idx="85">
                  <c:v>22912879.72682143</c:v>
                </c:pt>
                <c:pt idx="86">
                  <c:v>20657328.844352596</c:v>
                </c:pt>
                <c:pt idx="87">
                  <c:v>21805711.825504154</c:v>
                </c:pt>
                <c:pt idx="88">
                  <c:v>22636503.255606584</c:v>
                </c:pt>
                <c:pt idx="89">
                  <c:v>25190102.452856123</c:v>
                </c:pt>
                <c:pt idx="90">
                  <c:v>27098446.827716541</c:v>
                </c:pt>
                <c:pt idx="91">
                  <c:v>24398855.671356525</c:v>
                </c:pt>
                <c:pt idx="92">
                  <c:v>24769723.491137862</c:v>
                </c:pt>
                <c:pt idx="93">
                  <c:v>21218833.620822717</c:v>
                </c:pt>
                <c:pt idx="94">
                  <c:v>20130194.615428925</c:v>
                </c:pt>
                <c:pt idx="95">
                  <c:v>20720460.816538766</c:v>
                </c:pt>
                <c:pt idx="96">
                  <c:v>23639270.333316017</c:v>
                </c:pt>
                <c:pt idx="97">
                  <c:v>22307553.573734485</c:v>
                </c:pt>
                <c:pt idx="98">
                  <c:v>20367643.108220153</c:v>
                </c:pt>
                <c:pt idx="99">
                  <c:v>21736048.459476434</c:v>
                </c:pt>
                <c:pt idx="100">
                  <c:v>22278243.541990891</c:v>
                </c:pt>
                <c:pt idx="101">
                  <c:v>24595244.63202443</c:v>
                </c:pt>
                <c:pt idx="102">
                  <c:v>26114479.912744198</c:v>
                </c:pt>
                <c:pt idx="103">
                  <c:v>24256261.948273353</c:v>
                </c:pt>
                <c:pt idx="104">
                  <c:v>23437751.435896039</c:v>
                </c:pt>
                <c:pt idx="105">
                  <c:v>21432206.909416433</c:v>
                </c:pt>
                <c:pt idx="106">
                  <c:v>20371664.886445936</c:v>
                </c:pt>
                <c:pt idx="107">
                  <c:v>21774599.750133086</c:v>
                </c:pt>
                <c:pt idx="108">
                  <c:v>23866681.510673732</c:v>
                </c:pt>
                <c:pt idx="109">
                  <c:v>22977708.990834378</c:v>
                </c:pt>
                <c:pt idx="110">
                  <c:v>20613114.534817155</c:v>
                </c:pt>
                <c:pt idx="111">
                  <c:v>21761679.297766332</c:v>
                </c:pt>
                <c:pt idx="112">
                  <c:v>23156126.126112308</c:v>
                </c:pt>
                <c:pt idx="113">
                  <c:v>24824192.357067447</c:v>
                </c:pt>
                <c:pt idx="114">
                  <c:v>26414388.92960526</c:v>
                </c:pt>
                <c:pt idx="115">
                  <c:v>24525544.256635115</c:v>
                </c:pt>
                <c:pt idx="116">
                  <c:v>24915118.223797247</c:v>
                </c:pt>
                <c:pt idx="117">
                  <c:v>21715400.472202323</c:v>
                </c:pt>
                <c:pt idx="118">
                  <c:v>20430348.5280248</c:v>
                </c:pt>
                <c:pt idx="119">
                  <c:v>21499474.490336899</c:v>
                </c:pt>
                <c:pt idx="120">
                  <c:v>23325665.936762843</c:v>
                </c:pt>
                <c:pt idx="121">
                  <c:v>22325344.621100869</c:v>
                </c:pt>
                <c:pt idx="122">
                  <c:v>20703570.779217102</c:v>
                </c:pt>
                <c:pt idx="123">
                  <c:v>21716608.993878819</c:v>
                </c:pt>
                <c:pt idx="124">
                  <c:v>23274925.924633812</c:v>
                </c:pt>
                <c:pt idx="125">
                  <c:v>25783824.93426086</c:v>
                </c:pt>
                <c:pt idx="126">
                  <c:v>26886020.866932761</c:v>
                </c:pt>
                <c:pt idx="127">
                  <c:v>24575968.060013972</c:v>
                </c:pt>
                <c:pt idx="128">
                  <c:v>25627011.268080533</c:v>
                </c:pt>
                <c:pt idx="129">
                  <c:v>21076443.675267361</c:v>
                </c:pt>
                <c:pt idx="130">
                  <c:v>20150989.091558922</c:v>
                </c:pt>
                <c:pt idx="131">
                  <c:v>21255957.554348387</c:v>
                </c:pt>
                <c:pt idx="132">
                  <c:v>21870912.396263871</c:v>
                </c:pt>
                <c:pt idx="133">
                  <c:v>21835816.808632292</c:v>
                </c:pt>
                <c:pt idx="134">
                  <c:v>20361583.229897913</c:v>
                </c:pt>
                <c:pt idx="135">
                  <c:v>21267291.646638189</c:v>
                </c:pt>
                <c:pt idx="136">
                  <c:v>22849015.19449969</c:v>
                </c:pt>
                <c:pt idx="137">
                  <c:v>24343260.099976148</c:v>
                </c:pt>
                <c:pt idx="138">
                  <c:v>27260849.898675293</c:v>
                </c:pt>
                <c:pt idx="139">
                  <c:v>25936585.90053831</c:v>
                </c:pt>
                <c:pt idx="140">
                  <c:v>25265088.554725058</c:v>
                </c:pt>
                <c:pt idx="141">
                  <c:v>20932775.41105919</c:v>
                </c:pt>
                <c:pt idx="142">
                  <c:v>20144232.966148514</c:v>
                </c:pt>
                <c:pt idx="143">
                  <c:v>20595973.499418557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216128"/>
        <c:axId val="305217920"/>
      </c:lineChart>
      <c:dateAx>
        <c:axId val="3052161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05217920"/>
        <c:crosses val="autoZero"/>
        <c:auto val="1"/>
        <c:lblOffset val="100"/>
        <c:baseTimeUnit val="months"/>
      </c:dateAx>
      <c:valAx>
        <c:axId val="305217920"/>
        <c:scaling>
          <c:orientation val="minMax"/>
          <c:min val="1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521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Predicted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'LU Predicted Monthly'!$C$2:$C$145</c:f>
              <c:numCache>
                <c:formatCode>#,##0</c:formatCode>
                <c:ptCount val="144"/>
                <c:pt idx="0">
                  <c:v>11931216.762899999</c:v>
                </c:pt>
                <c:pt idx="1">
                  <c:v>11160897.858199999</c:v>
                </c:pt>
                <c:pt idx="2">
                  <c:v>11365082.7808</c:v>
                </c:pt>
                <c:pt idx="3">
                  <c:v>11413123.068999998</c:v>
                </c:pt>
                <c:pt idx="4">
                  <c:v>10803945.8891</c:v>
                </c:pt>
                <c:pt idx="5">
                  <c:v>10450867.6675</c:v>
                </c:pt>
                <c:pt idx="6">
                  <c:v>11853594.309700001</c:v>
                </c:pt>
                <c:pt idx="7">
                  <c:v>10608587.1414</c:v>
                </c:pt>
                <c:pt idx="8">
                  <c:v>11453566.9659</c:v>
                </c:pt>
                <c:pt idx="9">
                  <c:v>10691512.2421</c:v>
                </c:pt>
                <c:pt idx="10">
                  <c:v>11163320.614</c:v>
                </c:pt>
                <c:pt idx="11">
                  <c:v>11438558.906099999</c:v>
                </c:pt>
                <c:pt idx="12">
                  <c:v>13187588.610100001</c:v>
                </c:pt>
                <c:pt idx="13">
                  <c:v>13592365.083799999</c:v>
                </c:pt>
                <c:pt idx="14">
                  <c:v>13483950.9527</c:v>
                </c:pt>
                <c:pt idx="15">
                  <c:v>12666383.073100001</c:v>
                </c:pt>
                <c:pt idx="16">
                  <c:v>12052664.713599999</c:v>
                </c:pt>
                <c:pt idx="17">
                  <c:v>11783689.286499999</c:v>
                </c:pt>
                <c:pt idx="18">
                  <c:v>12536836.5418</c:v>
                </c:pt>
                <c:pt idx="19">
                  <c:v>11453918.808800001</c:v>
                </c:pt>
                <c:pt idx="20">
                  <c:v>12498776.3268</c:v>
                </c:pt>
                <c:pt idx="21">
                  <c:v>11407265.6898</c:v>
                </c:pt>
                <c:pt idx="22">
                  <c:v>11770933.3474</c:v>
                </c:pt>
                <c:pt idx="23">
                  <c:v>13444030.1456</c:v>
                </c:pt>
                <c:pt idx="24">
                  <c:v>14735971.791300001</c:v>
                </c:pt>
                <c:pt idx="25">
                  <c:v>14345793.703300001</c:v>
                </c:pt>
                <c:pt idx="26">
                  <c:v>13619186.851999998</c:v>
                </c:pt>
                <c:pt idx="27">
                  <c:v>12966920.838300001</c:v>
                </c:pt>
                <c:pt idx="28">
                  <c:v>11891754.668300001</c:v>
                </c:pt>
                <c:pt idx="29">
                  <c:v>11684766.8213</c:v>
                </c:pt>
                <c:pt idx="30">
                  <c:v>12492567.1096</c:v>
                </c:pt>
                <c:pt idx="31">
                  <c:v>11623619.4452</c:v>
                </c:pt>
                <c:pt idx="32">
                  <c:v>12778744.361199999</c:v>
                </c:pt>
                <c:pt idx="33">
                  <c:v>11618402.038800001</c:v>
                </c:pt>
                <c:pt idx="34">
                  <c:v>11911133.5097</c:v>
                </c:pt>
                <c:pt idx="35">
                  <c:v>13492304.6941</c:v>
                </c:pt>
                <c:pt idx="36">
                  <c:v>15213726.781500001</c:v>
                </c:pt>
                <c:pt idx="37">
                  <c:v>14149835.372900002</c:v>
                </c:pt>
                <c:pt idx="38">
                  <c:v>13283255.967100002</c:v>
                </c:pt>
                <c:pt idx="39">
                  <c:v>12506229.947699999</c:v>
                </c:pt>
                <c:pt idx="40">
                  <c:v>11833215.249700001</c:v>
                </c:pt>
                <c:pt idx="41">
                  <c:v>11517249.499200001</c:v>
                </c:pt>
                <c:pt idx="42">
                  <c:v>12321457.024599999</c:v>
                </c:pt>
                <c:pt idx="43">
                  <c:v>11371845.6175</c:v>
                </c:pt>
                <c:pt idx="44">
                  <c:v>12536077.368799999</c:v>
                </c:pt>
                <c:pt idx="45">
                  <c:v>11615988.631200001</c:v>
                </c:pt>
                <c:pt idx="46">
                  <c:v>11886373.8926</c:v>
                </c:pt>
                <c:pt idx="47">
                  <c:v>12792004.859100001</c:v>
                </c:pt>
                <c:pt idx="48">
                  <c:v>13809327.240699999</c:v>
                </c:pt>
                <c:pt idx="49">
                  <c:v>13972847.413899999</c:v>
                </c:pt>
                <c:pt idx="50">
                  <c:v>13387693.1314</c:v>
                </c:pt>
                <c:pt idx="51">
                  <c:v>13143539.270300001</c:v>
                </c:pt>
                <c:pt idx="52">
                  <c:v>12099842.534299999</c:v>
                </c:pt>
                <c:pt idx="53">
                  <c:v>11786905.4268</c:v>
                </c:pt>
                <c:pt idx="54">
                  <c:v>12331539.6304</c:v>
                </c:pt>
                <c:pt idx="55">
                  <c:v>11712810.6763</c:v>
                </c:pt>
                <c:pt idx="56">
                  <c:v>12305486.5908</c:v>
                </c:pt>
                <c:pt idx="57">
                  <c:v>11772298.4834</c:v>
                </c:pt>
                <c:pt idx="58">
                  <c:v>11568328.8829</c:v>
                </c:pt>
                <c:pt idx="59">
                  <c:v>13398846.384099999</c:v>
                </c:pt>
                <c:pt idx="60">
                  <c:v>14422241.5109</c:v>
                </c:pt>
                <c:pt idx="61">
                  <c:v>13699420.0374</c:v>
                </c:pt>
                <c:pt idx="62">
                  <c:v>13427448.633700002</c:v>
                </c:pt>
                <c:pt idx="63">
                  <c:v>12474850.781199999</c:v>
                </c:pt>
                <c:pt idx="64">
                  <c:v>11794405.388799999</c:v>
                </c:pt>
                <c:pt idx="65">
                  <c:v>11733045.235300001</c:v>
                </c:pt>
                <c:pt idx="66">
                  <c:v>12630235.100299999</c:v>
                </c:pt>
                <c:pt idx="67">
                  <c:v>11333821.4934</c:v>
                </c:pt>
                <c:pt idx="68">
                  <c:v>12370923.8947</c:v>
                </c:pt>
                <c:pt idx="69">
                  <c:v>11402691.3343</c:v>
                </c:pt>
                <c:pt idx="70">
                  <c:v>11555213.605999999</c:v>
                </c:pt>
                <c:pt idx="71">
                  <c:v>12458106.387699999</c:v>
                </c:pt>
                <c:pt idx="72">
                  <c:v>13695389.126600001</c:v>
                </c:pt>
                <c:pt idx="73">
                  <c:v>14408989.219000001</c:v>
                </c:pt>
                <c:pt idx="74">
                  <c:v>12983020.697999999</c:v>
                </c:pt>
                <c:pt idx="75">
                  <c:v>12029943</c:v>
                </c:pt>
                <c:pt idx="76">
                  <c:v>11523934</c:v>
                </c:pt>
                <c:pt idx="77">
                  <c:v>11610601</c:v>
                </c:pt>
                <c:pt idx="78">
                  <c:v>11955217.004000001</c:v>
                </c:pt>
                <c:pt idx="79">
                  <c:v>10874740.4221</c:v>
                </c:pt>
                <c:pt idx="80">
                  <c:v>11920294.521500001</c:v>
                </c:pt>
                <c:pt idx="81">
                  <c:v>11299278.237500001</c:v>
                </c:pt>
                <c:pt idx="82">
                  <c:v>12141816.925799999</c:v>
                </c:pt>
                <c:pt idx="83">
                  <c:v>12649401.524900001</c:v>
                </c:pt>
                <c:pt idx="84">
                  <c:v>14680604.799199998</c:v>
                </c:pt>
                <c:pt idx="85">
                  <c:v>14598500.270999998</c:v>
                </c:pt>
                <c:pt idx="86">
                  <c:v>13203697.476100001</c:v>
                </c:pt>
                <c:pt idx="87">
                  <c:v>12168635.138100002</c:v>
                </c:pt>
                <c:pt idx="88">
                  <c:v>11726856.469900001</c:v>
                </c:pt>
                <c:pt idx="89">
                  <c:v>11839747.178100001</c:v>
                </c:pt>
                <c:pt idx="90">
                  <c:v>12401325.915100001</c:v>
                </c:pt>
                <c:pt idx="91">
                  <c:v>11361644.729800001</c:v>
                </c:pt>
                <c:pt idx="92">
                  <c:v>12401622.3706</c:v>
                </c:pt>
                <c:pt idx="93">
                  <c:v>11657885.962400001</c:v>
                </c:pt>
                <c:pt idx="94">
                  <c:v>12129470.6171</c:v>
                </c:pt>
                <c:pt idx="95">
                  <c:v>13315461.3706</c:v>
                </c:pt>
                <c:pt idx="96">
                  <c:v>15254632.6943</c:v>
                </c:pt>
                <c:pt idx="97">
                  <c:v>14946593.828</c:v>
                </c:pt>
                <c:pt idx="98">
                  <c:v>14191674.646299999</c:v>
                </c:pt>
                <c:pt idx="99">
                  <c:v>12844301.167599998</c:v>
                </c:pt>
                <c:pt idx="100">
                  <c:v>11999298.3411</c:v>
                </c:pt>
                <c:pt idx="101">
                  <c:v>11987806.8026</c:v>
                </c:pt>
                <c:pt idx="102">
                  <c:v>12582843.8882</c:v>
                </c:pt>
                <c:pt idx="103">
                  <c:v>11873899.731000001</c:v>
                </c:pt>
                <c:pt idx="104">
                  <c:v>12252096.686999999</c:v>
                </c:pt>
                <c:pt idx="105">
                  <c:v>11690706.498199999</c:v>
                </c:pt>
                <c:pt idx="106">
                  <c:v>12480043.750300001</c:v>
                </c:pt>
                <c:pt idx="107">
                  <c:v>13240556.216700001</c:v>
                </c:pt>
                <c:pt idx="108">
                  <c:v>15413074.367999999</c:v>
                </c:pt>
                <c:pt idx="109">
                  <c:v>15313195.499</c:v>
                </c:pt>
                <c:pt idx="110">
                  <c:v>13786568.186000001</c:v>
                </c:pt>
                <c:pt idx="111">
                  <c:v>12860549.23</c:v>
                </c:pt>
                <c:pt idx="112">
                  <c:v>12100791.463000001</c:v>
                </c:pt>
                <c:pt idx="113">
                  <c:v>11854109.139</c:v>
                </c:pt>
                <c:pt idx="114">
                  <c:v>12788339.523400001</c:v>
                </c:pt>
                <c:pt idx="115">
                  <c:v>11751175.538600001</c:v>
                </c:pt>
                <c:pt idx="116">
                  <c:v>12610126.845000001</c:v>
                </c:pt>
                <c:pt idx="117">
                  <c:v>11972197.742000001</c:v>
                </c:pt>
                <c:pt idx="118">
                  <c:v>12329554.254999999</c:v>
                </c:pt>
                <c:pt idx="119">
                  <c:v>12519194.473000001</c:v>
                </c:pt>
                <c:pt idx="120">
                  <c:v>15242330.061000001</c:v>
                </c:pt>
                <c:pt idx="121">
                  <c:v>14587365.41</c:v>
                </c:pt>
                <c:pt idx="122">
                  <c:v>13272017.319</c:v>
                </c:pt>
                <c:pt idx="123">
                  <c:v>12991616.025000002</c:v>
                </c:pt>
                <c:pt idx="124">
                  <c:v>12006063.484999999</c:v>
                </c:pt>
                <c:pt idx="125">
                  <c:v>11873765.093</c:v>
                </c:pt>
                <c:pt idx="126">
                  <c:v>12772928.206999999</c:v>
                </c:pt>
                <c:pt idx="127">
                  <c:v>11586289.765999999</c:v>
                </c:pt>
                <c:pt idx="128">
                  <c:v>12718168.484999999</c:v>
                </c:pt>
                <c:pt idx="129">
                  <c:v>11494836.318</c:v>
                </c:pt>
                <c:pt idx="130">
                  <c:v>11858207.989999998</c:v>
                </c:pt>
                <c:pt idx="131">
                  <c:v>12819088.591</c:v>
                </c:pt>
                <c:pt idx="132">
                  <c:v>14008809.457</c:v>
                </c:pt>
                <c:pt idx="133">
                  <c:v>14091447.23</c:v>
                </c:pt>
                <c:pt idx="134">
                  <c:v>13562155.984999999</c:v>
                </c:pt>
                <c:pt idx="135">
                  <c:v>12773242.293000001</c:v>
                </c:pt>
                <c:pt idx="136">
                  <c:v>11904214.238</c:v>
                </c:pt>
                <c:pt idx="137">
                  <c:v>11928804.916999999</c:v>
                </c:pt>
                <c:pt idx="138">
                  <c:v>12800005.85</c:v>
                </c:pt>
                <c:pt idx="139">
                  <c:v>11871517.959999999</c:v>
                </c:pt>
                <c:pt idx="140">
                  <c:v>12739035.039999999</c:v>
                </c:pt>
                <c:pt idx="141">
                  <c:v>11538392.939999999</c:v>
                </c:pt>
                <c:pt idx="142">
                  <c:v>12236503.51</c:v>
                </c:pt>
                <c:pt idx="143">
                  <c:v>12547787.24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Predicted Monthly'!$X$1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'LU Predicted Monthly'!$A$2:$A$145</c:f>
              <c:numCache>
                <c:formatCode>mmm\ yy</c:formatCode>
                <c:ptCount val="144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</c:numCache>
            </c:numRef>
          </c:cat>
          <c:val>
            <c:numRef>
              <c:f>'LU Predicted Monthly'!$X$2:$X$145</c:f>
              <c:numCache>
                <c:formatCode>_-* #,##0_-;\-* #,##0_-;_-* "-"??_-;_-@_-</c:formatCode>
                <c:ptCount val="144"/>
                <c:pt idx="0">
                  <c:v>13493592.898694439</c:v>
                </c:pt>
                <c:pt idx="1">
                  <c:v>13855647.870645978</c:v>
                </c:pt>
                <c:pt idx="2">
                  <c:v>12589653.19063442</c:v>
                </c:pt>
                <c:pt idx="3">
                  <c:v>12046134.18118296</c:v>
                </c:pt>
                <c:pt idx="4">
                  <c:v>11358572.841152512</c:v>
                </c:pt>
                <c:pt idx="5">
                  <c:v>11197020.450146027</c:v>
                </c:pt>
                <c:pt idx="6">
                  <c:v>11559206.666775597</c:v>
                </c:pt>
                <c:pt idx="7">
                  <c:v>11325103.069395766</c:v>
                </c:pt>
                <c:pt idx="8">
                  <c:v>11975739.355833663</c:v>
                </c:pt>
                <c:pt idx="9">
                  <c:v>10967302.612213489</c:v>
                </c:pt>
                <c:pt idx="10">
                  <c:v>11390801.601926921</c:v>
                </c:pt>
                <c:pt idx="11">
                  <c:v>11957689.187265994</c:v>
                </c:pt>
                <c:pt idx="12">
                  <c:v>13337761.155467309</c:v>
                </c:pt>
                <c:pt idx="13">
                  <c:v>13038983.993160211</c:v>
                </c:pt>
                <c:pt idx="14">
                  <c:v>12644371.716255115</c:v>
                </c:pt>
                <c:pt idx="15">
                  <c:v>12280437.487302477</c:v>
                </c:pt>
                <c:pt idx="16">
                  <c:v>11471809.68843173</c:v>
                </c:pt>
                <c:pt idx="17">
                  <c:v>11184071.58069006</c:v>
                </c:pt>
                <c:pt idx="18">
                  <c:v>11913579.237609765</c:v>
                </c:pt>
                <c:pt idx="19">
                  <c:v>11066339.012958298</c:v>
                </c:pt>
                <c:pt idx="20">
                  <c:v>11828900.129464643</c:v>
                </c:pt>
                <c:pt idx="21">
                  <c:v>11107735.632061353</c:v>
                </c:pt>
                <c:pt idx="22">
                  <c:v>11266642.872818811</c:v>
                </c:pt>
                <c:pt idx="23">
                  <c:v>13551814.411660297</c:v>
                </c:pt>
                <c:pt idx="24">
                  <c:v>14805925.804830087</c:v>
                </c:pt>
                <c:pt idx="25">
                  <c:v>14329976.438398685</c:v>
                </c:pt>
                <c:pt idx="26">
                  <c:v>12968176.308854856</c:v>
                </c:pt>
                <c:pt idx="27">
                  <c:v>12486251.261036634</c:v>
                </c:pt>
                <c:pt idx="28">
                  <c:v>11659270.38013443</c:v>
                </c:pt>
                <c:pt idx="29">
                  <c:v>11282861.730335269</c:v>
                </c:pt>
                <c:pt idx="30">
                  <c:v>12479957.09921504</c:v>
                </c:pt>
                <c:pt idx="31">
                  <c:v>11159294.065237582</c:v>
                </c:pt>
                <c:pt idx="32">
                  <c:v>12077143.08852176</c:v>
                </c:pt>
                <c:pt idx="33">
                  <c:v>11278435.071897218</c:v>
                </c:pt>
                <c:pt idx="34">
                  <c:v>11811531.205897175</c:v>
                </c:pt>
                <c:pt idx="35">
                  <c:v>12604946.691082332</c:v>
                </c:pt>
                <c:pt idx="36">
                  <c:v>14511036.621930093</c:v>
                </c:pt>
                <c:pt idx="37">
                  <c:v>13909297.292163692</c:v>
                </c:pt>
                <c:pt idx="38">
                  <c:v>12619619.868892333</c:v>
                </c:pt>
                <c:pt idx="39">
                  <c:v>12445838.938486872</c:v>
                </c:pt>
                <c:pt idx="40">
                  <c:v>11810532.520359613</c:v>
                </c:pt>
                <c:pt idx="41">
                  <c:v>11794332.707092978</c:v>
                </c:pt>
                <c:pt idx="42">
                  <c:v>12491779.603239141</c:v>
                </c:pt>
                <c:pt idx="43">
                  <c:v>11133558.119833775</c:v>
                </c:pt>
                <c:pt idx="44">
                  <c:v>12213269.33462522</c:v>
                </c:pt>
                <c:pt idx="45">
                  <c:v>11331904.562084408</c:v>
                </c:pt>
                <c:pt idx="46">
                  <c:v>11807914.240067307</c:v>
                </c:pt>
                <c:pt idx="47">
                  <c:v>13279018.277181374</c:v>
                </c:pt>
                <c:pt idx="48">
                  <c:v>13698546.160042543</c:v>
                </c:pt>
                <c:pt idx="49">
                  <c:v>14383155.90248118</c:v>
                </c:pt>
                <c:pt idx="50">
                  <c:v>13342905.142537214</c:v>
                </c:pt>
                <c:pt idx="51">
                  <c:v>13045791.38936927</c:v>
                </c:pt>
                <c:pt idx="52">
                  <c:v>11862630.849084966</c:v>
                </c:pt>
                <c:pt idx="53">
                  <c:v>11622442.184421996</c:v>
                </c:pt>
                <c:pt idx="54">
                  <c:v>12701156.931902763</c:v>
                </c:pt>
                <c:pt idx="55">
                  <c:v>11806557.969988592</c:v>
                </c:pt>
                <c:pt idx="56">
                  <c:v>12262532.895670462</c:v>
                </c:pt>
                <c:pt idx="57">
                  <c:v>11711883.866357924</c:v>
                </c:pt>
                <c:pt idx="58">
                  <c:v>11744987.497883834</c:v>
                </c:pt>
                <c:pt idx="59">
                  <c:v>13237984.107720317</c:v>
                </c:pt>
                <c:pt idx="60">
                  <c:v>14070421.574308176</c:v>
                </c:pt>
                <c:pt idx="61">
                  <c:v>13574083.585863279</c:v>
                </c:pt>
                <c:pt idx="62">
                  <c:v>13207562.599628912</c:v>
                </c:pt>
                <c:pt idx="63">
                  <c:v>12757457.737120975</c:v>
                </c:pt>
                <c:pt idx="64">
                  <c:v>11951009.467902118</c:v>
                </c:pt>
                <c:pt idx="65">
                  <c:v>11656864.500694865</c:v>
                </c:pt>
                <c:pt idx="66">
                  <c:v>12207740.092875455</c:v>
                </c:pt>
                <c:pt idx="67">
                  <c:v>11393346.080720536</c:v>
                </c:pt>
                <c:pt idx="68">
                  <c:v>12205028.670102751</c:v>
                </c:pt>
                <c:pt idx="69">
                  <c:v>11299543.552526757</c:v>
                </c:pt>
                <c:pt idx="70">
                  <c:v>11442566.009256644</c:v>
                </c:pt>
                <c:pt idx="71">
                  <c:v>12370600.867680563</c:v>
                </c:pt>
                <c:pt idx="72">
                  <c:v>12983303.541105475</c:v>
                </c:pt>
                <c:pt idx="73">
                  <c:v>13839541.01279873</c:v>
                </c:pt>
                <c:pt idx="74">
                  <c:v>12527431.815292317</c:v>
                </c:pt>
                <c:pt idx="75">
                  <c:v>12361976.193670325</c:v>
                </c:pt>
                <c:pt idx="76">
                  <c:v>11837927.656024158</c:v>
                </c:pt>
                <c:pt idx="77">
                  <c:v>11445991.944018343</c:v>
                </c:pt>
                <c:pt idx="78">
                  <c:v>12376755.910188256</c:v>
                </c:pt>
                <c:pt idx="79">
                  <c:v>11410241.662242597</c:v>
                </c:pt>
                <c:pt idx="80">
                  <c:v>12448449.57879819</c:v>
                </c:pt>
                <c:pt idx="81">
                  <c:v>11555409.713484276</c:v>
                </c:pt>
                <c:pt idx="82">
                  <c:v>12148595.284447445</c:v>
                </c:pt>
                <c:pt idx="83">
                  <c:v>12686236.365900967</c:v>
                </c:pt>
                <c:pt idx="84">
                  <c:v>15059959.957394723</c:v>
                </c:pt>
                <c:pt idx="85">
                  <c:v>14243859.543806542</c:v>
                </c:pt>
                <c:pt idx="86">
                  <c:v>13188863.379258392</c:v>
                </c:pt>
                <c:pt idx="87">
                  <c:v>12653084.517653402</c:v>
                </c:pt>
                <c:pt idx="88">
                  <c:v>11866078.442893947</c:v>
                </c:pt>
                <c:pt idx="89">
                  <c:v>11607372.176035956</c:v>
                </c:pt>
                <c:pt idx="90">
                  <c:v>12389194.535432089</c:v>
                </c:pt>
                <c:pt idx="91">
                  <c:v>11483127.746294433</c:v>
                </c:pt>
                <c:pt idx="92">
                  <c:v>12389721.090824161</c:v>
                </c:pt>
                <c:pt idx="93">
                  <c:v>11554987.148316244</c:v>
                </c:pt>
                <c:pt idx="94">
                  <c:v>11885461.189124241</c:v>
                </c:pt>
                <c:pt idx="95">
                  <c:v>12781085.327124059</c:v>
                </c:pt>
                <c:pt idx="96">
                  <c:v>14896228.363892453</c:v>
                </c:pt>
                <c:pt idx="97">
                  <c:v>14071014.736220215</c:v>
                </c:pt>
                <c:pt idx="98">
                  <c:v>13371556.135690179</c:v>
                </c:pt>
                <c:pt idx="99">
                  <c:v>12894706.670589102</c:v>
                </c:pt>
                <c:pt idx="100">
                  <c:v>12160427.081706662</c:v>
                </c:pt>
                <c:pt idx="101">
                  <c:v>11942056.504085738</c:v>
                </c:pt>
                <c:pt idx="102">
                  <c:v>12797611.821569113</c:v>
                </c:pt>
                <c:pt idx="103">
                  <c:v>12169262.260250239</c:v>
                </c:pt>
                <c:pt idx="104">
                  <c:v>12858274.764559394</c:v>
                </c:pt>
                <c:pt idx="105">
                  <c:v>11641741.705616806</c:v>
                </c:pt>
                <c:pt idx="106">
                  <c:v>12401009.152247602</c:v>
                </c:pt>
                <c:pt idx="107">
                  <c:v>13253814.375916665</c:v>
                </c:pt>
                <c:pt idx="108">
                  <c:v>14975809.918190923</c:v>
                </c:pt>
                <c:pt idx="109">
                  <c:v>14425830.221323699</c:v>
                </c:pt>
                <c:pt idx="110">
                  <c:v>13274890.32371415</c:v>
                </c:pt>
                <c:pt idx="111">
                  <c:v>12967356.447564317</c:v>
                </c:pt>
                <c:pt idx="112">
                  <c:v>12036535.560921125</c:v>
                </c:pt>
                <c:pt idx="113">
                  <c:v>12010054.346558645</c:v>
                </c:pt>
                <c:pt idx="114">
                  <c:v>12876099.081024207</c:v>
                </c:pt>
                <c:pt idx="115">
                  <c:v>11757754.267825851</c:v>
                </c:pt>
                <c:pt idx="116">
                  <c:v>12662371.982629599</c:v>
                </c:pt>
                <c:pt idx="117">
                  <c:v>11737937.166348632</c:v>
                </c:pt>
                <c:pt idx="118">
                  <c:v>12259453.840551334</c:v>
                </c:pt>
                <c:pt idx="119">
                  <c:v>13042751.666775292</c:v>
                </c:pt>
                <c:pt idx="120">
                  <c:v>14800177.989344563</c:v>
                </c:pt>
                <c:pt idx="121">
                  <c:v>14195288.423082486</c:v>
                </c:pt>
                <c:pt idx="122">
                  <c:v>13429330.250666395</c:v>
                </c:pt>
                <c:pt idx="123">
                  <c:v>13292725.775509708</c:v>
                </c:pt>
                <c:pt idx="124">
                  <c:v>12261378.223997438</c:v>
                </c:pt>
                <c:pt idx="125">
                  <c:v>11962676.360741656</c:v>
                </c:pt>
                <c:pt idx="126">
                  <c:v>12804461.703253567</c:v>
                </c:pt>
                <c:pt idx="127">
                  <c:v>11775570.631133426</c:v>
                </c:pt>
                <c:pt idx="128">
                  <c:v>12509061.526854601</c:v>
                </c:pt>
                <c:pt idx="129">
                  <c:v>11949557.963179102</c:v>
                </c:pt>
                <c:pt idx="130">
                  <c:v>12510445.800728314</c:v>
                </c:pt>
                <c:pt idx="131">
                  <c:v>13509251.99754958</c:v>
                </c:pt>
                <c:pt idx="132">
                  <c:v>14158679.302257061</c:v>
                </c:pt>
                <c:pt idx="133">
                  <c:v>14094831.218502872</c:v>
                </c:pt>
                <c:pt idx="134">
                  <c:v>13702320.980461052</c:v>
                </c:pt>
                <c:pt idx="135">
                  <c:v>13399707.457136877</c:v>
                </c:pt>
                <c:pt idx="136">
                  <c:v>12367750.42108346</c:v>
                </c:pt>
                <c:pt idx="137">
                  <c:v>12345613.581478586</c:v>
                </c:pt>
                <c:pt idx="138">
                  <c:v>12789852.085760288</c:v>
                </c:pt>
                <c:pt idx="139">
                  <c:v>11498243.461670686</c:v>
                </c:pt>
                <c:pt idx="140">
                  <c:v>12679395.357219007</c:v>
                </c:pt>
                <c:pt idx="141">
                  <c:v>12025017.123613911</c:v>
                </c:pt>
                <c:pt idx="142">
                  <c:v>12836523.888047241</c:v>
                </c:pt>
                <c:pt idx="143">
                  <c:v>13074326.438940905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062464"/>
        <c:axId val="306064000"/>
      </c:lineChart>
      <c:dateAx>
        <c:axId val="3060624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06064000"/>
        <c:crosses val="autoZero"/>
        <c:auto val="1"/>
        <c:lblOffset val="100"/>
        <c:baseTimeUnit val="months"/>
      </c:dateAx>
      <c:valAx>
        <c:axId val="306064000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0606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Summary'!$D$3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Summary'!$D$5:$D$15</c:f>
              <c:numCache>
                <c:formatCode>#,##0</c:formatCode>
                <c:ptCount val="11"/>
                <c:pt idx="0">
                  <c:v>202169320.47790003</c:v>
                </c:pt>
                <c:pt idx="1">
                  <c:v>213231097.3188</c:v>
                </c:pt>
                <c:pt idx="2">
                  <c:v>203419311.92990005</c:v>
                </c:pt>
                <c:pt idx="3">
                  <c:v>205361403.11880001</c:v>
                </c:pt>
                <c:pt idx="4">
                  <c:v>197176337.69439998</c:v>
                </c:pt>
                <c:pt idx="5">
                  <c:v>196461749.94190001</c:v>
                </c:pt>
                <c:pt idx="6">
                  <c:v>197410764.39520001</c:v>
                </c:pt>
                <c:pt idx="7">
                  <c:v>191104338.41010001</c:v>
                </c:pt>
                <c:pt idx="8">
                  <c:v>184953208.6112</c:v>
                </c:pt>
                <c:pt idx="9">
                  <c:v>189348695.8743</c:v>
                </c:pt>
                <c:pt idx="10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Summary'!$E$3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Summary'!$E$5:$E$15</c:f>
              <c:numCache>
                <c:formatCode>#,##0</c:formatCode>
                <c:ptCount val="11"/>
                <c:pt idx="0">
                  <c:v>205598902.5187335</c:v>
                </c:pt>
                <c:pt idx="1">
                  <c:v>210588817.64218429</c:v>
                </c:pt>
                <c:pt idx="2">
                  <c:v>199664222.86385372</c:v>
                </c:pt>
                <c:pt idx="3">
                  <c:v>202730153.76389784</c:v>
                </c:pt>
                <c:pt idx="4">
                  <c:v>197059963.76435518</c:v>
                </c:pt>
                <c:pt idx="5">
                  <c:v>194648092.93039423</c:v>
                </c:pt>
                <c:pt idx="6">
                  <c:v>193685417.07033223</c:v>
                </c:pt>
                <c:pt idx="7">
                  <c:v>193799192.1924915</c:v>
                </c:pt>
                <c:pt idx="8">
                  <c:v>192421290.34750509</c:v>
                </c:pt>
                <c:pt idx="9">
                  <c:v>192388311.82857528</c:v>
                </c:pt>
                <c:pt idx="10">
                  <c:v>187485158.68898663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01632"/>
        <c:axId val="306103424"/>
      </c:lineChart>
      <c:catAx>
        <c:axId val="3061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6103424"/>
        <c:crosses val="autoZero"/>
        <c:auto val="1"/>
        <c:lblAlgn val="ctr"/>
        <c:lblOffset val="100"/>
        <c:noMultiLvlLbl val="0"/>
      </c:catAx>
      <c:valAx>
        <c:axId val="306103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101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Summary'!$J$3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Summary'!$J$5:$J$15</c:f>
              <c:numCache>
                <c:formatCode>#,##0</c:formatCode>
                <c:ptCount val="11"/>
                <c:pt idx="0">
                  <c:v>90968331.113800004</c:v>
                </c:pt>
                <c:pt idx="1">
                  <c:v>92393785.427099973</c:v>
                </c:pt>
                <c:pt idx="2">
                  <c:v>87257189.643100008</c:v>
                </c:pt>
                <c:pt idx="3">
                  <c:v>87931680.705499992</c:v>
                </c:pt>
                <c:pt idx="4">
                  <c:v>93970050.298199996</c:v>
                </c:pt>
                <c:pt idx="5">
                  <c:v>93350686.924999997</c:v>
                </c:pt>
                <c:pt idx="6">
                  <c:v>94126083.127000004</c:v>
                </c:pt>
                <c:pt idx="7">
                  <c:v>93008634.910999998</c:v>
                </c:pt>
                <c:pt idx="8">
                  <c:v>88608640.897100002</c:v>
                </c:pt>
                <c:pt idx="9">
                  <c:v>86375577.059599996</c:v>
                </c:pt>
                <c:pt idx="10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Summary'!$K$3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Summary'!$K$5:$K$15</c:f>
              <c:numCache>
                <c:formatCode>#,##0</c:formatCode>
                <c:ptCount val="11"/>
                <c:pt idx="0">
                  <c:v>92410350.092664033</c:v>
                </c:pt>
                <c:pt idx="1">
                  <c:v>94059502.275309294</c:v>
                </c:pt>
                <c:pt idx="2">
                  <c:v>89233181.708116129</c:v>
                </c:pt>
                <c:pt idx="3">
                  <c:v>89676592.119727984</c:v>
                </c:pt>
                <c:pt idx="4">
                  <c:v>91963605.482360274</c:v>
                </c:pt>
                <c:pt idx="5">
                  <c:v>90887115.06168665</c:v>
                </c:pt>
                <c:pt idx="6">
                  <c:v>89986806.772019669</c:v>
                </c:pt>
                <c:pt idx="7">
                  <c:v>90564943.015604734</c:v>
                </c:pt>
                <c:pt idx="8">
                  <c:v>89700720.548060566</c:v>
                </c:pt>
                <c:pt idx="9">
                  <c:v>89206982.203066424</c:v>
                </c:pt>
                <c:pt idx="10">
                  <c:v>92118366.847603604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28384"/>
        <c:axId val="306129920"/>
      </c:lineChart>
      <c:catAx>
        <c:axId val="3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6129920"/>
        <c:crosses val="autoZero"/>
        <c:auto val="1"/>
        <c:lblAlgn val="ctr"/>
        <c:lblOffset val="100"/>
        <c:noMultiLvlLbl val="0"/>
      </c:catAx>
      <c:valAx>
        <c:axId val="306129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12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Summary'!$P$3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Summary'!$P$5:$P$15</c:f>
              <c:numCache>
                <c:formatCode>#,##0</c:formatCode>
                <c:ptCount val="11"/>
                <c:pt idx="0">
                  <c:v>282637528.08769995</c:v>
                </c:pt>
                <c:pt idx="1">
                  <c:v>280428685.46079993</c:v>
                </c:pt>
                <c:pt idx="2">
                  <c:v>281992975.51929998</c:v>
                </c:pt>
                <c:pt idx="3">
                  <c:v>275557419.62510002</c:v>
                </c:pt>
                <c:pt idx="4">
                  <c:v>274569665.0729</c:v>
                </c:pt>
                <c:pt idx="5">
                  <c:v>270117289.67619997</c:v>
                </c:pt>
                <c:pt idx="6">
                  <c:v>273806097.95489997</c:v>
                </c:pt>
                <c:pt idx="7">
                  <c:v>273712584.15109998</c:v>
                </c:pt>
                <c:pt idx="8">
                  <c:v>274473667.94679999</c:v>
                </c:pt>
                <c:pt idx="9">
                  <c:v>279458000.47820002</c:v>
                </c:pt>
                <c:pt idx="10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Summary'!$Q$3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Summary'!$Q$5:$Q$15</c:f>
              <c:numCache>
                <c:formatCode>#,##0</c:formatCode>
                <c:ptCount val="11"/>
                <c:pt idx="0">
                  <c:v>279886031.67144269</c:v>
                </c:pt>
                <c:pt idx="1">
                  <c:v>285691145.91891819</c:v>
                </c:pt>
                <c:pt idx="2">
                  <c:v>278874122.45922494</c:v>
                </c:pt>
                <c:pt idx="3">
                  <c:v>280904126.3358525</c:v>
                </c:pt>
                <c:pt idx="4">
                  <c:v>274337220.57388395</c:v>
                </c:pt>
                <c:pt idx="5">
                  <c:v>272632165.40749812</c:v>
                </c:pt>
                <c:pt idx="6">
                  <c:v>273756541.05410326</c:v>
                </c:pt>
                <c:pt idx="7">
                  <c:v>273260518.69176376</c:v>
                </c:pt>
                <c:pt idx="8">
                  <c:v>274586467.66018045</c:v>
                </c:pt>
                <c:pt idx="9">
                  <c:v>276630216.09045589</c:v>
                </c:pt>
                <c:pt idx="10">
                  <c:v>272100269.89211005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42592"/>
        <c:axId val="306152576"/>
      </c:lineChart>
      <c:catAx>
        <c:axId val="3061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6152576"/>
        <c:crosses val="autoZero"/>
        <c:auto val="1"/>
        <c:lblAlgn val="ctr"/>
        <c:lblOffset val="100"/>
        <c:noMultiLvlLbl val="0"/>
      </c:catAx>
      <c:valAx>
        <c:axId val="306152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142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Summary'!$V$3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Summary'!$V$5:$V$15</c:f>
              <c:numCache>
                <c:formatCode>#,##0</c:formatCode>
                <c:ptCount val="11"/>
                <c:pt idx="0">
                  <c:v>143975781.89899999</c:v>
                </c:pt>
                <c:pt idx="1">
                  <c:v>152356155.53470001</c:v>
                </c:pt>
                <c:pt idx="2">
                  <c:v>152420283.97670001</c:v>
                </c:pt>
                <c:pt idx="3">
                  <c:v>150723902.41120002</c:v>
                </c:pt>
                <c:pt idx="4">
                  <c:v>150640722.23520002</c:v>
                </c:pt>
                <c:pt idx="5">
                  <c:v>148002868.85999998</c:v>
                </c:pt>
                <c:pt idx="6">
                  <c:v>149058789.9682</c:v>
                </c:pt>
                <c:pt idx="7">
                  <c:v>154491718.44549999</c:v>
                </c:pt>
                <c:pt idx="8">
                  <c:v>155448434.65640002</c:v>
                </c:pt>
                <c:pt idx="9">
                  <c:v>153943745.77000001</c:v>
                </c:pt>
                <c:pt idx="10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Summary'!$W$3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Summary'!$B$5:$B$15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'Model Annual Summary'!$W$5:$W$15</c:f>
              <c:numCache>
                <c:formatCode>#,##0</c:formatCode>
                <c:ptCount val="11"/>
                <c:pt idx="0">
                  <c:v>143133278.11471835</c:v>
                </c:pt>
                <c:pt idx="1">
                  <c:v>148267473.22016314</c:v>
                </c:pt>
                <c:pt idx="2">
                  <c:v>148501965.17077667</c:v>
                </c:pt>
                <c:pt idx="3">
                  <c:v>150212915.76496837</c:v>
                </c:pt>
                <c:pt idx="4">
                  <c:v>150682502.73504221</c:v>
                </c:pt>
                <c:pt idx="5">
                  <c:v>145914997.43607205</c:v>
                </c:pt>
                <c:pt idx="6">
                  <c:v>151244906.53210467</c:v>
                </c:pt>
                <c:pt idx="7">
                  <c:v>151819566.52929959</c:v>
                </c:pt>
                <c:pt idx="8">
                  <c:v>154812190.89843267</c:v>
                </c:pt>
                <c:pt idx="9">
                  <c:v>154277945.02849716</c:v>
                </c:pt>
                <c:pt idx="10">
                  <c:v>155127252.58361849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81632"/>
        <c:axId val="306183168"/>
      </c:lineChart>
      <c:catAx>
        <c:axId val="3061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6183168"/>
        <c:crosses val="autoZero"/>
        <c:auto val="1"/>
        <c:lblAlgn val="ctr"/>
        <c:lblOffset val="100"/>
        <c:noMultiLvlLbl val="0"/>
      </c:catAx>
      <c:valAx>
        <c:axId val="306183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181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'Res Normalized Monthly'!$C$2:$C$145</c:f>
              <c:numCache>
                <c:formatCode>General</c:formatCode>
                <c:ptCount val="144"/>
                <c:pt idx="0">
                  <c:v>13419848.7115</c:v>
                </c:pt>
                <c:pt idx="1">
                  <c:v>13814736.110400001</c:v>
                </c:pt>
                <c:pt idx="2">
                  <c:v>13451103.6918</c:v>
                </c:pt>
                <c:pt idx="3">
                  <c:v>15249279.532399999</c:v>
                </c:pt>
                <c:pt idx="4">
                  <c:v>17551990.578799997</c:v>
                </c:pt>
                <c:pt idx="5">
                  <c:v>21265866.4439</c:v>
                </c:pt>
                <c:pt idx="6">
                  <c:v>24983392.7454</c:v>
                </c:pt>
                <c:pt idx="7">
                  <c:v>23260728.185400002</c:v>
                </c:pt>
                <c:pt idx="8">
                  <c:v>21380237.746199995</c:v>
                </c:pt>
                <c:pt idx="9">
                  <c:v>16381292.574499998</c:v>
                </c:pt>
                <c:pt idx="10">
                  <c:v>13113711.889600001</c:v>
                </c:pt>
                <c:pt idx="11">
                  <c:v>12025630.5428</c:v>
                </c:pt>
                <c:pt idx="12">
                  <c:v>12480495.721999999</c:v>
                </c:pt>
                <c:pt idx="13">
                  <c:v>12894040.3335</c:v>
                </c:pt>
                <c:pt idx="14">
                  <c:v>13051326.094899999</c:v>
                </c:pt>
                <c:pt idx="15">
                  <c:v>15044045.166299999</c:v>
                </c:pt>
                <c:pt idx="16">
                  <c:v>16875384.285799999</c:v>
                </c:pt>
                <c:pt idx="17">
                  <c:v>20679035.191500001</c:v>
                </c:pt>
                <c:pt idx="18">
                  <c:v>24362775.901099999</c:v>
                </c:pt>
                <c:pt idx="19">
                  <c:v>21568578.798400003</c:v>
                </c:pt>
                <c:pt idx="20">
                  <c:v>21253088.447599996</c:v>
                </c:pt>
                <c:pt idx="21">
                  <c:v>16152532.5374</c:v>
                </c:pt>
                <c:pt idx="22">
                  <c:v>14345093.984999999</c:v>
                </c:pt>
                <c:pt idx="23">
                  <c:v>13190853.948100001</c:v>
                </c:pt>
                <c:pt idx="24">
                  <c:v>14886961.169100001</c:v>
                </c:pt>
                <c:pt idx="25">
                  <c:v>15284425.304500001</c:v>
                </c:pt>
                <c:pt idx="26">
                  <c:v>14693632.851300001</c:v>
                </c:pt>
                <c:pt idx="27">
                  <c:v>16156540.5689</c:v>
                </c:pt>
                <c:pt idx="28">
                  <c:v>18432497.653900005</c:v>
                </c:pt>
                <c:pt idx="29">
                  <c:v>22904116.153500002</c:v>
                </c:pt>
                <c:pt idx="30">
                  <c:v>25010591.8079</c:v>
                </c:pt>
                <c:pt idx="31">
                  <c:v>21683266.011</c:v>
                </c:pt>
                <c:pt idx="32">
                  <c:v>21121388.039799996</c:v>
                </c:pt>
                <c:pt idx="33">
                  <c:v>15580012.752599999</c:v>
                </c:pt>
                <c:pt idx="34">
                  <c:v>13418849.650599999</c:v>
                </c:pt>
                <c:pt idx="35">
                  <c:v>12724619.526300002</c:v>
                </c:pt>
                <c:pt idx="36">
                  <c:v>13805723.780599998</c:v>
                </c:pt>
                <c:pt idx="37">
                  <c:v>14269213.069399999</c:v>
                </c:pt>
                <c:pt idx="38">
                  <c:v>13454072.5579</c:v>
                </c:pt>
                <c:pt idx="39">
                  <c:v>15092017.420400001</c:v>
                </c:pt>
                <c:pt idx="40">
                  <c:v>17284532.570100002</c:v>
                </c:pt>
                <c:pt idx="41">
                  <c:v>19975024.743300006</c:v>
                </c:pt>
                <c:pt idx="42">
                  <c:v>21922976.931900006</c:v>
                </c:pt>
                <c:pt idx="43">
                  <c:v>21215229.739700001</c:v>
                </c:pt>
                <c:pt idx="44">
                  <c:v>22507435.654300001</c:v>
                </c:pt>
                <c:pt idx="45">
                  <c:v>16894791.8596</c:v>
                </c:pt>
                <c:pt idx="46">
                  <c:v>14320600.543499999</c:v>
                </c:pt>
                <c:pt idx="47">
                  <c:v>13454585.3166</c:v>
                </c:pt>
                <c:pt idx="48">
                  <c:v>14173063.398399998</c:v>
                </c:pt>
                <c:pt idx="49">
                  <c:v>14172004.111099999</c:v>
                </c:pt>
                <c:pt idx="50">
                  <c:v>13992548.4</c:v>
                </c:pt>
                <c:pt idx="51">
                  <c:v>14869629.175000001</c:v>
                </c:pt>
                <c:pt idx="52">
                  <c:v>16927791.467799999</c:v>
                </c:pt>
                <c:pt idx="53">
                  <c:v>20910746.5209</c:v>
                </c:pt>
                <c:pt idx="54">
                  <c:v>22655391.983200002</c:v>
                </c:pt>
                <c:pt idx="55">
                  <c:v>20439079.7447</c:v>
                </c:pt>
                <c:pt idx="56">
                  <c:v>20740835.5667</c:v>
                </c:pt>
                <c:pt idx="57">
                  <c:v>15748045.449600002</c:v>
                </c:pt>
                <c:pt idx="58">
                  <c:v>12800245.176199999</c:v>
                </c:pt>
                <c:pt idx="59">
                  <c:v>12178445.581599999</c:v>
                </c:pt>
                <c:pt idx="60">
                  <c:v>12948038.867400002</c:v>
                </c:pt>
                <c:pt idx="61">
                  <c:v>12982282.8529</c:v>
                </c:pt>
                <c:pt idx="62">
                  <c:v>12855677.2344</c:v>
                </c:pt>
                <c:pt idx="63">
                  <c:v>14605382.810899999</c:v>
                </c:pt>
                <c:pt idx="64">
                  <c:v>17420502.774900001</c:v>
                </c:pt>
                <c:pt idx="65">
                  <c:v>21802409.651899997</c:v>
                </c:pt>
                <c:pt idx="66">
                  <c:v>24633368.951099999</c:v>
                </c:pt>
                <c:pt idx="67">
                  <c:v>21259564.445299998</c:v>
                </c:pt>
                <c:pt idx="68">
                  <c:v>20311506.205500003</c:v>
                </c:pt>
                <c:pt idx="69">
                  <c:v>15355678.4505</c:v>
                </c:pt>
                <c:pt idx="70">
                  <c:v>13117710.1909</c:v>
                </c:pt>
                <c:pt idx="71">
                  <c:v>11957071.520799998</c:v>
                </c:pt>
                <c:pt idx="72">
                  <c:v>12423690.194100002</c:v>
                </c:pt>
                <c:pt idx="73">
                  <c:v>13070512.381900001</c:v>
                </c:pt>
                <c:pt idx="74">
                  <c:v>13202217.812000001</c:v>
                </c:pt>
                <c:pt idx="75">
                  <c:v>14811561.364799999</c:v>
                </c:pt>
                <c:pt idx="76">
                  <c:v>16459360.333399998</c:v>
                </c:pt>
                <c:pt idx="77">
                  <c:v>19859508.091600001</c:v>
                </c:pt>
                <c:pt idx="78">
                  <c:v>23606855.725399997</c:v>
                </c:pt>
                <c:pt idx="79">
                  <c:v>21091517.422400001</c:v>
                </c:pt>
                <c:pt idx="80">
                  <c:v>19291304.618700001</c:v>
                </c:pt>
                <c:pt idx="81">
                  <c:v>14289179.892700002</c:v>
                </c:pt>
                <c:pt idx="82">
                  <c:v>12526333.185799999</c:v>
                </c:pt>
                <c:pt idx="83">
                  <c:v>12654046.736899998</c:v>
                </c:pt>
                <c:pt idx="84">
                  <c:v>14622071.658500001</c:v>
                </c:pt>
                <c:pt idx="85">
                  <c:v>13964183.280500002</c:v>
                </c:pt>
                <c:pt idx="86">
                  <c:v>13079707.3025</c:v>
                </c:pt>
                <c:pt idx="87">
                  <c:v>14420343.764199998</c:v>
                </c:pt>
                <c:pt idx="88">
                  <c:v>16915365.330200002</c:v>
                </c:pt>
                <c:pt idx="89">
                  <c:v>20949855.477400001</c:v>
                </c:pt>
                <c:pt idx="90">
                  <c:v>22949860.934299998</c:v>
                </c:pt>
                <c:pt idx="91">
                  <c:v>20130373.043899998</c:v>
                </c:pt>
                <c:pt idx="92">
                  <c:v>19264282.676100001</c:v>
                </c:pt>
                <c:pt idx="93">
                  <c:v>15275002.8061</c:v>
                </c:pt>
                <c:pt idx="94">
                  <c:v>12988644.4836</c:v>
                </c:pt>
                <c:pt idx="95">
                  <c:v>12227658.222899999</c:v>
                </c:pt>
                <c:pt idx="96">
                  <c:v>14186476.795499999</c:v>
                </c:pt>
                <c:pt idx="97">
                  <c:v>13646879.092999998</c:v>
                </c:pt>
                <c:pt idx="98">
                  <c:v>12374381.956699999</c:v>
                </c:pt>
                <c:pt idx="99">
                  <c:v>13664672.127900001</c:v>
                </c:pt>
                <c:pt idx="100">
                  <c:v>15512028.3873</c:v>
                </c:pt>
                <c:pt idx="101">
                  <c:v>18884077.882800002</c:v>
                </c:pt>
                <c:pt idx="102">
                  <c:v>20794679.283499997</c:v>
                </c:pt>
                <c:pt idx="103">
                  <c:v>18571936.430599999</c:v>
                </c:pt>
                <c:pt idx="104">
                  <c:v>16671968.3027</c:v>
                </c:pt>
                <c:pt idx="105">
                  <c:v>14395404.4703</c:v>
                </c:pt>
                <c:pt idx="106">
                  <c:v>11731052.347100001</c:v>
                </c:pt>
                <c:pt idx="107">
                  <c:v>12434620.296799999</c:v>
                </c:pt>
                <c:pt idx="108">
                  <c:v>14445687.284299999</c:v>
                </c:pt>
                <c:pt idx="109">
                  <c:v>13861522.800799999</c:v>
                </c:pt>
                <c:pt idx="110">
                  <c:v>12546095.385499999</c:v>
                </c:pt>
                <c:pt idx="111">
                  <c:v>13105249.1916</c:v>
                </c:pt>
                <c:pt idx="112">
                  <c:v>16847106.408300001</c:v>
                </c:pt>
                <c:pt idx="113">
                  <c:v>19547886.409699999</c:v>
                </c:pt>
                <c:pt idx="114">
                  <c:v>21901118.335200001</c:v>
                </c:pt>
                <c:pt idx="115">
                  <c:v>19629047.322099999</c:v>
                </c:pt>
                <c:pt idx="116">
                  <c:v>18854792.866099998</c:v>
                </c:pt>
                <c:pt idx="117">
                  <c:v>15311977.522799999</c:v>
                </c:pt>
                <c:pt idx="118">
                  <c:v>11256892.577400001</c:v>
                </c:pt>
                <c:pt idx="119">
                  <c:v>11837120.3138</c:v>
                </c:pt>
                <c:pt idx="120">
                  <c:v>13724938.6174</c:v>
                </c:pt>
                <c:pt idx="121">
                  <c:v>12808476.5385</c:v>
                </c:pt>
                <c:pt idx="122">
                  <c:v>12245851.7632</c:v>
                </c:pt>
                <c:pt idx="123">
                  <c:v>13101524.618600002</c:v>
                </c:pt>
                <c:pt idx="124">
                  <c:v>17400393.981199998</c:v>
                </c:pt>
                <c:pt idx="125">
                  <c:v>21276561.418000001</c:v>
                </c:pt>
                <c:pt idx="126">
                  <c:v>24045022.723000001</c:v>
                </c:pt>
                <c:pt idx="127">
                  <c:v>20749302.4553</c:v>
                </c:pt>
                <c:pt idx="128">
                  <c:v>20476865.275200002</c:v>
                </c:pt>
                <c:pt idx="129">
                  <c:v>15606789.041399999</c:v>
                </c:pt>
                <c:pt idx="130">
                  <c:v>11442915.201100001</c:v>
                </c:pt>
                <c:pt idx="131">
                  <c:v>11450449.290999999</c:v>
                </c:pt>
                <c:pt idx="132">
                  <c:v>12659349.261</c:v>
                </c:pt>
                <c:pt idx="133">
                  <c:v>12690651.3156</c:v>
                </c:pt>
                <c:pt idx="134">
                  <c:v>12397214.755899999</c:v>
                </c:pt>
                <c:pt idx="135">
                  <c:v>13065374.972399998</c:v>
                </c:pt>
                <c:pt idx="136">
                  <c:v>17254782.230599999</c:v>
                </c:pt>
                <c:pt idx="137">
                  <c:v>20222691.8213</c:v>
                </c:pt>
                <c:pt idx="138">
                  <c:v>23218229.315900002</c:v>
                </c:pt>
                <c:pt idx="139">
                  <c:v>21779372.698899999</c:v>
                </c:pt>
                <c:pt idx="140">
                  <c:v>19916624.164099999</c:v>
                </c:pt>
                <c:pt idx="141">
                  <c:v>14887376.763799999</c:v>
                </c:pt>
                <c:pt idx="142">
                  <c:v>10777348.381200001</c:v>
                </c:pt>
                <c:pt idx="143">
                  <c:v>10853034.473300001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Normalized Monthly'!$V$1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'Res Normalized Monthly'!$A$2:$A$211</c:f>
              <c:numCache>
                <c:formatCode>mmm\ yy</c:formatCode>
                <c:ptCount val="210"/>
                <c:pt idx="0">
                  <c:v>37803</c:v>
                </c:pt>
                <c:pt idx="1">
                  <c:v>37834</c:v>
                </c:pt>
                <c:pt idx="2">
                  <c:v>37865</c:v>
                </c:pt>
                <c:pt idx="3">
                  <c:v>37895</c:v>
                </c:pt>
                <c:pt idx="4">
                  <c:v>37926</c:v>
                </c:pt>
                <c:pt idx="5">
                  <c:v>37956</c:v>
                </c:pt>
                <c:pt idx="6">
                  <c:v>37987</c:v>
                </c:pt>
                <c:pt idx="7">
                  <c:v>38018</c:v>
                </c:pt>
                <c:pt idx="8">
                  <c:v>38047</c:v>
                </c:pt>
                <c:pt idx="9">
                  <c:v>38078</c:v>
                </c:pt>
                <c:pt idx="10">
                  <c:v>38108</c:v>
                </c:pt>
                <c:pt idx="11">
                  <c:v>38139</c:v>
                </c:pt>
                <c:pt idx="12">
                  <c:v>38169</c:v>
                </c:pt>
                <c:pt idx="13">
                  <c:v>38200</c:v>
                </c:pt>
                <c:pt idx="14">
                  <c:v>38231</c:v>
                </c:pt>
                <c:pt idx="15">
                  <c:v>38261</c:v>
                </c:pt>
                <c:pt idx="16">
                  <c:v>38292</c:v>
                </c:pt>
                <c:pt idx="17">
                  <c:v>38322</c:v>
                </c:pt>
                <c:pt idx="18">
                  <c:v>38353</c:v>
                </c:pt>
                <c:pt idx="19">
                  <c:v>38384</c:v>
                </c:pt>
                <c:pt idx="20">
                  <c:v>38412</c:v>
                </c:pt>
                <c:pt idx="21">
                  <c:v>38443</c:v>
                </c:pt>
                <c:pt idx="22">
                  <c:v>38473</c:v>
                </c:pt>
                <c:pt idx="23">
                  <c:v>38504</c:v>
                </c:pt>
                <c:pt idx="24">
                  <c:v>38534</c:v>
                </c:pt>
                <c:pt idx="25">
                  <c:v>38565</c:v>
                </c:pt>
                <c:pt idx="26">
                  <c:v>38596</c:v>
                </c:pt>
                <c:pt idx="27">
                  <c:v>38626</c:v>
                </c:pt>
                <c:pt idx="28">
                  <c:v>38657</c:v>
                </c:pt>
                <c:pt idx="29">
                  <c:v>38687</c:v>
                </c:pt>
                <c:pt idx="30">
                  <c:v>38718</c:v>
                </c:pt>
                <c:pt idx="31">
                  <c:v>38749</c:v>
                </c:pt>
                <c:pt idx="32">
                  <c:v>38777</c:v>
                </c:pt>
                <c:pt idx="33">
                  <c:v>38808</c:v>
                </c:pt>
                <c:pt idx="34">
                  <c:v>38838</c:v>
                </c:pt>
                <c:pt idx="35">
                  <c:v>38869</c:v>
                </c:pt>
                <c:pt idx="36">
                  <c:v>38899</c:v>
                </c:pt>
                <c:pt idx="37">
                  <c:v>38930</c:v>
                </c:pt>
                <c:pt idx="38">
                  <c:v>38961</c:v>
                </c:pt>
                <c:pt idx="39">
                  <c:v>38991</c:v>
                </c:pt>
                <c:pt idx="40">
                  <c:v>39022</c:v>
                </c:pt>
                <c:pt idx="41">
                  <c:v>39052</c:v>
                </c:pt>
                <c:pt idx="42">
                  <c:v>39083</c:v>
                </c:pt>
                <c:pt idx="43">
                  <c:v>39114</c:v>
                </c:pt>
                <c:pt idx="44">
                  <c:v>39142</c:v>
                </c:pt>
                <c:pt idx="45">
                  <c:v>39173</c:v>
                </c:pt>
                <c:pt idx="46">
                  <c:v>39203</c:v>
                </c:pt>
                <c:pt idx="47">
                  <c:v>39234</c:v>
                </c:pt>
                <c:pt idx="48">
                  <c:v>39264</c:v>
                </c:pt>
                <c:pt idx="49">
                  <c:v>39295</c:v>
                </c:pt>
                <c:pt idx="50">
                  <c:v>39326</c:v>
                </c:pt>
                <c:pt idx="51">
                  <c:v>39356</c:v>
                </c:pt>
                <c:pt idx="52">
                  <c:v>39387</c:v>
                </c:pt>
                <c:pt idx="53">
                  <c:v>39417</c:v>
                </c:pt>
                <c:pt idx="54">
                  <c:v>39448</c:v>
                </c:pt>
                <c:pt idx="55">
                  <c:v>39479</c:v>
                </c:pt>
                <c:pt idx="56">
                  <c:v>39508</c:v>
                </c:pt>
                <c:pt idx="57">
                  <c:v>39539</c:v>
                </c:pt>
                <c:pt idx="58">
                  <c:v>39569</c:v>
                </c:pt>
                <c:pt idx="59">
                  <c:v>39600</c:v>
                </c:pt>
                <c:pt idx="60">
                  <c:v>39630</c:v>
                </c:pt>
                <c:pt idx="61">
                  <c:v>39661</c:v>
                </c:pt>
                <c:pt idx="62">
                  <c:v>39692</c:v>
                </c:pt>
                <c:pt idx="63">
                  <c:v>39722</c:v>
                </c:pt>
                <c:pt idx="64">
                  <c:v>39753</c:v>
                </c:pt>
                <c:pt idx="65">
                  <c:v>39783</c:v>
                </c:pt>
                <c:pt idx="66">
                  <c:v>39814</c:v>
                </c:pt>
                <c:pt idx="67">
                  <c:v>39845</c:v>
                </c:pt>
                <c:pt idx="68">
                  <c:v>39873</c:v>
                </c:pt>
                <c:pt idx="69">
                  <c:v>39904</c:v>
                </c:pt>
                <c:pt idx="70">
                  <c:v>39934</c:v>
                </c:pt>
                <c:pt idx="71">
                  <c:v>39965</c:v>
                </c:pt>
                <c:pt idx="72">
                  <c:v>39995</c:v>
                </c:pt>
                <c:pt idx="73">
                  <c:v>40026</c:v>
                </c:pt>
                <c:pt idx="74">
                  <c:v>40057</c:v>
                </c:pt>
                <c:pt idx="75">
                  <c:v>40087</c:v>
                </c:pt>
                <c:pt idx="76">
                  <c:v>40118</c:v>
                </c:pt>
                <c:pt idx="77">
                  <c:v>40148</c:v>
                </c:pt>
                <c:pt idx="78">
                  <c:v>40179</c:v>
                </c:pt>
                <c:pt idx="79">
                  <c:v>40210</c:v>
                </c:pt>
                <c:pt idx="80">
                  <c:v>40238</c:v>
                </c:pt>
                <c:pt idx="81">
                  <c:v>40269</c:v>
                </c:pt>
                <c:pt idx="82">
                  <c:v>40299</c:v>
                </c:pt>
                <c:pt idx="83">
                  <c:v>40330</c:v>
                </c:pt>
                <c:pt idx="84">
                  <c:v>40360</c:v>
                </c:pt>
                <c:pt idx="85">
                  <c:v>40391</c:v>
                </c:pt>
                <c:pt idx="86">
                  <c:v>40422</c:v>
                </c:pt>
                <c:pt idx="87">
                  <c:v>40452</c:v>
                </c:pt>
                <c:pt idx="88">
                  <c:v>40483</c:v>
                </c:pt>
                <c:pt idx="89">
                  <c:v>40513</c:v>
                </c:pt>
                <c:pt idx="90">
                  <c:v>40544</c:v>
                </c:pt>
                <c:pt idx="91">
                  <c:v>40575</c:v>
                </c:pt>
                <c:pt idx="92">
                  <c:v>40603</c:v>
                </c:pt>
                <c:pt idx="93">
                  <c:v>40634</c:v>
                </c:pt>
                <c:pt idx="94">
                  <c:v>40664</c:v>
                </c:pt>
                <c:pt idx="95">
                  <c:v>40695</c:v>
                </c:pt>
                <c:pt idx="96">
                  <c:v>40725</c:v>
                </c:pt>
                <c:pt idx="97">
                  <c:v>40756</c:v>
                </c:pt>
                <c:pt idx="98">
                  <c:v>40787</c:v>
                </c:pt>
                <c:pt idx="99">
                  <c:v>40817</c:v>
                </c:pt>
                <c:pt idx="100">
                  <c:v>40848</c:v>
                </c:pt>
                <c:pt idx="101">
                  <c:v>40878</c:v>
                </c:pt>
                <c:pt idx="102">
                  <c:v>40909</c:v>
                </c:pt>
                <c:pt idx="103">
                  <c:v>40940</c:v>
                </c:pt>
                <c:pt idx="104">
                  <c:v>40969</c:v>
                </c:pt>
                <c:pt idx="105">
                  <c:v>41000</c:v>
                </c:pt>
                <c:pt idx="106">
                  <c:v>41030</c:v>
                </c:pt>
                <c:pt idx="107">
                  <c:v>41061</c:v>
                </c:pt>
                <c:pt idx="108">
                  <c:v>41091</c:v>
                </c:pt>
                <c:pt idx="109">
                  <c:v>41122</c:v>
                </c:pt>
                <c:pt idx="110">
                  <c:v>41153</c:v>
                </c:pt>
                <c:pt idx="111">
                  <c:v>41183</c:v>
                </c:pt>
                <c:pt idx="112">
                  <c:v>41214</c:v>
                </c:pt>
                <c:pt idx="113">
                  <c:v>41244</c:v>
                </c:pt>
                <c:pt idx="114">
                  <c:v>41275</c:v>
                </c:pt>
                <c:pt idx="115">
                  <c:v>41306</c:v>
                </c:pt>
                <c:pt idx="116">
                  <c:v>41334</c:v>
                </c:pt>
                <c:pt idx="117">
                  <c:v>41365</c:v>
                </c:pt>
                <c:pt idx="118">
                  <c:v>41395</c:v>
                </c:pt>
                <c:pt idx="119">
                  <c:v>41426</c:v>
                </c:pt>
                <c:pt idx="120">
                  <c:v>41456</c:v>
                </c:pt>
                <c:pt idx="121">
                  <c:v>41487</c:v>
                </c:pt>
                <c:pt idx="122">
                  <c:v>41518</c:v>
                </c:pt>
                <c:pt idx="123">
                  <c:v>41548</c:v>
                </c:pt>
                <c:pt idx="124">
                  <c:v>41579</c:v>
                </c:pt>
                <c:pt idx="125">
                  <c:v>41609</c:v>
                </c:pt>
                <c:pt idx="126">
                  <c:v>41640</c:v>
                </c:pt>
                <c:pt idx="127">
                  <c:v>41671</c:v>
                </c:pt>
                <c:pt idx="128">
                  <c:v>41699</c:v>
                </c:pt>
                <c:pt idx="129">
                  <c:v>41730</c:v>
                </c:pt>
                <c:pt idx="130">
                  <c:v>41760</c:v>
                </c:pt>
                <c:pt idx="131">
                  <c:v>41791</c:v>
                </c:pt>
                <c:pt idx="132">
                  <c:v>41821</c:v>
                </c:pt>
                <c:pt idx="133">
                  <c:v>41852</c:v>
                </c:pt>
                <c:pt idx="134">
                  <c:v>41883</c:v>
                </c:pt>
                <c:pt idx="135">
                  <c:v>41913</c:v>
                </c:pt>
                <c:pt idx="136">
                  <c:v>41944</c:v>
                </c:pt>
                <c:pt idx="137">
                  <c:v>41974</c:v>
                </c:pt>
                <c:pt idx="138">
                  <c:v>42005</c:v>
                </c:pt>
                <c:pt idx="139">
                  <c:v>42036</c:v>
                </c:pt>
                <c:pt idx="140">
                  <c:v>42064</c:v>
                </c:pt>
                <c:pt idx="141">
                  <c:v>42095</c:v>
                </c:pt>
                <c:pt idx="142">
                  <c:v>42125</c:v>
                </c:pt>
                <c:pt idx="143">
                  <c:v>42156</c:v>
                </c:pt>
                <c:pt idx="144">
                  <c:v>42186</c:v>
                </c:pt>
                <c:pt idx="145">
                  <c:v>42217</c:v>
                </c:pt>
                <c:pt idx="146">
                  <c:v>42248</c:v>
                </c:pt>
                <c:pt idx="147">
                  <c:v>42278</c:v>
                </c:pt>
                <c:pt idx="148">
                  <c:v>42309</c:v>
                </c:pt>
                <c:pt idx="149">
                  <c:v>42339</c:v>
                </c:pt>
                <c:pt idx="150">
                  <c:v>42370</c:v>
                </c:pt>
                <c:pt idx="151">
                  <c:v>42401</c:v>
                </c:pt>
                <c:pt idx="152">
                  <c:v>42430</c:v>
                </c:pt>
                <c:pt idx="153">
                  <c:v>42461</c:v>
                </c:pt>
                <c:pt idx="154">
                  <c:v>42491</c:v>
                </c:pt>
                <c:pt idx="155">
                  <c:v>42522</c:v>
                </c:pt>
                <c:pt idx="156">
                  <c:v>42552</c:v>
                </c:pt>
                <c:pt idx="157">
                  <c:v>42583</c:v>
                </c:pt>
                <c:pt idx="158">
                  <c:v>42614</c:v>
                </c:pt>
                <c:pt idx="159">
                  <c:v>42644</c:v>
                </c:pt>
                <c:pt idx="160">
                  <c:v>42675</c:v>
                </c:pt>
                <c:pt idx="161">
                  <c:v>42705</c:v>
                </c:pt>
                <c:pt idx="162">
                  <c:v>42736</c:v>
                </c:pt>
                <c:pt idx="163">
                  <c:v>42767</c:v>
                </c:pt>
                <c:pt idx="164">
                  <c:v>42795</c:v>
                </c:pt>
                <c:pt idx="165">
                  <c:v>42826</c:v>
                </c:pt>
                <c:pt idx="166">
                  <c:v>42856</c:v>
                </c:pt>
                <c:pt idx="167">
                  <c:v>42887</c:v>
                </c:pt>
                <c:pt idx="168">
                  <c:v>42917</c:v>
                </c:pt>
                <c:pt idx="169">
                  <c:v>42948</c:v>
                </c:pt>
                <c:pt idx="170">
                  <c:v>42979</c:v>
                </c:pt>
                <c:pt idx="171">
                  <c:v>43009</c:v>
                </c:pt>
                <c:pt idx="172">
                  <c:v>43040</c:v>
                </c:pt>
                <c:pt idx="173">
                  <c:v>43070</c:v>
                </c:pt>
                <c:pt idx="174">
                  <c:v>43101</c:v>
                </c:pt>
                <c:pt idx="175">
                  <c:v>43132</c:v>
                </c:pt>
                <c:pt idx="176">
                  <c:v>43160</c:v>
                </c:pt>
                <c:pt idx="177">
                  <c:v>43191</c:v>
                </c:pt>
                <c:pt idx="178">
                  <c:v>43221</c:v>
                </c:pt>
                <c:pt idx="179">
                  <c:v>43252</c:v>
                </c:pt>
                <c:pt idx="180">
                  <c:v>43282</c:v>
                </c:pt>
                <c:pt idx="181">
                  <c:v>43313</c:v>
                </c:pt>
                <c:pt idx="182">
                  <c:v>43344</c:v>
                </c:pt>
                <c:pt idx="183">
                  <c:v>43374</c:v>
                </c:pt>
                <c:pt idx="184">
                  <c:v>43405</c:v>
                </c:pt>
                <c:pt idx="185">
                  <c:v>43435</c:v>
                </c:pt>
                <c:pt idx="186">
                  <c:v>43466</c:v>
                </c:pt>
                <c:pt idx="187">
                  <c:v>43497</c:v>
                </c:pt>
                <c:pt idx="188">
                  <c:v>43525</c:v>
                </c:pt>
                <c:pt idx="189">
                  <c:v>43556</c:v>
                </c:pt>
                <c:pt idx="190">
                  <c:v>43586</c:v>
                </c:pt>
                <c:pt idx="191">
                  <c:v>43617</c:v>
                </c:pt>
                <c:pt idx="192">
                  <c:v>43647</c:v>
                </c:pt>
                <c:pt idx="193">
                  <c:v>43678</c:v>
                </c:pt>
                <c:pt idx="194">
                  <c:v>43709</c:v>
                </c:pt>
                <c:pt idx="195">
                  <c:v>43739</c:v>
                </c:pt>
                <c:pt idx="196">
                  <c:v>43770</c:v>
                </c:pt>
                <c:pt idx="197">
                  <c:v>43800</c:v>
                </c:pt>
                <c:pt idx="198">
                  <c:v>43831</c:v>
                </c:pt>
                <c:pt idx="199">
                  <c:v>43862</c:v>
                </c:pt>
                <c:pt idx="200">
                  <c:v>43891</c:v>
                </c:pt>
                <c:pt idx="201">
                  <c:v>43922</c:v>
                </c:pt>
                <c:pt idx="202">
                  <c:v>43952</c:v>
                </c:pt>
                <c:pt idx="203">
                  <c:v>43983</c:v>
                </c:pt>
                <c:pt idx="204">
                  <c:v>44013</c:v>
                </c:pt>
                <c:pt idx="205">
                  <c:v>44044</c:v>
                </c:pt>
                <c:pt idx="206">
                  <c:v>44075</c:v>
                </c:pt>
                <c:pt idx="207">
                  <c:v>44105</c:v>
                </c:pt>
                <c:pt idx="208">
                  <c:v>44136</c:v>
                </c:pt>
                <c:pt idx="209">
                  <c:v>44166</c:v>
                </c:pt>
              </c:numCache>
            </c:numRef>
          </c:cat>
          <c:val>
            <c:numRef>
              <c:f>'Res Normalized Monthly'!$V$2:$V$211</c:f>
              <c:numCache>
                <c:formatCode>_-* #,##0_-;\-* #,##0_-;_-* "-"??_-;_-@_-</c:formatCode>
                <c:ptCount val="210"/>
                <c:pt idx="0">
                  <c:v>14435643.56723845</c:v>
                </c:pt>
                <c:pt idx="1">
                  <c:v>13821406.700683419</c:v>
                </c:pt>
                <c:pt idx="2">
                  <c:v>13822047.630688101</c:v>
                </c:pt>
                <c:pt idx="3">
                  <c:v>15331806.873145547</c:v>
                </c:pt>
                <c:pt idx="4">
                  <c:v>17233874.152664412</c:v>
                </c:pt>
                <c:pt idx="5">
                  <c:v>21386917.884219874</c:v>
                </c:pt>
                <c:pt idx="6">
                  <c:v>23832663.170332886</c:v>
                </c:pt>
                <c:pt idx="7">
                  <c:v>21347995.172425766</c:v>
                </c:pt>
                <c:pt idx="8">
                  <c:v>20581063.6043115</c:v>
                </c:pt>
                <c:pt idx="9">
                  <c:v>16177641.264819641</c:v>
                </c:pt>
                <c:pt idx="10">
                  <c:v>13593109.092162669</c:v>
                </c:pt>
                <c:pt idx="11">
                  <c:v>13385893.518976882</c:v>
                </c:pt>
                <c:pt idx="12">
                  <c:v>14434638.27626624</c:v>
                </c:pt>
                <c:pt idx="13">
                  <c:v>13929475.480195802</c:v>
                </c:pt>
                <c:pt idx="14">
                  <c:v>13751677.262633525</c:v>
                </c:pt>
                <c:pt idx="15">
                  <c:v>15261436.505090974</c:v>
                </c:pt>
                <c:pt idx="16">
                  <c:v>17133345.055443589</c:v>
                </c:pt>
                <c:pt idx="17">
                  <c:v>21277341.168249179</c:v>
                </c:pt>
                <c:pt idx="18">
                  <c:v>23743192.273806356</c:v>
                </c:pt>
                <c:pt idx="19">
                  <c:v>21257518.984927025</c:v>
                </c:pt>
                <c:pt idx="20">
                  <c:v>20488576.834868345</c:v>
                </c:pt>
                <c:pt idx="21">
                  <c:v>16085154.495376486</c:v>
                </c:pt>
                <c:pt idx="22">
                  <c:v>13538823.379663423</c:v>
                </c:pt>
                <c:pt idx="23">
                  <c:v>13335628.970366474</c:v>
                </c:pt>
                <c:pt idx="24">
                  <c:v>14350193.83460075</c:v>
                </c:pt>
                <c:pt idx="25">
                  <c:v>13922438.443390343</c:v>
                </c:pt>
                <c:pt idx="26">
                  <c:v>13880354.507076178</c:v>
                </c:pt>
                <c:pt idx="27">
                  <c:v>15379055.548839334</c:v>
                </c:pt>
                <c:pt idx="28">
                  <c:v>17258001.135997407</c:v>
                </c:pt>
                <c:pt idx="29">
                  <c:v>21405013.121719621</c:v>
                </c:pt>
                <c:pt idx="30">
                  <c:v>23842716.080054969</c:v>
                </c:pt>
                <c:pt idx="31">
                  <c:v>21372122.155758761</c:v>
                </c:pt>
                <c:pt idx="32">
                  <c:v>20458418.105702098</c:v>
                </c:pt>
                <c:pt idx="33">
                  <c:v>16033884.655793868</c:v>
                </c:pt>
                <c:pt idx="34">
                  <c:v>13424220.208831687</c:v>
                </c:pt>
                <c:pt idx="35">
                  <c:v>13135576.066897038</c:v>
                </c:pt>
                <c:pt idx="36">
                  <c:v>14102892.255437531</c:v>
                </c:pt>
                <c:pt idx="37">
                  <c:v>13714343.212143246</c:v>
                </c:pt>
                <c:pt idx="38">
                  <c:v>13604904.780691128</c:v>
                </c:pt>
                <c:pt idx="39">
                  <c:v>15124716.932870656</c:v>
                </c:pt>
                <c:pt idx="40">
                  <c:v>16981546.118640151</c:v>
                </c:pt>
                <c:pt idx="41">
                  <c:v>21123531.649501324</c:v>
                </c:pt>
                <c:pt idx="42">
                  <c:v>23569276.935614336</c:v>
                </c:pt>
                <c:pt idx="43">
                  <c:v>21082598.355762798</c:v>
                </c:pt>
                <c:pt idx="44">
                  <c:v>20279476.312649038</c:v>
                </c:pt>
                <c:pt idx="45">
                  <c:v>16010762.963433079</c:v>
                </c:pt>
                <c:pt idx="46">
                  <c:v>13317659.365777619</c:v>
                </c:pt>
                <c:pt idx="47">
                  <c:v>13111449.083564043</c:v>
                </c:pt>
                <c:pt idx="48">
                  <c:v>14114955.74710403</c:v>
                </c:pt>
                <c:pt idx="49">
                  <c:v>13662068.081588417</c:v>
                </c:pt>
                <c:pt idx="50">
                  <c:v>13613952.399441</c:v>
                </c:pt>
                <c:pt idx="51">
                  <c:v>14999055.561344631</c:v>
                </c:pt>
                <c:pt idx="52">
                  <c:v>16844826.546419833</c:v>
                </c:pt>
                <c:pt idx="53">
                  <c:v>20989827.950197633</c:v>
                </c:pt>
                <c:pt idx="54">
                  <c:v>23358165.831450611</c:v>
                </c:pt>
                <c:pt idx="55">
                  <c:v>20802122.174516708</c:v>
                </c:pt>
                <c:pt idx="56">
                  <c:v>20038206.479319066</c:v>
                </c:pt>
                <c:pt idx="57">
                  <c:v>15683038.106493201</c:v>
                </c:pt>
                <c:pt idx="58">
                  <c:v>12929617.050505247</c:v>
                </c:pt>
                <c:pt idx="59">
                  <c:v>12697269.203014258</c:v>
                </c:pt>
                <c:pt idx="60">
                  <c:v>13646490.154055003</c:v>
                </c:pt>
                <c:pt idx="61">
                  <c:v>13142332.648956776</c:v>
                </c:pt>
                <c:pt idx="62">
                  <c:v>13200777.809863426</c:v>
                </c:pt>
                <c:pt idx="63">
                  <c:v>14668314.831488129</c:v>
                </c:pt>
                <c:pt idx="64">
                  <c:v>16559323.910312701</c:v>
                </c:pt>
                <c:pt idx="65">
                  <c:v>20685224.785618544</c:v>
                </c:pt>
                <c:pt idx="66">
                  <c:v>23101816.633537516</c:v>
                </c:pt>
                <c:pt idx="67">
                  <c:v>20612122.180769354</c:v>
                </c:pt>
                <c:pt idx="68">
                  <c:v>19804978.973766763</c:v>
                </c:pt>
                <c:pt idx="69">
                  <c:v>15369387.32316424</c:v>
                </c:pt>
                <c:pt idx="70">
                  <c:v>12711468.909536067</c:v>
                </c:pt>
                <c:pt idx="71">
                  <c:v>12518327.409961198</c:v>
                </c:pt>
                <c:pt idx="72">
                  <c:v>13475590.688779607</c:v>
                </c:pt>
                <c:pt idx="73">
                  <c:v>13036777.096874911</c:v>
                </c:pt>
                <c:pt idx="74">
                  <c:v>13083158.766115066</c:v>
                </c:pt>
                <c:pt idx="75">
                  <c:v>14579849.225933805</c:v>
                </c:pt>
                <c:pt idx="76">
                  <c:v>16463821.267952923</c:v>
                </c:pt>
                <c:pt idx="77">
                  <c:v>20603796.216869678</c:v>
                </c:pt>
                <c:pt idx="78">
                  <c:v>23047530.921038274</c:v>
                </c:pt>
                <c:pt idx="79">
                  <c:v>20604079.852991689</c:v>
                </c:pt>
                <c:pt idx="80">
                  <c:v>19799952.518905722</c:v>
                </c:pt>
                <c:pt idx="81">
                  <c:v>15285948.172470961</c:v>
                </c:pt>
                <c:pt idx="82">
                  <c:v>12695384.253980737</c:v>
                </c:pt>
                <c:pt idx="83">
                  <c:v>12459015.242600914</c:v>
                </c:pt>
                <c:pt idx="84">
                  <c:v>13356966.354059041</c:v>
                </c:pt>
                <c:pt idx="85">
                  <c:v>12991539.003125541</c:v>
                </c:pt>
                <c:pt idx="86">
                  <c:v>13050989.455004405</c:v>
                </c:pt>
                <c:pt idx="87">
                  <c:v>14538632.296073269</c:v>
                </c:pt>
                <c:pt idx="88">
                  <c:v>16366308.043648724</c:v>
                </c:pt>
                <c:pt idx="89">
                  <c:v>20489193.046037942</c:v>
                </c:pt>
                <c:pt idx="90">
                  <c:v>22949012.405761868</c:v>
                </c:pt>
                <c:pt idx="91">
                  <c:v>20446249.170355</c:v>
                </c:pt>
                <c:pt idx="92">
                  <c:v>19668259.401546445</c:v>
                </c:pt>
                <c:pt idx="93">
                  <c:v>15096953.469695814</c:v>
                </c:pt>
                <c:pt idx="94">
                  <c:v>12516442.460927673</c:v>
                </c:pt>
                <c:pt idx="95">
                  <c:v>12386634.292601921</c:v>
                </c:pt>
                <c:pt idx="96">
                  <c:v>13421304.976280365</c:v>
                </c:pt>
                <c:pt idx="97">
                  <c:v>12958364.40104267</c:v>
                </c:pt>
                <c:pt idx="98">
                  <c:v>13045963.000143364</c:v>
                </c:pt>
                <c:pt idx="99">
                  <c:v>14562759.279406268</c:v>
                </c:pt>
                <c:pt idx="100">
                  <c:v>16453768.35823084</c:v>
                </c:pt>
                <c:pt idx="101">
                  <c:v>20592738.016175389</c:v>
                </c:pt>
                <c:pt idx="102">
                  <c:v>23065626.158538021</c:v>
                </c:pt>
                <c:pt idx="103">
                  <c:v>20574926.414797653</c:v>
                </c:pt>
                <c:pt idx="104">
                  <c:v>19767783.207795057</c:v>
                </c:pt>
                <c:pt idx="105">
                  <c:v>15294995.791220833</c:v>
                </c:pt>
                <c:pt idx="106">
                  <c:v>12667236.106758907</c:v>
                </c:pt>
                <c:pt idx="107">
                  <c:v>12441925.296073373</c:v>
                </c:pt>
                <c:pt idx="108">
                  <c:v>13400193.865863994</c:v>
                </c:pt>
                <c:pt idx="109">
                  <c:v>12865877.631599516</c:v>
                </c:pt>
                <c:pt idx="110">
                  <c:v>12967550.304311123</c:v>
                </c:pt>
                <c:pt idx="111">
                  <c:v>14450166.690518949</c:v>
                </c:pt>
                <c:pt idx="112">
                  <c:v>16336149.31448248</c:v>
                </c:pt>
                <c:pt idx="113">
                  <c:v>20502261.828676648</c:v>
                </c:pt>
                <c:pt idx="114">
                  <c:v>22931922.459234331</c:v>
                </c:pt>
                <c:pt idx="115">
                  <c:v>20334661.872439887</c:v>
                </c:pt>
                <c:pt idx="116">
                  <c:v>19536566.284187168</c:v>
                </c:pt>
                <c:pt idx="117">
                  <c:v>15022561.937752407</c:v>
                </c:pt>
                <c:pt idx="118">
                  <c:v>12323426.594263699</c:v>
                </c:pt>
                <c:pt idx="119">
                  <c:v>12067957.054411922</c:v>
                </c:pt>
                <c:pt idx="120">
                  <c:v>13089558.955451656</c:v>
                </c:pt>
                <c:pt idx="121">
                  <c:v>12601486.105908755</c:v>
                </c:pt>
                <c:pt idx="122">
                  <c:v>12696121.741814908</c:v>
                </c:pt>
                <c:pt idx="123">
                  <c:v>14177732.837050524</c:v>
                </c:pt>
                <c:pt idx="124">
                  <c:v>16035567.313792225</c:v>
                </c:pt>
                <c:pt idx="125">
                  <c:v>20199669.24604198</c:v>
                </c:pt>
                <c:pt idx="126">
                  <c:v>22640388.077293947</c:v>
                </c:pt>
                <c:pt idx="127">
                  <c:v>20155720.079386827</c:v>
                </c:pt>
                <c:pt idx="128">
                  <c:v>19332492.216828901</c:v>
                </c:pt>
                <c:pt idx="129">
                  <c:v>14625472.003730167</c:v>
                </c:pt>
                <c:pt idx="130">
                  <c:v>11906230.84079729</c:v>
                </c:pt>
                <c:pt idx="131">
                  <c:v>11661819.501639802</c:v>
                </c:pt>
                <c:pt idx="132">
                  <c:v>12632151.563096918</c:v>
                </c:pt>
                <c:pt idx="133">
                  <c:v>12160163.369109351</c:v>
                </c:pt>
                <c:pt idx="134">
                  <c:v>12172365.145294428</c:v>
                </c:pt>
                <c:pt idx="135">
                  <c:v>13695193.170390584</c:v>
                </c:pt>
                <c:pt idx="136">
                  <c:v>15613345.105464775</c:v>
                </c:pt>
                <c:pt idx="137">
                  <c:v>19776441.746742323</c:v>
                </c:pt>
                <c:pt idx="138">
                  <c:v>22229224.06966079</c:v>
                </c:pt>
                <c:pt idx="139">
                  <c:v>19739529.616892628</c:v>
                </c:pt>
                <c:pt idx="140">
                  <c:v>18985666.831417069</c:v>
                </c:pt>
                <c:pt idx="141">
                  <c:v>14425419.100260731</c:v>
                </c:pt>
                <c:pt idx="142">
                  <c:v>11701151.482466817</c:v>
                </c:pt>
                <c:pt idx="143">
                  <c:v>11549226.912752483</c:v>
                </c:pt>
                <c:pt idx="144">
                  <c:v>12460773.746417809</c:v>
                </c:pt>
                <c:pt idx="145">
                  <c:v>12016933.699652072</c:v>
                </c:pt>
                <c:pt idx="146">
                  <c:v>12187971.449446045</c:v>
                </c:pt>
                <c:pt idx="147">
                  <c:v>13742968.785652861</c:v>
                </c:pt>
                <c:pt idx="148">
                  <c:v>15657099.556838222</c:v>
                </c:pt>
                <c:pt idx="149">
                  <c:v>19818185.616171353</c:v>
                </c:pt>
                <c:pt idx="150">
                  <c:v>22129362.906970043</c:v>
                </c:pt>
                <c:pt idx="151">
                  <c:v>19647710.781979546</c:v>
                </c:pt>
                <c:pt idx="152">
                  <c:v>18864694.55830995</c:v>
                </c:pt>
                <c:pt idx="153">
                  <c:v>14292383.335487112</c:v>
                </c:pt>
                <c:pt idx="154">
                  <c:v>11497745.349638622</c:v>
                </c:pt>
                <c:pt idx="155">
                  <c:v>11301587.977147128</c:v>
                </c:pt>
                <c:pt idx="156">
                  <c:v>12307105.222631533</c:v>
                </c:pt>
                <c:pt idx="157">
                  <c:v>11863265.175865795</c:v>
                </c:pt>
                <c:pt idx="158">
                  <c:v>12034302.925659768</c:v>
                </c:pt>
                <c:pt idx="159">
                  <c:v>13589300.261866584</c:v>
                </c:pt>
                <c:pt idx="160">
                  <c:v>15503431.033051945</c:v>
                </c:pt>
                <c:pt idx="161">
                  <c:v>19664517.092385076</c:v>
                </c:pt>
                <c:pt idx="162">
                  <c:v>21974715.826857533</c:v>
                </c:pt>
                <c:pt idx="163">
                  <c:v>19493063.701867037</c:v>
                </c:pt>
                <c:pt idx="164">
                  <c:v>18710047.478197441</c:v>
                </c:pt>
                <c:pt idx="165">
                  <c:v>14137736.255374603</c:v>
                </c:pt>
                <c:pt idx="166">
                  <c:v>11343098.269526113</c:v>
                </c:pt>
                <c:pt idx="167">
                  <c:v>11146940.897034619</c:v>
                </c:pt>
                <c:pt idx="168">
                  <c:v>12152458.142519023</c:v>
                </c:pt>
                <c:pt idx="169">
                  <c:v>11708618.095753286</c:v>
                </c:pt>
                <c:pt idx="170">
                  <c:v>11879655.845547259</c:v>
                </c:pt>
                <c:pt idx="171">
                  <c:v>13434653.181754075</c:v>
                </c:pt>
                <c:pt idx="172">
                  <c:v>15348783.952939436</c:v>
                </c:pt>
                <c:pt idx="173">
                  <c:v>19509870.012272567</c:v>
                </c:pt>
                <c:pt idx="174">
                  <c:v>21819083.959002879</c:v>
                </c:pt>
                <c:pt idx="175">
                  <c:v>19337431.834012382</c:v>
                </c:pt>
                <c:pt idx="176">
                  <c:v>18554415.610342786</c:v>
                </c:pt>
                <c:pt idx="177">
                  <c:v>13982104.387519948</c:v>
                </c:pt>
                <c:pt idx="178">
                  <c:v>11187466.401671458</c:v>
                </c:pt>
                <c:pt idx="179">
                  <c:v>10991309.029179964</c:v>
                </c:pt>
                <c:pt idx="180">
                  <c:v>11996826.274664368</c:v>
                </c:pt>
                <c:pt idx="181">
                  <c:v>11552986.227898631</c:v>
                </c:pt>
                <c:pt idx="182">
                  <c:v>11724023.977692604</c:v>
                </c:pt>
                <c:pt idx="183">
                  <c:v>13279021.31389942</c:v>
                </c:pt>
                <c:pt idx="184">
                  <c:v>15193152.085084781</c:v>
                </c:pt>
                <c:pt idx="185">
                  <c:v>19354238.144417912</c:v>
                </c:pt>
                <c:pt idx="186">
                  <c:v>21662461.032308713</c:v>
                </c:pt>
                <c:pt idx="187">
                  <c:v>19180808.907318216</c:v>
                </c:pt>
                <c:pt idx="188">
                  <c:v>18397792.68364862</c:v>
                </c:pt>
                <c:pt idx="189">
                  <c:v>13825481.460825782</c:v>
                </c:pt>
                <c:pt idx="190">
                  <c:v>11030843.474977292</c:v>
                </c:pt>
                <c:pt idx="191">
                  <c:v>10834686.102485798</c:v>
                </c:pt>
                <c:pt idx="192">
                  <c:v>11840203.347970203</c:v>
                </c:pt>
                <c:pt idx="193">
                  <c:v>11396363.301204465</c:v>
                </c:pt>
                <c:pt idx="194">
                  <c:v>11567401.050998438</c:v>
                </c:pt>
                <c:pt idx="195">
                  <c:v>13122398.387205254</c:v>
                </c:pt>
                <c:pt idx="196">
                  <c:v>15036529.158390615</c:v>
                </c:pt>
                <c:pt idx="197">
                  <c:v>19197615.217723746</c:v>
                </c:pt>
                <c:pt idx="198">
                  <c:v>21504840.735743515</c:v>
                </c:pt>
                <c:pt idx="199">
                  <c:v>19023188.610753018</c:v>
                </c:pt>
                <c:pt idx="200">
                  <c:v>18240172.387083422</c:v>
                </c:pt>
                <c:pt idx="201">
                  <c:v>13667861.164260585</c:v>
                </c:pt>
                <c:pt idx="202">
                  <c:v>10873223.178412095</c:v>
                </c:pt>
                <c:pt idx="203">
                  <c:v>10677065.805920601</c:v>
                </c:pt>
                <c:pt idx="204">
                  <c:v>11682583.051405005</c:v>
                </c:pt>
                <c:pt idx="205">
                  <c:v>11238743.004639268</c:v>
                </c:pt>
                <c:pt idx="206">
                  <c:v>11409780.754433241</c:v>
                </c:pt>
                <c:pt idx="207">
                  <c:v>12964778.090640057</c:v>
                </c:pt>
                <c:pt idx="208">
                  <c:v>14878908.861825418</c:v>
                </c:pt>
                <c:pt idx="209">
                  <c:v>19039994.921158548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82912"/>
        <c:axId val="306984448"/>
      </c:lineChart>
      <c:dateAx>
        <c:axId val="3069829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06984448"/>
        <c:crosses val="autoZero"/>
        <c:auto val="1"/>
        <c:lblOffset val="100"/>
        <c:baseTimeUnit val="months"/>
      </c:dateAx>
      <c:valAx>
        <c:axId val="306984448"/>
        <c:scaling>
          <c:orientation val="minMax"/>
          <c:min val="100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6982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</xdr:colOff>
      <xdr:row>1</xdr:row>
      <xdr:rowOff>66674</xdr:rowOff>
    </xdr:from>
    <xdr:to>
      <xdr:col>34</xdr:col>
      <xdr:colOff>323851</xdr:colOff>
      <xdr:row>21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24</xdr:row>
      <xdr:rowOff>85725</xdr:rowOff>
    </xdr:from>
    <xdr:to>
      <xdr:col>12</xdr:col>
      <xdr:colOff>352426</xdr:colOff>
      <xdr:row>41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42</xdr:row>
      <xdr:rowOff>0</xdr:rowOff>
    </xdr:from>
    <xdr:to>
      <xdr:col>17</xdr:col>
      <xdr:colOff>390525</xdr:colOff>
      <xdr:row>58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25</xdr:col>
      <xdr:colOff>152400</xdr:colOff>
      <xdr:row>39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514349</xdr:colOff>
      <xdr:row>41</xdr:row>
      <xdr:rowOff>0</xdr:rowOff>
    </xdr:from>
    <xdr:to>
      <xdr:col>31</xdr:col>
      <xdr:colOff>171450</xdr:colOff>
      <xdr:row>57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152400</xdr:colOff>
      <xdr:row>7</xdr:row>
      <xdr:rowOff>114299</xdr:rowOff>
    </xdr:from>
    <xdr:to>
      <xdr:col>39</xdr:col>
      <xdr:colOff>85725</xdr:colOff>
      <xdr:row>28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304800</xdr:colOff>
      <xdr:row>7</xdr:row>
      <xdr:rowOff>114299</xdr:rowOff>
    </xdr:from>
    <xdr:to>
      <xdr:col>34</xdr:col>
      <xdr:colOff>85725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7</xdr:row>
      <xdr:rowOff>114299</xdr:rowOff>
    </xdr:from>
    <xdr:to>
      <xdr:col>36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21</xdr:row>
      <xdr:rowOff>0</xdr:rowOff>
    </xdr:from>
    <xdr:to>
      <xdr:col>8</xdr:col>
      <xdr:colOff>0</xdr:colOff>
      <xdr:row>37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39</xdr:row>
      <xdr:rowOff>0</xdr:rowOff>
    </xdr:from>
    <xdr:to>
      <xdr:col>14</xdr:col>
      <xdr:colOff>0</xdr:colOff>
      <xdr:row>55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21</xdr:col>
      <xdr:colOff>457200</xdr:colOff>
      <xdr:row>37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39</xdr:row>
      <xdr:rowOff>0</xdr:rowOff>
    </xdr:from>
    <xdr:to>
      <xdr:col>24</xdr:col>
      <xdr:colOff>495300</xdr:colOff>
      <xdr:row>55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266699</xdr:colOff>
      <xdr:row>7</xdr:row>
      <xdr:rowOff>104775</xdr:rowOff>
    </xdr:from>
    <xdr:to>
      <xdr:col>31</xdr:col>
      <xdr:colOff>200024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295274</xdr:colOff>
      <xdr:row>7</xdr:row>
      <xdr:rowOff>114299</xdr:rowOff>
    </xdr:from>
    <xdr:to>
      <xdr:col>37</xdr:col>
      <xdr:colOff>342899</xdr:colOff>
      <xdr:row>28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295275</xdr:colOff>
      <xdr:row>7</xdr:row>
      <xdr:rowOff>114299</xdr:rowOff>
    </xdr:from>
    <xdr:to>
      <xdr:col>33</xdr:col>
      <xdr:colOff>238125</xdr:colOff>
      <xdr:row>29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295275</xdr:colOff>
      <xdr:row>7</xdr:row>
      <xdr:rowOff>114299</xdr:rowOff>
    </xdr:from>
    <xdr:to>
      <xdr:col>35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1"/>
  <sheetViews>
    <sheetView workbookViewId="0">
      <selection activeCell="A2" sqref="A2"/>
    </sheetView>
  </sheetViews>
  <sheetFormatPr defaultRowHeight="13.2" x14ac:dyDescent="0.25"/>
  <cols>
    <col min="2" max="2" width="9.109375" style="6"/>
    <col min="3" max="3" width="14.33203125" bestFit="1" customWidth="1"/>
    <col min="4" max="5" width="11.33203125" bestFit="1" customWidth="1"/>
    <col min="6" max="7" width="15.33203125" bestFit="1" customWidth="1"/>
    <col min="8" max="8" width="15.33203125" customWidth="1"/>
    <col min="9" max="9" width="11.33203125" bestFit="1" customWidth="1"/>
    <col min="10" max="10" width="9.88671875" bestFit="1" customWidth="1"/>
    <col min="11" max="11" width="9.88671875" customWidth="1"/>
    <col min="13" max="14" width="4.88671875" bestFit="1" customWidth="1"/>
    <col min="15" max="15" width="9.5546875" bestFit="1" customWidth="1"/>
    <col min="16" max="16" width="10.44140625" bestFit="1" customWidth="1"/>
    <col min="17" max="18" width="10.88671875" style="30" customWidth="1"/>
    <col min="20" max="20" width="11.33203125" bestFit="1" customWidth="1"/>
    <col min="21" max="21" width="14.88671875" bestFit="1" customWidth="1"/>
    <col min="22" max="22" width="12.6640625" bestFit="1" customWidth="1"/>
    <col min="23" max="23" width="11.33203125" bestFit="1" customWidth="1"/>
    <col min="24" max="24" width="11.33203125" style="30" customWidth="1"/>
    <col min="26" max="26" width="11.33203125" bestFit="1" customWidth="1"/>
    <col min="27" max="28" width="11.33203125" customWidth="1"/>
    <col min="29" max="30" width="11.33203125" style="30" customWidth="1"/>
    <col min="31" max="33" width="11.33203125" customWidth="1"/>
  </cols>
  <sheetData>
    <row r="1" spans="1:36" x14ac:dyDescent="0.25">
      <c r="A1" s="2" t="s">
        <v>0</v>
      </c>
      <c r="B1" s="19" t="s">
        <v>33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26</v>
      </c>
      <c r="I1" s="2" t="s">
        <v>6</v>
      </c>
      <c r="J1" s="2" t="s">
        <v>7</v>
      </c>
      <c r="K1" s="2" t="s">
        <v>36</v>
      </c>
      <c r="L1" s="2" t="s">
        <v>8</v>
      </c>
      <c r="M1" s="16" t="s">
        <v>9</v>
      </c>
      <c r="N1" s="16" t="s">
        <v>10</v>
      </c>
      <c r="O1" s="2" t="s">
        <v>11</v>
      </c>
      <c r="P1" s="2" t="s">
        <v>12</v>
      </c>
      <c r="Q1" s="30" t="s">
        <v>139</v>
      </c>
      <c r="R1" s="30" t="s">
        <v>146</v>
      </c>
      <c r="S1" s="2" t="s">
        <v>22</v>
      </c>
      <c r="T1" s="2" t="s">
        <v>21</v>
      </c>
      <c r="U1" s="2" t="s">
        <v>39</v>
      </c>
      <c r="V1" s="2" t="s">
        <v>40</v>
      </c>
      <c r="W1" s="16" t="s">
        <v>98</v>
      </c>
      <c r="X1" s="57" t="s">
        <v>143</v>
      </c>
      <c r="Y1" s="2" t="s">
        <v>23</v>
      </c>
      <c r="Z1" s="2" t="s">
        <v>24</v>
      </c>
      <c r="AA1" s="2" t="s">
        <v>25</v>
      </c>
      <c r="AB1" s="2" t="s">
        <v>43</v>
      </c>
      <c r="AC1" s="2" t="s">
        <v>137</v>
      </c>
      <c r="AD1" s="2" t="s">
        <v>138</v>
      </c>
      <c r="AE1" s="2" t="s">
        <v>30</v>
      </c>
      <c r="AF1" s="2" t="s">
        <v>31</v>
      </c>
      <c r="AG1" s="2" t="s">
        <v>32</v>
      </c>
      <c r="AH1" s="57" t="s">
        <v>152</v>
      </c>
      <c r="AI1" s="2" t="s">
        <v>144</v>
      </c>
      <c r="AJ1" s="2" t="s">
        <v>145</v>
      </c>
    </row>
    <row r="2" spans="1:36" s="30" customFormat="1" x14ac:dyDescent="0.25">
      <c r="A2" s="1">
        <v>37803</v>
      </c>
      <c r="B2" s="6">
        <f t="shared" ref="B2:B65" si="0">YEAR(A2)</f>
        <v>2003</v>
      </c>
      <c r="C2" s="3">
        <v>59841602.600000001</v>
      </c>
      <c r="D2" s="4">
        <v>13419848.7115</v>
      </c>
      <c r="E2" s="3">
        <v>8190826.2232000008</v>
      </c>
      <c r="F2" s="3">
        <v>15929173.974300001</v>
      </c>
      <c r="G2" s="3">
        <v>8491764.947900001</v>
      </c>
      <c r="H2" s="3">
        <f t="shared" ref="H2:H65" si="1">F2+G2</f>
        <v>24420938.922200002</v>
      </c>
      <c r="I2" s="3">
        <v>11931216.762899999</v>
      </c>
      <c r="J2" s="4">
        <v>234985</v>
      </c>
      <c r="K2" s="3">
        <v>879</v>
      </c>
      <c r="L2" s="4">
        <v>202585</v>
      </c>
      <c r="M2" s="30">
        <v>3.7</v>
      </c>
      <c r="N2" s="30">
        <v>84.2</v>
      </c>
      <c r="O2" s="30">
        <v>22</v>
      </c>
      <c r="P2" s="30">
        <v>31</v>
      </c>
      <c r="Q2" s="30">
        <v>6271.5</v>
      </c>
      <c r="R2" s="30">
        <v>73.099999999999994</v>
      </c>
      <c r="S2" s="4">
        <v>22040</v>
      </c>
      <c r="T2" s="4">
        <v>3418</v>
      </c>
      <c r="U2" s="2">
        <f t="shared" ref="U2:U65" si="2">W2</f>
        <v>414</v>
      </c>
      <c r="V2" s="4">
        <v>0</v>
      </c>
      <c r="W2" s="30">
        <v>414</v>
      </c>
      <c r="X2" s="30">
        <v>0</v>
      </c>
      <c r="Y2" s="30">
        <v>3</v>
      </c>
      <c r="Z2" s="4">
        <v>5014</v>
      </c>
      <c r="AA2" s="4">
        <v>159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1</v>
      </c>
      <c r="AI2" s="4">
        <v>0</v>
      </c>
      <c r="AJ2" s="4">
        <v>0</v>
      </c>
    </row>
    <row r="3" spans="1:36" s="30" customFormat="1" x14ac:dyDescent="0.25">
      <c r="A3" s="1">
        <v>37834</v>
      </c>
      <c r="B3" s="6">
        <f t="shared" si="0"/>
        <v>2003</v>
      </c>
      <c r="C3" s="3">
        <v>58329056.940000005</v>
      </c>
      <c r="D3" s="4">
        <v>13814736.110400001</v>
      </c>
      <c r="E3" s="3">
        <v>7867833.0843999991</v>
      </c>
      <c r="F3" s="3">
        <v>15041106.051399998</v>
      </c>
      <c r="G3" s="3">
        <v>8319154.995600001</v>
      </c>
      <c r="H3" s="3">
        <f t="shared" si="1"/>
        <v>23360261.046999998</v>
      </c>
      <c r="I3" s="3">
        <v>11160897.858199999</v>
      </c>
      <c r="J3" s="4">
        <v>266003</v>
      </c>
      <c r="K3" s="3">
        <v>879</v>
      </c>
      <c r="L3" s="4">
        <v>202585</v>
      </c>
      <c r="M3" s="30">
        <v>11.4</v>
      </c>
      <c r="N3" s="30">
        <v>103.7</v>
      </c>
      <c r="O3" s="30">
        <v>20</v>
      </c>
      <c r="P3" s="30">
        <v>31</v>
      </c>
      <c r="Q3" s="30">
        <v>6300</v>
      </c>
      <c r="R3" s="30">
        <v>73.900000000000006</v>
      </c>
      <c r="S3" s="4">
        <v>22209.5</v>
      </c>
      <c r="T3" s="4">
        <v>3414</v>
      </c>
      <c r="U3" s="2">
        <f t="shared" si="2"/>
        <v>414</v>
      </c>
      <c r="V3" s="4">
        <v>0</v>
      </c>
      <c r="W3" s="30">
        <v>414</v>
      </c>
      <c r="X3" s="30">
        <v>0</v>
      </c>
      <c r="Y3" s="30">
        <v>3</v>
      </c>
      <c r="Z3" s="4">
        <v>5012</v>
      </c>
      <c r="AA3" s="4">
        <v>159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1</v>
      </c>
      <c r="AI3" s="4">
        <v>0</v>
      </c>
      <c r="AJ3" s="4">
        <v>0</v>
      </c>
    </row>
    <row r="4" spans="1:36" s="30" customFormat="1" x14ac:dyDescent="0.25">
      <c r="A4" s="1">
        <v>37865</v>
      </c>
      <c r="B4" s="6">
        <f t="shared" si="0"/>
        <v>2003</v>
      </c>
      <c r="C4" s="3">
        <v>55431998.189999998</v>
      </c>
      <c r="D4" s="4">
        <v>13451103.6918</v>
      </c>
      <c r="E4" s="3">
        <v>7132774.7676999997</v>
      </c>
      <c r="F4" s="3">
        <v>13881420.287599999</v>
      </c>
      <c r="G4" s="3">
        <v>8084897.6941999998</v>
      </c>
      <c r="H4" s="3">
        <f t="shared" si="1"/>
        <v>21966317.981799997</v>
      </c>
      <c r="I4" s="3">
        <v>11365082.7808</v>
      </c>
      <c r="J4" s="4">
        <v>295789</v>
      </c>
      <c r="K4" s="3">
        <v>879</v>
      </c>
      <c r="L4" s="4">
        <v>196050</v>
      </c>
      <c r="M4" s="30">
        <v>66.8</v>
      </c>
      <c r="N4" s="30">
        <v>23.6</v>
      </c>
      <c r="O4" s="30">
        <v>21</v>
      </c>
      <c r="P4" s="30">
        <v>30</v>
      </c>
      <c r="Q4" s="30">
        <v>6273.5</v>
      </c>
      <c r="R4" s="30">
        <v>73.2</v>
      </c>
      <c r="S4" s="4">
        <v>22379</v>
      </c>
      <c r="T4" s="4">
        <v>3410</v>
      </c>
      <c r="U4" s="2">
        <f t="shared" si="2"/>
        <v>414</v>
      </c>
      <c r="V4" s="4">
        <v>0</v>
      </c>
      <c r="W4" s="30">
        <v>414</v>
      </c>
      <c r="X4" s="30">
        <v>0</v>
      </c>
      <c r="Y4" s="30">
        <v>3</v>
      </c>
      <c r="Z4" s="4">
        <v>5012</v>
      </c>
      <c r="AA4" s="4">
        <v>159</v>
      </c>
      <c r="AB4" s="4">
        <v>1</v>
      </c>
      <c r="AC4" s="4">
        <v>0</v>
      </c>
      <c r="AD4" s="4">
        <v>1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</row>
    <row r="5" spans="1:36" s="30" customFormat="1" x14ac:dyDescent="0.25">
      <c r="A5" s="1">
        <v>37895</v>
      </c>
      <c r="B5" s="6">
        <f t="shared" si="0"/>
        <v>2003</v>
      </c>
      <c r="C5" s="3">
        <v>58290992.239999995</v>
      </c>
      <c r="D5" s="4">
        <v>15249279.532399999</v>
      </c>
      <c r="E5" s="3">
        <v>7192470.0745999999</v>
      </c>
      <c r="F5" s="3">
        <v>14355307.890300002</v>
      </c>
      <c r="G5" s="3">
        <v>8225440.6374999993</v>
      </c>
      <c r="H5" s="3">
        <f t="shared" si="1"/>
        <v>22580748.527800001</v>
      </c>
      <c r="I5" s="3">
        <v>11413123.068999998</v>
      </c>
      <c r="J5" s="4">
        <v>346789</v>
      </c>
      <c r="K5" s="3">
        <v>879</v>
      </c>
      <c r="L5" s="4">
        <v>202864</v>
      </c>
      <c r="M5" s="30">
        <v>313.7</v>
      </c>
      <c r="N5" s="30">
        <v>0</v>
      </c>
      <c r="O5" s="30">
        <v>22</v>
      </c>
      <c r="P5" s="30">
        <v>31</v>
      </c>
      <c r="Q5" s="30">
        <v>6264.3</v>
      </c>
      <c r="R5" s="30">
        <v>72.099999999999994</v>
      </c>
      <c r="S5" s="4">
        <v>22424</v>
      </c>
      <c r="T5" s="4">
        <v>3412</v>
      </c>
      <c r="U5" s="2">
        <f t="shared" si="2"/>
        <v>412</v>
      </c>
      <c r="V5" s="4">
        <v>0</v>
      </c>
      <c r="W5" s="30">
        <v>412</v>
      </c>
      <c r="X5" s="30">
        <v>0</v>
      </c>
      <c r="Y5" s="30">
        <v>3</v>
      </c>
      <c r="Z5" s="4">
        <v>5014</v>
      </c>
      <c r="AA5" s="4">
        <v>158</v>
      </c>
      <c r="AB5" s="4">
        <v>1</v>
      </c>
      <c r="AC5" s="4">
        <v>0</v>
      </c>
      <c r="AD5" s="4">
        <v>1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</row>
    <row r="6" spans="1:36" s="30" customFormat="1" x14ac:dyDescent="0.25">
      <c r="A6" s="1">
        <v>37926</v>
      </c>
      <c r="B6" s="6">
        <f t="shared" si="0"/>
        <v>2003</v>
      </c>
      <c r="C6" s="3">
        <v>61453049.379999995</v>
      </c>
      <c r="D6" s="4">
        <v>17551990.578799997</v>
      </c>
      <c r="E6" s="3">
        <v>7473463.7507999996</v>
      </c>
      <c r="F6" s="3">
        <v>15056684.349099999</v>
      </c>
      <c r="G6" s="3">
        <v>8827194.8537000008</v>
      </c>
      <c r="H6" s="3">
        <f t="shared" si="1"/>
        <v>23883879.202799998</v>
      </c>
      <c r="I6" s="3">
        <v>10803945.8891</v>
      </c>
      <c r="J6" s="4">
        <v>370898</v>
      </c>
      <c r="K6" s="3">
        <v>879</v>
      </c>
      <c r="L6" s="4">
        <v>194868</v>
      </c>
      <c r="M6" s="30">
        <v>435.2</v>
      </c>
      <c r="N6" s="30">
        <v>0</v>
      </c>
      <c r="O6" s="30">
        <v>20</v>
      </c>
      <c r="P6" s="30">
        <v>30</v>
      </c>
      <c r="Q6" s="30">
        <v>6245.7</v>
      </c>
      <c r="R6" s="30">
        <v>71.400000000000006</v>
      </c>
      <c r="S6" s="4">
        <v>22436</v>
      </c>
      <c r="T6" s="4">
        <v>3407</v>
      </c>
      <c r="U6" s="2">
        <f t="shared" si="2"/>
        <v>414</v>
      </c>
      <c r="V6" s="4">
        <v>0</v>
      </c>
      <c r="W6" s="30">
        <v>414</v>
      </c>
      <c r="X6" s="30">
        <v>0</v>
      </c>
      <c r="Y6" s="30">
        <v>3</v>
      </c>
      <c r="Z6" s="4">
        <v>5014</v>
      </c>
      <c r="AA6" s="4">
        <v>159</v>
      </c>
      <c r="AB6" s="4">
        <v>1</v>
      </c>
      <c r="AC6" s="4">
        <v>0</v>
      </c>
      <c r="AD6" s="4">
        <v>1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</row>
    <row r="7" spans="1:36" s="30" customFormat="1" x14ac:dyDescent="0.25">
      <c r="A7" s="1">
        <v>37956</v>
      </c>
      <c r="B7" s="6">
        <f t="shared" si="0"/>
        <v>2003</v>
      </c>
      <c r="C7" s="3">
        <v>69513936.219999999</v>
      </c>
      <c r="D7" s="4">
        <v>21265866.4439</v>
      </c>
      <c r="E7" s="3">
        <v>8324085.2494000001</v>
      </c>
      <c r="F7" s="3">
        <v>16409375.634699998</v>
      </c>
      <c r="G7" s="3">
        <v>9683152.4523999989</v>
      </c>
      <c r="H7" s="3">
        <f t="shared" si="1"/>
        <v>26092528.087099999</v>
      </c>
      <c r="I7" s="3">
        <v>10450867.6675</v>
      </c>
      <c r="J7" s="4">
        <v>402613</v>
      </c>
      <c r="K7" s="3">
        <v>880</v>
      </c>
      <c r="L7" s="4">
        <v>198021</v>
      </c>
      <c r="M7" s="30">
        <v>652.70000000000005</v>
      </c>
      <c r="N7" s="30">
        <v>0</v>
      </c>
      <c r="O7" s="30">
        <v>21</v>
      </c>
      <c r="P7" s="30">
        <v>31</v>
      </c>
      <c r="Q7" s="30">
        <v>6264.5</v>
      </c>
      <c r="R7" s="30">
        <v>72.099999999999994</v>
      </c>
      <c r="S7" s="4">
        <v>22444</v>
      </c>
      <c r="T7" s="4">
        <v>3413</v>
      </c>
      <c r="U7" s="2">
        <f t="shared" si="2"/>
        <v>414</v>
      </c>
      <c r="V7" s="4">
        <v>0</v>
      </c>
      <c r="W7" s="30">
        <v>414</v>
      </c>
      <c r="X7" s="30">
        <v>0</v>
      </c>
      <c r="Y7" s="30">
        <v>3</v>
      </c>
      <c r="Z7" s="4">
        <v>5016</v>
      </c>
      <c r="AA7" s="4">
        <v>158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1</v>
      </c>
      <c r="AH7" s="4">
        <v>0</v>
      </c>
      <c r="AI7" s="4">
        <v>0</v>
      </c>
      <c r="AJ7" s="4">
        <v>0</v>
      </c>
    </row>
    <row r="8" spans="1:36" s="30" customFormat="1" x14ac:dyDescent="0.25">
      <c r="A8" s="1">
        <v>37987</v>
      </c>
      <c r="B8" s="6">
        <f t="shared" si="0"/>
        <v>2004</v>
      </c>
      <c r="C8" s="3">
        <v>83423617.590000004</v>
      </c>
      <c r="D8" s="4">
        <v>24983392.7454</v>
      </c>
      <c r="E8" s="3">
        <v>9375161.7058000006</v>
      </c>
      <c r="F8" s="3">
        <v>18792735.272099998</v>
      </c>
      <c r="G8" s="3">
        <v>10973202.5099</v>
      </c>
      <c r="H8" s="3">
        <f t="shared" si="1"/>
        <v>29765937.781999998</v>
      </c>
      <c r="I8" s="3">
        <v>11853594.309700001</v>
      </c>
      <c r="J8" s="4">
        <v>401619</v>
      </c>
      <c r="K8" s="3">
        <v>879</v>
      </c>
      <c r="L8" s="4">
        <v>200037.25</v>
      </c>
      <c r="M8" s="30">
        <v>981.8</v>
      </c>
      <c r="N8" s="30">
        <v>0</v>
      </c>
      <c r="O8" s="30">
        <v>21</v>
      </c>
      <c r="P8" s="30">
        <v>31</v>
      </c>
      <c r="Q8" s="30">
        <v>6241.9</v>
      </c>
      <c r="R8" s="30">
        <v>72.5</v>
      </c>
      <c r="S8" s="4">
        <v>22463</v>
      </c>
      <c r="T8" s="4">
        <v>3413</v>
      </c>
      <c r="U8" s="2">
        <f t="shared" si="2"/>
        <v>415</v>
      </c>
      <c r="V8" s="4">
        <v>0</v>
      </c>
      <c r="W8" s="30">
        <v>415</v>
      </c>
      <c r="X8" s="30">
        <v>0</v>
      </c>
      <c r="Y8" s="30">
        <v>3</v>
      </c>
      <c r="Z8" s="4">
        <v>5016</v>
      </c>
      <c r="AA8" s="4">
        <v>159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1</v>
      </c>
      <c r="AJ8" s="4">
        <v>0</v>
      </c>
    </row>
    <row r="9" spans="1:36" s="30" customFormat="1" x14ac:dyDescent="0.25">
      <c r="A9" s="1">
        <v>38018</v>
      </c>
      <c r="B9" s="6">
        <f t="shared" si="0"/>
        <v>2004</v>
      </c>
      <c r="C9" s="3">
        <v>70350789.280000001</v>
      </c>
      <c r="D9" s="4">
        <v>23260728.185400002</v>
      </c>
      <c r="E9" s="3">
        <v>8668783.2446000017</v>
      </c>
      <c r="F9" s="3">
        <v>16757075.2784</v>
      </c>
      <c r="G9" s="3">
        <v>9773668.2568999995</v>
      </c>
      <c r="H9" s="3">
        <f t="shared" si="1"/>
        <v>26530743.535300002</v>
      </c>
      <c r="I9" s="3">
        <v>10608587.1414</v>
      </c>
      <c r="J9" s="4">
        <v>333720</v>
      </c>
      <c r="K9" s="3">
        <v>882</v>
      </c>
      <c r="L9" s="4">
        <v>188442.25</v>
      </c>
      <c r="M9" s="30">
        <v>706.1</v>
      </c>
      <c r="N9" s="30">
        <v>0</v>
      </c>
      <c r="O9" s="30">
        <v>20</v>
      </c>
      <c r="P9" s="30">
        <v>29</v>
      </c>
      <c r="Q9" s="30">
        <v>6226.4</v>
      </c>
      <c r="R9" s="30">
        <v>72.2</v>
      </c>
      <c r="S9" s="4">
        <v>22466</v>
      </c>
      <c r="T9" s="4">
        <v>3407</v>
      </c>
      <c r="U9" s="2">
        <f t="shared" si="2"/>
        <v>414</v>
      </c>
      <c r="V9" s="4">
        <v>0</v>
      </c>
      <c r="W9" s="30">
        <v>414</v>
      </c>
      <c r="X9" s="30">
        <v>0</v>
      </c>
      <c r="Y9" s="30">
        <v>3</v>
      </c>
      <c r="Z9" s="4">
        <v>5018</v>
      </c>
      <c r="AA9" s="4">
        <v>159</v>
      </c>
      <c r="AB9" s="4">
        <v>0</v>
      </c>
      <c r="AC9" s="4">
        <v>0</v>
      </c>
      <c r="AD9" s="4">
        <v>0</v>
      </c>
      <c r="AE9" s="4">
        <v>1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</row>
    <row r="10" spans="1:36" s="30" customFormat="1" x14ac:dyDescent="0.25">
      <c r="A10" s="1">
        <v>38047</v>
      </c>
      <c r="B10" s="6">
        <f t="shared" si="0"/>
        <v>2004</v>
      </c>
      <c r="C10" s="3">
        <v>67464864.329999998</v>
      </c>
      <c r="D10" s="4">
        <v>21380237.746199995</v>
      </c>
      <c r="E10" s="3">
        <v>8463143.3823000025</v>
      </c>
      <c r="F10" s="3">
        <v>16414332.130600002</v>
      </c>
      <c r="G10" s="3">
        <v>9825002.7631000001</v>
      </c>
      <c r="H10" s="3">
        <f t="shared" si="1"/>
        <v>26239334.893700004</v>
      </c>
      <c r="I10" s="3">
        <v>11453566.9659</v>
      </c>
      <c r="J10" s="4">
        <v>328950</v>
      </c>
      <c r="K10" s="3">
        <v>882</v>
      </c>
      <c r="L10" s="4">
        <v>201326.75</v>
      </c>
      <c r="M10" s="30">
        <v>530.1</v>
      </c>
      <c r="N10" s="30">
        <v>0</v>
      </c>
      <c r="O10" s="30">
        <v>23</v>
      </c>
      <c r="P10" s="30">
        <v>31</v>
      </c>
      <c r="Q10" s="30">
        <v>6195.9</v>
      </c>
      <c r="R10" s="30">
        <v>71.5</v>
      </c>
      <c r="S10" s="4">
        <v>22450</v>
      </c>
      <c r="T10" s="4">
        <v>3411</v>
      </c>
      <c r="U10" s="2">
        <f t="shared" si="2"/>
        <v>415</v>
      </c>
      <c r="V10" s="4">
        <v>0</v>
      </c>
      <c r="W10" s="30">
        <v>415</v>
      </c>
      <c r="X10" s="30">
        <v>0</v>
      </c>
      <c r="Y10" s="30">
        <v>3</v>
      </c>
      <c r="Z10" s="4">
        <v>5018</v>
      </c>
      <c r="AA10" s="4">
        <v>158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1</v>
      </c>
    </row>
    <row r="11" spans="1:36" s="30" customFormat="1" x14ac:dyDescent="0.25">
      <c r="A11" s="1">
        <v>38078</v>
      </c>
      <c r="B11" s="6">
        <f t="shared" si="0"/>
        <v>2004</v>
      </c>
      <c r="C11" s="3">
        <v>57821481.979999997</v>
      </c>
      <c r="D11" s="4">
        <v>16381292.574499998</v>
      </c>
      <c r="E11" s="3">
        <v>7018574.5188000016</v>
      </c>
      <c r="F11" s="3">
        <v>13590265.011200001</v>
      </c>
      <c r="G11" s="3">
        <v>8015781.1424000002</v>
      </c>
      <c r="H11" s="3">
        <f t="shared" si="1"/>
        <v>21606046.1536</v>
      </c>
      <c r="I11" s="3">
        <v>10691512.2421</v>
      </c>
      <c r="J11" s="4">
        <v>277345</v>
      </c>
      <c r="K11" s="3">
        <v>885</v>
      </c>
      <c r="L11" s="4">
        <v>194797.5</v>
      </c>
      <c r="M11" s="30">
        <v>358.1</v>
      </c>
      <c r="N11" s="30">
        <v>0</v>
      </c>
      <c r="O11" s="30">
        <v>20</v>
      </c>
      <c r="P11" s="30">
        <v>30</v>
      </c>
      <c r="Q11" s="30">
        <v>6211</v>
      </c>
      <c r="R11" s="30">
        <v>71.5</v>
      </c>
      <c r="S11" s="4">
        <v>22282</v>
      </c>
      <c r="T11" s="4">
        <v>3387</v>
      </c>
      <c r="U11" s="2">
        <f t="shared" si="2"/>
        <v>414</v>
      </c>
      <c r="V11" s="4">
        <v>0</v>
      </c>
      <c r="W11" s="30">
        <v>414</v>
      </c>
      <c r="X11" s="30">
        <v>0</v>
      </c>
      <c r="Y11" s="30">
        <v>3</v>
      </c>
      <c r="Z11" s="4">
        <v>5019</v>
      </c>
      <c r="AA11" s="4">
        <v>158</v>
      </c>
      <c r="AB11" s="4">
        <v>1</v>
      </c>
      <c r="AC11" s="4">
        <v>1</v>
      </c>
      <c r="AD11" s="4">
        <v>0</v>
      </c>
      <c r="AE11" s="4">
        <v>0</v>
      </c>
      <c r="AF11" s="4">
        <v>1</v>
      </c>
      <c r="AG11" s="4">
        <v>0</v>
      </c>
      <c r="AH11" s="4">
        <v>0</v>
      </c>
      <c r="AI11" s="4">
        <v>0</v>
      </c>
      <c r="AJ11" s="4">
        <v>0</v>
      </c>
    </row>
    <row r="12" spans="1:36" s="30" customFormat="1" x14ac:dyDescent="0.25">
      <c r="A12" s="1">
        <v>38108</v>
      </c>
      <c r="B12" s="6">
        <f t="shared" si="0"/>
        <v>2004</v>
      </c>
      <c r="C12" s="3">
        <v>52915367.689999998</v>
      </c>
      <c r="D12" s="4">
        <v>13113711.889600001</v>
      </c>
      <c r="E12" s="3">
        <v>6899817.4699999997</v>
      </c>
      <c r="F12" s="3">
        <v>13145864.470900001</v>
      </c>
      <c r="G12" s="3">
        <v>7814988.7671999997</v>
      </c>
      <c r="H12" s="3">
        <f t="shared" si="1"/>
        <v>20960853.2381</v>
      </c>
      <c r="I12" s="3">
        <v>11163320.614</v>
      </c>
      <c r="J12" s="4">
        <v>250197</v>
      </c>
      <c r="K12" s="3">
        <v>885</v>
      </c>
      <c r="L12" s="4">
        <v>201290.75</v>
      </c>
      <c r="M12" s="30">
        <v>154.9</v>
      </c>
      <c r="N12" s="30">
        <v>8.3000000000000007</v>
      </c>
      <c r="O12" s="30">
        <v>20</v>
      </c>
      <c r="P12" s="30">
        <v>31</v>
      </c>
      <c r="Q12" s="30">
        <v>6255.1</v>
      </c>
      <c r="R12" s="30">
        <v>72.599999999999994</v>
      </c>
      <c r="S12" s="4">
        <v>22073</v>
      </c>
      <c r="T12" s="4">
        <v>3376</v>
      </c>
      <c r="U12" s="2">
        <f t="shared" si="2"/>
        <v>411</v>
      </c>
      <c r="V12" s="4">
        <v>0</v>
      </c>
      <c r="W12" s="30">
        <v>411</v>
      </c>
      <c r="X12" s="30">
        <v>0</v>
      </c>
      <c r="Y12" s="30">
        <v>3</v>
      </c>
      <c r="Z12" s="4">
        <v>5019</v>
      </c>
      <c r="AA12" s="4">
        <v>158</v>
      </c>
      <c r="AB12" s="4">
        <v>1</v>
      </c>
      <c r="AC12" s="4">
        <v>1</v>
      </c>
      <c r="AD12" s="4">
        <v>0</v>
      </c>
      <c r="AE12" s="4">
        <v>0</v>
      </c>
      <c r="AF12" s="4">
        <v>0</v>
      </c>
      <c r="AG12" s="4">
        <v>0</v>
      </c>
      <c r="AH12" s="4">
        <v>1</v>
      </c>
      <c r="AI12" s="4">
        <v>0</v>
      </c>
      <c r="AJ12" s="4">
        <v>0</v>
      </c>
    </row>
    <row r="13" spans="1:36" s="30" customFormat="1" x14ac:dyDescent="0.25">
      <c r="A13" s="1">
        <v>38139</v>
      </c>
      <c r="B13" s="6">
        <f t="shared" si="0"/>
        <v>2004</v>
      </c>
      <c r="C13" s="3">
        <v>52332610.82</v>
      </c>
      <c r="D13" s="4">
        <v>12025630.5428</v>
      </c>
      <c r="E13" s="3">
        <v>6668634.1539999992</v>
      </c>
      <c r="F13" s="3">
        <v>12694807.010600001</v>
      </c>
      <c r="G13" s="3">
        <v>8151980.0473999996</v>
      </c>
      <c r="H13" s="3">
        <f t="shared" si="1"/>
        <v>20846787.057999998</v>
      </c>
      <c r="I13" s="3">
        <v>11438558.906099999</v>
      </c>
      <c r="J13" s="4">
        <v>223916</v>
      </c>
      <c r="K13" s="3">
        <v>885</v>
      </c>
      <c r="L13" s="4">
        <v>194797.5</v>
      </c>
      <c r="M13" s="30">
        <v>71.400000000000006</v>
      </c>
      <c r="N13" s="30">
        <v>19.100000000000001</v>
      </c>
      <c r="O13" s="30">
        <v>22</v>
      </c>
      <c r="P13" s="30">
        <v>30</v>
      </c>
      <c r="Q13" s="30">
        <v>6335.7</v>
      </c>
      <c r="R13" s="30">
        <v>73.7</v>
      </c>
      <c r="S13" s="4">
        <v>22084</v>
      </c>
      <c r="T13" s="4">
        <v>3364</v>
      </c>
      <c r="U13" s="2">
        <f t="shared" si="2"/>
        <v>409</v>
      </c>
      <c r="V13" s="4">
        <v>0</v>
      </c>
      <c r="W13" s="30">
        <v>409</v>
      </c>
      <c r="X13" s="30">
        <v>0</v>
      </c>
      <c r="Y13" s="30">
        <v>3</v>
      </c>
      <c r="Z13" s="4">
        <v>5019</v>
      </c>
      <c r="AA13" s="4">
        <v>158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</v>
      </c>
      <c r="AI13" s="4">
        <v>0</v>
      </c>
      <c r="AJ13" s="4">
        <v>0</v>
      </c>
    </row>
    <row r="14" spans="1:36" s="30" customFormat="1" x14ac:dyDescent="0.25">
      <c r="A14" s="1">
        <v>38169</v>
      </c>
      <c r="B14" s="6">
        <f t="shared" si="0"/>
        <v>2004</v>
      </c>
      <c r="C14" s="3">
        <v>58566756.989999995</v>
      </c>
      <c r="D14" s="4">
        <v>12480495.721999999</v>
      </c>
      <c r="E14" s="3">
        <v>7108086.2001</v>
      </c>
      <c r="F14" s="3">
        <v>13480142.590099998</v>
      </c>
      <c r="G14" s="3">
        <v>9049097.5925000012</v>
      </c>
      <c r="H14" s="3">
        <f t="shared" si="1"/>
        <v>22529240.182599999</v>
      </c>
      <c r="I14" s="3">
        <v>13187588.610100001</v>
      </c>
      <c r="J14" s="4">
        <v>240435</v>
      </c>
      <c r="K14" s="3">
        <v>885</v>
      </c>
      <c r="L14" s="4">
        <v>201290.75</v>
      </c>
      <c r="M14" s="30">
        <v>6.9</v>
      </c>
      <c r="N14" s="30">
        <v>62.6</v>
      </c>
      <c r="O14" s="30">
        <v>21</v>
      </c>
      <c r="P14" s="30">
        <v>31</v>
      </c>
      <c r="Q14" s="30">
        <v>6399.9</v>
      </c>
      <c r="R14" s="30">
        <v>74.900000000000006</v>
      </c>
      <c r="S14" s="4">
        <v>22041</v>
      </c>
      <c r="T14" s="4">
        <v>3348</v>
      </c>
      <c r="U14" s="2">
        <f t="shared" si="2"/>
        <v>408</v>
      </c>
      <c r="V14" s="4">
        <v>0</v>
      </c>
      <c r="W14" s="30">
        <v>408</v>
      </c>
      <c r="X14" s="30">
        <v>0</v>
      </c>
      <c r="Y14" s="30">
        <v>3</v>
      </c>
      <c r="Z14" s="4">
        <v>5019</v>
      </c>
      <c r="AA14" s="4">
        <v>158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1</v>
      </c>
      <c r="AI14" s="4">
        <v>0</v>
      </c>
      <c r="AJ14" s="4">
        <v>0</v>
      </c>
    </row>
    <row r="15" spans="1:36" s="30" customFormat="1" x14ac:dyDescent="0.25">
      <c r="A15" s="1">
        <v>38200</v>
      </c>
      <c r="B15" s="6">
        <f t="shared" si="0"/>
        <v>2004</v>
      </c>
      <c r="C15" s="3">
        <v>56909172.310000002</v>
      </c>
      <c r="D15" s="4">
        <v>12894040.3335</v>
      </c>
      <c r="E15" s="3">
        <v>7225066.4082999993</v>
      </c>
      <c r="F15" s="3">
        <v>14297499.7687</v>
      </c>
      <c r="G15" s="3">
        <v>8818510.5081999991</v>
      </c>
      <c r="H15" s="3">
        <f t="shared" si="1"/>
        <v>23116010.276900001</v>
      </c>
      <c r="I15" s="3">
        <v>13592365.083799999</v>
      </c>
      <c r="J15" s="4">
        <v>272179</v>
      </c>
      <c r="K15" s="3">
        <v>885</v>
      </c>
      <c r="L15" s="4">
        <v>201309.47</v>
      </c>
      <c r="M15" s="30">
        <v>31.5</v>
      </c>
      <c r="N15" s="30">
        <v>45.9</v>
      </c>
      <c r="O15" s="30">
        <v>21</v>
      </c>
      <c r="P15" s="30">
        <v>31</v>
      </c>
      <c r="Q15" s="30">
        <v>6421.5</v>
      </c>
      <c r="R15" s="30">
        <v>75.2</v>
      </c>
      <c r="S15" s="4">
        <v>22102</v>
      </c>
      <c r="T15" s="4">
        <v>3349</v>
      </c>
      <c r="U15" s="2">
        <f t="shared" si="2"/>
        <v>408</v>
      </c>
      <c r="V15" s="4">
        <v>0</v>
      </c>
      <c r="W15" s="30">
        <v>408</v>
      </c>
      <c r="X15" s="30">
        <v>0</v>
      </c>
      <c r="Y15" s="30">
        <v>3</v>
      </c>
      <c r="Z15" s="4">
        <v>5019</v>
      </c>
      <c r="AA15" s="4">
        <v>158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1</v>
      </c>
      <c r="AI15" s="4">
        <v>0</v>
      </c>
      <c r="AJ15" s="4">
        <v>0</v>
      </c>
    </row>
    <row r="16" spans="1:36" s="30" customFormat="1" x14ac:dyDescent="0.25">
      <c r="A16" s="1">
        <v>38231</v>
      </c>
      <c r="B16" s="6">
        <f t="shared" si="0"/>
        <v>2004</v>
      </c>
      <c r="C16" s="3">
        <v>56875301.420000002</v>
      </c>
      <c r="D16" s="4">
        <v>13051326.094899999</v>
      </c>
      <c r="E16" s="3">
        <v>6850118.0230000019</v>
      </c>
      <c r="F16" s="3">
        <v>13069171.245300001</v>
      </c>
      <c r="G16" s="3">
        <v>8223144.6797000002</v>
      </c>
      <c r="H16" s="3">
        <f t="shared" si="1"/>
        <v>21292315.925000001</v>
      </c>
      <c r="I16" s="3">
        <v>13483950.9527</v>
      </c>
      <c r="J16" s="4">
        <v>302653</v>
      </c>
      <c r="K16" s="3">
        <v>885</v>
      </c>
      <c r="L16" s="4">
        <v>193328.7</v>
      </c>
      <c r="M16" s="30">
        <v>61.3</v>
      </c>
      <c r="N16" s="30">
        <v>15.5</v>
      </c>
      <c r="O16" s="30">
        <v>21</v>
      </c>
      <c r="P16" s="30">
        <v>30</v>
      </c>
      <c r="Q16" s="30">
        <v>6380.2</v>
      </c>
      <c r="R16" s="30">
        <v>75.2</v>
      </c>
      <c r="S16" s="4">
        <v>22449</v>
      </c>
      <c r="T16" s="4">
        <v>3349</v>
      </c>
      <c r="U16" s="2">
        <f t="shared" si="2"/>
        <v>408</v>
      </c>
      <c r="V16" s="4">
        <v>0</v>
      </c>
      <c r="W16" s="30">
        <v>408</v>
      </c>
      <c r="X16" s="30">
        <v>0</v>
      </c>
      <c r="Y16" s="30">
        <v>3</v>
      </c>
      <c r="Z16" s="4">
        <v>5020</v>
      </c>
      <c r="AA16" s="4">
        <v>159</v>
      </c>
      <c r="AB16" s="4">
        <v>1</v>
      </c>
      <c r="AC16" s="4">
        <v>0</v>
      </c>
      <c r="AD16" s="4">
        <v>1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</row>
    <row r="17" spans="1:36" s="30" customFormat="1" x14ac:dyDescent="0.25">
      <c r="A17" s="1">
        <v>38261</v>
      </c>
      <c r="B17" s="6">
        <f t="shared" si="0"/>
        <v>2004</v>
      </c>
      <c r="C17" s="3">
        <v>57123231.359999999</v>
      </c>
      <c r="D17" s="4">
        <v>15044045.166299999</v>
      </c>
      <c r="E17" s="3">
        <v>7039842.7901999997</v>
      </c>
      <c r="F17" s="3">
        <v>13198065.175000001</v>
      </c>
      <c r="G17" s="3">
        <v>8380892.7143000001</v>
      </c>
      <c r="H17" s="3">
        <f t="shared" si="1"/>
        <v>21578957.8893</v>
      </c>
      <c r="I17" s="3">
        <v>12666383.073100001</v>
      </c>
      <c r="J17" s="4">
        <v>354842</v>
      </c>
      <c r="K17" s="3">
        <v>887</v>
      </c>
      <c r="L17" s="4">
        <v>194296.39</v>
      </c>
      <c r="M17" s="30">
        <v>276</v>
      </c>
      <c r="N17" s="30">
        <v>0</v>
      </c>
      <c r="O17" s="30">
        <v>20</v>
      </c>
      <c r="P17" s="30">
        <v>31</v>
      </c>
      <c r="Q17" s="30">
        <v>6355.5</v>
      </c>
      <c r="R17" s="30">
        <v>74.5</v>
      </c>
      <c r="S17" s="4">
        <v>22494</v>
      </c>
      <c r="T17" s="4">
        <v>3352</v>
      </c>
      <c r="U17" s="2">
        <f t="shared" si="2"/>
        <v>408</v>
      </c>
      <c r="V17" s="4">
        <v>0</v>
      </c>
      <c r="W17" s="30">
        <v>408</v>
      </c>
      <c r="X17" s="30">
        <v>0</v>
      </c>
      <c r="Y17" s="30">
        <v>3</v>
      </c>
      <c r="Z17" s="4">
        <v>5020</v>
      </c>
      <c r="AA17" s="4">
        <v>159</v>
      </c>
      <c r="AB17" s="4">
        <v>1</v>
      </c>
      <c r="AC17" s="4">
        <v>0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</row>
    <row r="18" spans="1:36" s="30" customFormat="1" x14ac:dyDescent="0.25">
      <c r="A18" s="1">
        <v>38292</v>
      </c>
      <c r="B18" s="6">
        <f t="shared" si="0"/>
        <v>2004</v>
      </c>
      <c r="C18" s="3">
        <v>61022475.219999999</v>
      </c>
      <c r="D18" s="4">
        <v>16875384.285799999</v>
      </c>
      <c r="E18" s="3">
        <v>7407328.7562000006</v>
      </c>
      <c r="F18" s="3">
        <v>13520553.118400002</v>
      </c>
      <c r="G18" s="3">
        <v>8927616.218799999</v>
      </c>
      <c r="H18" s="3">
        <f t="shared" si="1"/>
        <v>22448169.337200001</v>
      </c>
      <c r="I18" s="3">
        <v>12052664.713599999</v>
      </c>
      <c r="J18" s="4">
        <v>379508</v>
      </c>
      <c r="K18" s="3">
        <v>889</v>
      </c>
      <c r="L18" s="4">
        <v>183830.7</v>
      </c>
      <c r="M18" s="30">
        <v>452.3</v>
      </c>
      <c r="N18" s="30">
        <v>0</v>
      </c>
      <c r="O18" s="30">
        <v>22</v>
      </c>
      <c r="P18" s="30">
        <v>30</v>
      </c>
      <c r="Q18" s="30">
        <v>6334.3</v>
      </c>
      <c r="R18" s="30">
        <v>72.900000000000006</v>
      </c>
      <c r="S18" s="4">
        <v>22536</v>
      </c>
      <c r="T18" s="4">
        <v>3352</v>
      </c>
      <c r="U18" s="2">
        <f t="shared" si="2"/>
        <v>410</v>
      </c>
      <c r="V18" s="4">
        <v>0</v>
      </c>
      <c r="W18" s="30">
        <v>410</v>
      </c>
      <c r="X18" s="30">
        <v>0</v>
      </c>
      <c r="Y18" s="30">
        <v>3</v>
      </c>
      <c r="Z18" s="4">
        <v>5019</v>
      </c>
      <c r="AA18" s="4">
        <v>159</v>
      </c>
      <c r="AB18" s="4">
        <v>1</v>
      </c>
      <c r="AC18" s="4">
        <v>0</v>
      </c>
      <c r="AD18" s="4">
        <v>1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</row>
    <row r="19" spans="1:36" s="30" customFormat="1" x14ac:dyDescent="0.25">
      <c r="A19" s="1">
        <v>38322</v>
      </c>
      <c r="B19" s="6">
        <f t="shared" si="0"/>
        <v>2004</v>
      </c>
      <c r="C19" s="3">
        <v>71897068.24000001</v>
      </c>
      <c r="D19" s="4">
        <v>20679035.191500001</v>
      </c>
      <c r="E19" s="3">
        <v>8243774.4605</v>
      </c>
      <c r="F19" s="3">
        <v>15620111.4069</v>
      </c>
      <c r="G19" s="3">
        <v>10103020.4091</v>
      </c>
      <c r="H19" s="3">
        <f t="shared" si="1"/>
        <v>25723131.816</v>
      </c>
      <c r="I19" s="3">
        <v>11783689.286499999</v>
      </c>
      <c r="J19" s="4">
        <v>411960</v>
      </c>
      <c r="K19" s="3">
        <v>889</v>
      </c>
      <c r="L19" s="4">
        <v>189958.39</v>
      </c>
      <c r="M19" s="30">
        <v>722.8</v>
      </c>
      <c r="N19" s="30">
        <v>0</v>
      </c>
      <c r="O19" s="30">
        <v>21</v>
      </c>
      <c r="P19" s="30">
        <v>31</v>
      </c>
      <c r="Q19" s="30">
        <v>6345.2</v>
      </c>
      <c r="R19" s="30">
        <v>73.3</v>
      </c>
      <c r="S19" s="4">
        <v>22553</v>
      </c>
      <c r="T19" s="4">
        <v>3351</v>
      </c>
      <c r="U19" s="2">
        <f t="shared" si="2"/>
        <v>411</v>
      </c>
      <c r="V19" s="4">
        <v>0</v>
      </c>
      <c r="W19" s="30">
        <v>411</v>
      </c>
      <c r="X19" s="30">
        <v>0</v>
      </c>
      <c r="Y19" s="30">
        <v>3</v>
      </c>
      <c r="Z19" s="4">
        <v>5019</v>
      </c>
      <c r="AA19" s="4">
        <v>159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1</v>
      </c>
      <c r="AH19" s="4">
        <v>0</v>
      </c>
      <c r="AI19" s="4">
        <v>0</v>
      </c>
      <c r="AJ19" s="4">
        <v>0</v>
      </c>
    </row>
    <row r="20" spans="1:36" s="30" customFormat="1" x14ac:dyDescent="0.25">
      <c r="A20" s="1">
        <v>38353</v>
      </c>
      <c r="B20" s="6">
        <f t="shared" si="0"/>
        <v>2005</v>
      </c>
      <c r="C20" s="3">
        <v>78458028.870000005</v>
      </c>
      <c r="D20" s="4">
        <v>24362775.901099999</v>
      </c>
      <c r="E20" s="3">
        <v>8865533.1501999982</v>
      </c>
      <c r="F20" s="3">
        <v>16720660.111200001</v>
      </c>
      <c r="G20" s="3">
        <v>10848391.982299998</v>
      </c>
      <c r="H20" s="3">
        <f t="shared" si="1"/>
        <v>27569052.093499999</v>
      </c>
      <c r="I20" s="3">
        <v>12536836.5418</v>
      </c>
      <c r="J20" s="4">
        <v>413227</v>
      </c>
      <c r="K20" s="3">
        <v>918</v>
      </c>
      <c r="L20" s="4">
        <v>190138.39</v>
      </c>
      <c r="M20" s="30">
        <v>862.4</v>
      </c>
      <c r="N20" s="30">
        <v>0</v>
      </c>
      <c r="O20" s="30">
        <v>20</v>
      </c>
      <c r="P20" s="30">
        <v>31</v>
      </c>
      <c r="Q20" s="30">
        <v>6301.2</v>
      </c>
      <c r="R20" s="30">
        <v>72.599999999999994</v>
      </c>
      <c r="S20" s="4">
        <v>22552</v>
      </c>
      <c r="T20" s="4">
        <v>3355</v>
      </c>
      <c r="U20" s="2">
        <f t="shared" si="2"/>
        <v>413</v>
      </c>
      <c r="V20" s="4">
        <v>0</v>
      </c>
      <c r="W20" s="30">
        <v>413</v>
      </c>
      <c r="X20" s="30">
        <v>0</v>
      </c>
      <c r="Y20" s="30">
        <v>3</v>
      </c>
      <c r="Z20" s="4">
        <v>5038</v>
      </c>
      <c r="AA20" s="4">
        <v>159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1</v>
      </c>
      <c r="AJ20" s="4">
        <v>0</v>
      </c>
    </row>
    <row r="21" spans="1:36" s="30" customFormat="1" x14ac:dyDescent="0.25">
      <c r="A21" s="1">
        <v>38384</v>
      </c>
      <c r="B21" s="6">
        <f t="shared" si="0"/>
        <v>2005</v>
      </c>
      <c r="C21" s="3">
        <v>66311864.119999997</v>
      </c>
      <c r="D21" s="4">
        <v>21568578.798400003</v>
      </c>
      <c r="E21" s="3">
        <v>8111703.1644000011</v>
      </c>
      <c r="F21" s="3">
        <v>14961062.430599997</v>
      </c>
      <c r="G21" s="3">
        <v>9605414.2700000014</v>
      </c>
      <c r="H21" s="3">
        <f t="shared" si="1"/>
        <v>24566476.700599998</v>
      </c>
      <c r="I21" s="3">
        <v>11453918.808800001</v>
      </c>
      <c r="J21" s="4">
        <v>343366</v>
      </c>
      <c r="K21" s="3">
        <v>920</v>
      </c>
      <c r="L21" s="4">
        <v>172790.32</v>
      </c>
      <c r="M21" s="30">
        <v>676.1</v>
      </c>
      <c r="N21" s="30">
        <v>0</v>
      </c>
      <c r="O21" s="30">
        <v>20</v>
      </c>
      <c r="P21" s="30">
        <v>28</v>
      </c>
      <c r="Q21" s="30">
        <v>6270.7</v>
      </c>
      <c r="R21" s="30">
        <v>73</v>
      </c>
      <c r="S21" s="4">
        <v>22556</v>
      </c>
      <c r="T21" s="4">
        <v>3349</v>
      </c>
      <c r="U21" s="2">
        <f t="shared" si="2"/>
        <v>421</v>
      </c>
      <c r="V21" s="4">
        <v>0</v>
      </c>
      <c r="W21" s="30">
        <v>421</v>
      </c>
      <c r="X21" s="30">
        <v>0</v>
      </c>
      <c r="Y21" s="30">
        <v>3</v>
      </c>
      <c r="Z21" s="4">
        <v>5038</v>
      </c>
      <c r="AA21" s="4">
        <v>160</v>
      </c>
      <c r="AB21" s="4">
        <v>0</v>
      </c>
      <c r="AC21" s="4">
        <v>0</v>
      </c>
      <c r="AD21" s="4">
        <v>0</v>
      </c>
      <c r="AE21" s="4">
        <v>1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</row>
    <row r="22" spans="1:36" s="30" customFormat="1" x14ac:dyDescent="0.25">
      <c r="A22" s="1">
        <v>38412</v>
      </c>
      <c r="B22" s="6">
        <f t="shared" si="0"/>
        <v>2005</v>
      </c>
      <c r="C22" s="3">
        <v>69200325.039999992</v>
      </c>
      <c r="D22" s="4">
        <v>21253088.447599996</v>
      </c>
      <c r="E22" s="3">
        <v>8236483.3594999993</v>
      </c>
      <c r="F22" s="3">
        <v>15256926.416300001</v>
      </c>
      <c r="G22" s="3">
        <v>9885832.5540000014</v>
      </c>
      <c r="H22" s="3">
        <f t="shared" si="1"/>
        <v>25142758.970300004</v>
      </c>
      <c r="I22" s="3">
        <v>12498776.3268</v>
      </c>
      <c r="J22" s="4">
        <v>338452</v>
      </c>
      <c r="K22" s="3">
        <v>920</v>
      </c>
      <c r="L22" s="4">
        <v>189958.39</v>
      </c>
      <c r="M22" s="30">
        <v>635.4</v>
      </c>
      <c r="N22" s="30">
        <v>0</v>
      </c>
      <c r="O22" s="30">
        <v>21</v>
      </c>
      <c r="P22" s="30">
        <v>31</v>
      </c>
      <c r="Q22" s="30">
        <v>6241.7</v>
      </c>
      <c r="R22" s="30">
        <v>71.8</v>
      </c>
      <c r="S22" s="4">
        <v>22542</v>
      </c>
      <c r="T22" s="4">
        <v>3366</v>
      </c>
      <c r="U22" s="2">
        <f t="shared" si="2"/>
        <v>421</v>
      </c>
      <c r="V22" s="4">
        <v>0</v>
      </c>
      <c r="W22" s="30">
        <v>421</v>
      </c>
      <c r="X22" s="30">
        <v>0</v>
      </c>
      <c r="Y22" s="30">
        <v>3</v>
      </c>
      <c r="Z22" s="4">
        <v>5038</v>
      </c>
      <c r="AA22" s="4">
        <v>160</v>
      </c>
      <c r="AB22" s="4">
        <v>1</v>
      </c>
      <c r="AC22" s="4">
        <v>1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1</v>
      </c>
    </row>
    <row r="23" spans="1:36" s="30" customFormat="1" x14ac:dyDescent="0.25">
      <c r="A23" s="1">
        <v>38443</v>
      </c>
      <c r="B23" s="6">
        <f t="shared" si="0"/>
        <v>2005</v>
      </c>
      <c r="C23" s="3">
        <v>57024693.509999998</v>
      </c>
      <c r="D23" s="4">
        <v>16152532.5374</v>
      </c>
      <c r="E23" s="3">
        <v>7002922.0381000005</v>
      </c>
      <c r="F23" s="3">
        <v>12570090.1613</v>
      </c>
      <c r="G23" s="3">
        <v>8296984.5379999997</v>
      </c>
      <c r="H23" s="3">
        <f t="shared" si="1"/>
        <v>20867074.699299999</v>
      </c>
      <c r="I23" s="3">
        <v>11407265.6898</v>
      </c>
      <c r="J23" s="4">
        <v>285360</v>
      </c>
      <c r="K23" s="3">
        <v>920</v>
      </c>
      <c r="L23" s="4">
        <v>183830.7</v>
      </c>
      <c r="M23" s="30">
        <v>337.2</v>
      </c>
      <c r="N23" s="30">
        <v>0</v>
      </c>
      <c r="O23" s="30">
        <v>21</v>
      </c>
      <c r="P23" s="30">
        <v>30</v>
      </c>
      <c r="Q23" s="30">
        <v>6267.8</v>
      </c>
      <c r="R23" s="30">
        <v>72.599999999999994</v>
      </c>
      <c r="S23" s="4">
        <v>22374</v>
      </c>
      <c r="T23" s="4">
        <v>3365</v>
      </c>
      <c r="U23" s="2">
        <f t="shared" si="2"/>
        <v>421</v>
      </c>
      <c r="V23" s="4">
        <v>0</v>
      </c>
      <c r="W23" s="30">
        <v>421</v>
      </c>
      <c r="X23" s="30">
        <v>0</v>
      </c>
      <c r="Y23" s="30">
        <v>3</v>
      </c>
      <c r="Z23" s="4">
        <v>5038</v>
      </c>
      <c r="AA23" s="4">
        <v>160</v>
      </c>
      <c r="AB23" s="4">
        <v>1</v>
      </c>
      <c r="AC23" s="4">
        <v>1</v>
      </c>
      <c r="AD23" s="4">
        <v>0</v>
      </c>
      <c r="AE23" s="4">
        <v>0</v>
      </c>
      <c r="AF23" s="4">
        <v>1</v>
      </c>
      <c r="AG23" s="4">
        <v>0</v>
      </c>
      <c r="AH23" s="4">
        <v>0</v>
      </c>
      <c r="AI23" s="4">
        <v>0</v>
      </c>
      <c r="AJ23" s="4">
        <v>0</v>
      </c>
    </row>
    <row r="24" spans="1:36" s="30" customFormat="1" x14ac:dyDescent="0.25">
      <c r="A24" s="1">
        <v>38473</v>
      </c>
      <c r="B24" s="6">
        <f t="shared" si="0"/>
        <v>2005</v>
      </c>
      <c r="C24" s="3">
        <v>52456813.840000004</v>
      </c>
      <c r="D24" s="4">
        <v>14345093.984999999</v>
      </c>
      <c r="E24" s="3">
        <v>6766362.9870000016</v>
      </c>
      <c r="F24" s="3">
        <v>12381454.543199997</v>
      </c>
      <c r="G24" s="3">
        <v>8022806.3097000001</v>
      </c>
      <c r="H24" s="3">
        <f t="shared" si="1"/>
        <v>20404260.852899998</v>
      </c>
      <c r="I24" s="3">
        <v>11770933.3474</v>
      </c>
      <c r="J24" s="4">
        <v>257423</v>
      </c>
      <c r="K24" s="3">
        <v>920</v>
      </c>
      <c r="L24" s="4">
        <v>189958.39</v>
      </c>
      <c r="M24" s="30">
        <v>212.4</v>
      </c>
      <c r="N24" s="30">
        <v>0.5</v>
      </c>
      <c r="O24" s="30">
        <v>21</v>
      </c>
      <c r="P24" s="30">
        <v>31</v>
      </c>
      <c r="Q24" s="30">
        <v>6332.3</v>
      </c>
      <c r="R24" s="30">
        <v>74.599999999999994</v>
      </c>
      <c r="S24" s="4">
        <v>22127</v>
      </c>
      <c r="T24" s="4">
        <v>3325</v>
      </c>
      <c r="U24" s="2">
        <f t="shared" si="2"/>
        <v>418</v>
      </c>
      <c r="V24" s="4">
        <v>0</v>
      </c>
      <c r="W24" s="30">
        <v>418</v>
      </c>
      <c r="X24" s="30">
        <v>0</v>
      </c>
      <c r="Y24" s="30">
        <v>3</v>
      </c>
      <c r="Z24" s="4">
        <v>5039</v>
      </c>
      <c r="AA24" s="4">
        <v>160</v>
      </c>
      <c r="AB24" s="4">
        <v>1</v>
      </c>
      <c r="AC24" s="4">
        <v>1</v>
      </c>
      <c r="AD24" s="4">
        <v>0</v>
      </c>
      <c r="AE24" s="4">
        <v>0</v>
      </c>
      <c r="AF24" s="4">
        <v>0</v>
      </c>
      <c r="AG24" s="4">
        <v>0</v>
      </c>
      <c r="AH24" s="4">
        <v>1</v>
      </c>
      <c r="AI24" s="4">
        <v>0</v>
      </c>
      <c r="AJ24" s="4">
        <v>0</v>
      </c>
    </row>
    <row r="25" spans="1:36" s="30" customFormat="1" x14ac:dyDescent="0.25">
      <c r="A25" s="1">
        <v>38504</v>
      </c>
      <c r="B25" s="6">
        <f t="shared" si="0"/>
        <v>2005</v>
      </c>
      <c r="C25" s="3">
        <v>58695513.210000001</v>
      </c>
      <c r="D25" s="4">
        <v>13190853.948100001</v>
      </c>
      <c r="E25" s="3">
        <v>7060523.1819999991</v>
      </c>
      <c r="F25" s="3">
        <v>13143721.220299998</v>
      </c>
      <c r="G25" s="3">
        <v>8453214.8811999988</v>
      </c>
      <c r="H25" s="3">
        <f t="shared" si="1"/>
        <v>21596936.101499997</v>
      </c>
      <c r="I25" s="3">
        <v>13444030.1456</v>
      </c>
      <c r="J25" s="4">
        <v>230385</v>
      </c>
      <c r="K25" s="3">
        <v>920</v>
      </c>
      <c r="L25" s="4">
        <v>183846.7</v>
      </c>
      <c r="M25" s="30">
        <v>18.399999999999999</v>
      </c>
      <c r="N25" s="30">
        <v>98.8</v>
      </c>
      <c r="O25" s="30">
        <v>22</v>
      </c>
      <c r="P25" s="30">
        <v>30</v>
      </c>
      <c r="Q25" s="30">
        <v>6413.4</v>
      </c>
      <c r="R25" s="30">
        <v>76.900000000000006</v>
      </c>
      <c r="S25" s="4">
        <v>22134</v>
      </c>
      <c r="T25" s="4">
        <v>3331</v>
      </c>
      <c r="U25" s="2">
        <f t="shared" si="2"/>
        <v>416</v>
      </c>
      <c r="V25" s="4">
        <v>0</v>
      </c>
      <c r="W25" s="30">
        <v>416</v>
      </c>
      <c r="X25" s="30">
        <v>0</v>
      </c>
      <c r="Y25" s="30">
        <v>3</v>
      </c>
      <c r="Z25" s="4">
        <v>5039</v>
      </c>
      <c r="AA25" s="4">
        <v>160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1</v>
      </c>
      <c r="AI25" s="4">
        <v>0</v>
      </c>
      <c r="AJ25" s="4">
        <v>0</v>
      </c>
    </row>
    <row r="26" spans="1:36" s="30" customFormat="1" x14ac:dyDescent="0.25">
      <c r="A26" s="1">
        <v>38534</v>
      </c>
      <c r="B26" s="6">
        <f t="shared" si="0"/>
        <v>2005</v>
      </c>
      <c r="C26" s="3">
        <v>63478278.409999996</v>
      </c>
      <c r="D26" s="4">
        <v>14886961.169100001</v>
      </c>
      <c r="E26" s="3">
        <v>7907696.0719999988</v>
      </c>
      <c r="F26" s="3">
        <v>14383055.360200001</v>
      </c>
      <c r="G26" s="3">
        <v>9280560.2869999986</v>
      </c>
      <c r="H26" s="3">
        <f t="shared" si="1"/>
        <v>23663615.6472</v>
      </c>
      <c r="I26" s="3">
        <v>14735971.791300001</v>
      </c>
      <c r="J26" s="4">
        <v>247384</v>
      </c>
      <c r="K26" s="3">
        <v>920</v>
      </c>
      <c r="L26" s="4">
        <v>190457.39</v>
      </c>
      <c r="M26" s="30">
        <v>2.1</v>
      </c>
      <c r="N26" s="30">
        <v>141.69999999999999</v>
      </c>
      <c r="O26" s="30">
        <v>20</v>
      </c>
      <c r="P26" s="30">
        <v>31</v>
      </c>
      <c r="Q26" s="30">
        <v>6469.8</v>
      </c>
      <c r="R26" s="30">
        <v>78</v>
      </c>
      <c r="S26" s="4">
        <v>22125</v>
      </c>
      <c r="T26" s="4">
        <v>3318</v>
      </c>
      <c r="U26" s="2">
        <f t="shared" si="2"/>
        <v>415</v>
      </c>
      <c r="V26" s="4">
        <v>0</v>
      </c>
      <c r="W26" s="30">
        <v>415</v>
      </c>
      <c r="X26" s="30">
        <v>0</v>
      </c>
      <c r="Y26" s="30">
        <v>3</v>
      </c>
      <c r="Z26" s="4">
        <v>5039</v>
      </c>
      <c r="AA26" s="4">
        <v>160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1</v>
      </c>
      <c r="AI26" s="4">
        <v>0</v>
      </c>
      <c r="AJ26" s="4">
        <v>0</v>
      </c>
    </row>
    <row r="27" spans="1:36" s="30" customFormat="1" x14ac:dyDescent="0.25">
      <c r="A27" s="1">
        <v>38565</v>
      </c>
      <c r="B27" s="6">
        <f t="shared" si="0"/>
        <v>2005</v>
      </c>
      <c r="C27" s="3">
        <v>61481268.960000001</v>
      </c>
      <c r="D27" s="4">
        <v>15284425.304500001</v>
      </c>
      <c r="E27" s="3">
        <v>8027457.7084999997</v>
      </c>
      <c r="F27" s="3">
        <v>13844210.907399997</v>
      </c>
      <c r="G27" s="3">
        <v>9077213.7697999999</v>
      </c>
      <c r="H27" s="3">
        <f t="shared" si="1"/>
        <v>22921424.677199997</v>
      </c>
      <c r="I27" s="3">
        <v>14345793.703300001</v>
      </c>
      <c r="J27" s="4">
        <v>280044</v>
      </c>
      <c r="K27" s="3">
        <v>920</v>
      </c>
      <c r="L27" s="4">
        <v>190618.89</v>
      </c>
      <c r="M27" s="30">
        <v>4.2</v>
      </c>
      <c r="N27" s="30">
        <v>112.6</v>
      </c>
      <c r="O27" s="30">
        <v>22</v>
      </c>
      <c r="P27" s="30">
        <v>31</v>
      </c>
      <c r="Q27" s="30">
        <v>6482.5</v>
      </c>
      <c r="R27" s="30">
        <v>77.900000000000006</v>
      </c>
      <c r="S27" s="4">
        <v>22109</v>
      </c>
      <c r="T27" s="4">
        <v>3296</v>
      </c>
      <c r="U27" s="2">
        <f t="shared" si="2"/>
        <v>415</v>
      </c>
      <c r="V27" s="4">
        <v>0</v>
      </c>
      <c r="W27" s="30">
        <v>415</v>
      </c>
      <c r="X27" s="30">
        <v>0</v>
      </c>
      <c r="Y27" s="30">
        <v>3</v>
      </c>
      <c r="Z27" s="4">
        <v>5039</v>
      </c>
      <c r="AA27" s="4">
        <v>160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1</v>
      </c>
      <c r="AI27" s="4">
        <v>0</v>
      </c>
      <c r="AJ27" s="4">
        <v>0</v>
      </c>
    </row>
    <row r="28" spans="1:36" s="30" customFormat="1" x14ac:dyDescent="0.25">
      <c r="A28" s="1">
        <v>38596</v>
      </c>
      <c r="B28" s="6">
        <f t="shared" si="0"/>
        <v>2005</v>
      </c>
      <c r="C28" s="3">
        <v>56988742.269999996</v>
      </c>
      <c r="D28" s="4">
        <v>14693632.851300001</v>
      </c>
      <c r="E28" s="3">
        <v>7202266.4183999998</v>
      </c>
      <c r="F28" s="3">
        <v>12777788.335800001</v>
      </c>
      <c r="G28" s="3">
        <v>9494039.1120999996</v>
      </c>
      <c r="H28" s="3">
        <f t="shared" si="1"/>
        <v>22271827.447900001</v>
      </c>
      <c r="I28" s="3">
        <v>13619186.851999998</v>
      </c>
      <c r="J28" s="4">
        <v>311398</v>
      </c>
      <c r="K28" s="3">
        <v>920</v>
      </c>
      <c r="L28" s="4">
        <v>184573.7</v>
      </c>
      <c r="M28" s="30">
        <v>56.4</v>
      </c>
      <c r="N28" s="30">
        <v>27.1</v>
      </c>
      <c r="O28" s="30">
        <v>21</v>
      </c>
      <c r="P28" s="30">
        <v>30</v>
      </c>
      <c r="Q28" s="30">
        <v>6449.4</v>
      </c>
      <c r="R28" s="30">
        <v>77.099999999999994</v>
      </c>
      <c r="S28" s="4">
        <v>22321</v>
      </c>
      <c r="T28" s="4">
        <v>3297</v>
      </c>
      <c r="U28" s="2">
        <f t="shared" si="2"/>
        <v>416</v>
      </c>
      <c r="V28" s="4">
        <v>0</v>
      </c>
      <c r="W28" s="30">
        <v>416</v>
      </c>
      <c r="X28" s="30">
        <v>0</v>
      </c>
      <c r="Y28" s="30">
        <v>3</v>
      </c>
      <c r="Z28" s="4">
        <v>5040</v>
      </c>
      <c r="AA28" s="4">
        <v>159</v>
      </c>
      <c r="AB28" s="4">
        <v>1</v>
      </c>
      <c r="AC28" s="4">
        <v>0</v>
      </c>
      <c r="AD28" s="4">
        <v>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</row>
    <row r="29" spans="1:36" s="30" customFormat="1" x14ac:dyDescent="0.25">
      <c r="A29" s="1">
        <v>38626</v>
      </c>
      <c r="B29" s="6">
        <f t="shared" si="0"/>
        <v>2005</v>
      </c>
      <c r="C29" s="3">
        <v>57864815.060000002</v>
      </c>
      <c r="D29" s="4">
        <v>16156540.5689</v>
      </c>
      <c r="E29" s="3">
        <v>7200749.9123999998</v>
      </c>
      <c r="F29" s="3">
        <v>13719636.695399998</v>
      </c>
      <c r="G29" s="3">
        <v>8665094.0644000005</v>
      </c>
      <c r="H29" s="3">
        <f t="shared" si="1"/>
        <v>22384730.759799998</v>
      </c>
      <c r="I29" s="3">
        <v>12966920.838300001</v>
      </c>
      <c r="J29" s="4">
        <v>365096</v>
      </c>
      <c r="K29" s="3">
        <v>920</v>
      </c>
      <c r="L29" s="4">
        <v>191273.89</v>
      </c>
      <c r="M29" s="30">
        <v>272.7</v>
      </c>
      <c r="N29" s="30">
        <v>3.3</v>
      </c>
      <c r="O29" s="30">
        <v>20</v>
      </c>
      <c r="P29" s="30">
        <v>31</v>
      </c>
      <c r="Q29" s="30">
        <v>6440.1</v>
      </c>
      <c r="R29" s="30">
        <v>76.599999999999994</v>
      </c>
      <c r="S29" s="4">
        <v>22377</v>
      </c>
      <c r="T29" s="4">
        <v>3288</v>
      </c>
      <c r="U29" s="2">
        <f t="shared" si="2"/>
        <v>417</v>
      </c>
      <c r="V29" s="4">
        <v>0</v>
      </c>
      <c r="W29" s="30">
        <v>417</v>
      </c>
      <c r="X29" s="30">
        <v>0</v>
      </c>
      <c r="Y29" s="30">
        <v>3</v>
      </c>
      <c r="Z29" s="4">
        <v>5040</v>
      </c>
      <c r="AA29" s="4">
        <v>159</v>
      </c>
      <c r="AB29" s="4">
        <v>1</v>
      </c>
      <c r="AC29" s="4">
        <v>0</v>
      </c>
      <c r="AD29" s="4">
        <v>1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</row>
    <row r="30" spans="1:36" s="30" customFormat="1" x14ac:dyDescent="0.25">
      <c r="A30" s="1">
        <v>38657</v>
      </c>
      <c r="B30" s="6">
        <f t="shared" si="0"/>
        <v>2005</v>
      </c>
      <c r="C30" s="3">
        <v>61390605.910000004</v>
      </c>
      <c r="D30" s="4">
        <v>18432497.653900005</v>
      </c>
      <c r="E30" s="3">
        <v>7546403.4099999992</v>
      </c>
      <c r="F30" s="3">
        <v>13633730.094799999</v>
      </c>
      <c r="G30" s="3">
        <v>9298450.1072000004</v>
      </c>
      <c r="H30" s="3">
        <f t="shared" si="1"/>
        <v>22932180.202</v>
      </c>
      <c r="I30" s="3">
        <v>11891754.668300001</v>
      </c>
      <c r="J30" s="4">
        <v>390475</v>
      </c>
      <c r="K30" s="3">
        <v>920</v>
      </c>
      <c r="L30" s="4">
        <v>187137.7</v>
      </c>
      <c r="M30" s="30">
        <v>432</v>
      </c>
      <c r="N30" s="30">
        <v>0</v>
      </c>
      <c r="O30" s="30">
        <v>22</v>
      </c>
      <c r="P30" s="30">
        <v>30</v>
      </c>
      <c r="Q30" s="30">
        <v>6419.7</v>
      </c>
      <c r="R30" s="30">
        <v>76</v>
      </c>
      <c r="S30" s="4">
        <v>22412</v>
      </c>
      <c r="T30" s="4">
        <v>3291</v>
      </c>
      <c r="U30" s="2">
        <f t="shared" si="2"/>
        <v>419</v>
      </c>
      <c r="V30" s="4">
        <v>0</v>
      </c>
      <c r="W30" s="30">
        <v>419</v>
      </c>
      <c r="X30" s="30">
        <v>0</v>
      </c>
      <c r="Y30" s="30">
        <v>3</v>
      </c>
      <c r="Z30" s="4">
        <v>5040</v>
      </c>
      <c r="AA30" s="4">
        <v>160</v>
      </c>
      <c r="AB30" s="4">
        <v>1</v>
      </c>
      <c r="AC30" s="4">
        <v>0</v>
      </c>
      <c r="AD30" s="4">
        <v>1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</row>
    <row r="31" spans="1:36" s="30" customFormat="1" x14ac:dyDescent="0.25">
      <c r="A31" s="1">
        <v>38687</v>
      </c>
      <c r="B31" s="6">
        <f t="shared" si="0"/>
        <v>2005</v>
      </c>
      <c r="C31" s="3">
        <v>71693301.189999998</v>
      </c>
      <c r="D31" s="4">
        <v>22904116.153500002</v>
      </c>
      <c r="E31" s="3">
        <v>8465684.0245999992</v>
      </c>
      <c r="F31" s="3">
        <v>15415427.157800002</v>
      </c>
      <c r="G31" s="3">
        <v>10692920.150800001</v>
      </c>
      <c r="H31" s="3">
        <f t="shared" si="1"/>
        <v>26108347.308600001</v>
      </c>
      <c r="I31" s="3">
        <v>11684766.8213</v>
      </c>
      <c r="J31" s="4">
        <v>423862</v>
      </c>
      <c r="K31" s="3">
        <v>920</v>
      </c>
      <c r="L31" s="4">
        <v>192913.49</v>
      </c>
      <c r="M31" s="30">
        <v>735.5</v>
      </c>
      <c r="N31" s="30">
        <v>0</v>
      </c>
      <c r="O31" s="30">
        <v>20</v>
      </c>
      <c r="P31" s="30">
        <v>31</v>
      </c>
      <c r="Q31" s="30">
        <v>6419.7</v>
      </c>
      <c r="R31" s="30">
        <v>75.400000000000006</v>
      </c>
      <c r="S31" s="4">
        <v>22426</v>
      </c>
      <c r="T31" s="4">
        <v>3280</v>
      </c>
      <c r="U31" s="2">
        <f t="shared" si="2"/>
        <v>425</v>
      </c>
      <c r="V31" s="4">
        <v>0</v>
      </c>
      <c r="W31" s="30">
        <v>425</v>
      </c>
      <c r="X31" s="30">
        <v>0</v>
      </c>
      <c r="Y31" s="30">
        <v>3</v>
      </c>
      <c r="Z31" s="4">
        <v>5040</v>
      </c>
      <c r="AA31" s="4">
        <v>161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</v>
      </c>
      <c r="AH31" s="4">
        <v>0</v>
      </c>
      <c r="AI31" s="4">
        <v>0</v>
      </c>
      <c r="AJ31" s="4">
        <v>0</v>
      </c>
    </row>
    <row r="32" spans="1:36" s="30" customFormat="1" x14ac:dyDescent="0.25">
      <c r="A32" s="1">
        <v>38718</v>
      </c>
      <c r="B32" s="6">
        <f t="shared" si="0"/>
        <v>2006</v>
      </c>
      <c r="C32" s="3">
        <v>71537551.590000004</v>
      </c>
      <c r="D32" s="4">
        <v>25010591.8079</v>
      </c>
      <c r="E32" s="3">
        <v>8430073.5691999998</v>
      </c>
      <c r="F32" s="3">
        <v>15489610.915800001</v>
      </c>
      <c r="G32" s="3">
        <v>10844690.887800001</v>
      </c>
      <c r="H32" s="3">
        <f t="shared" si="1"/>
        <v>26334301.803600002</v>
      </c>
      <c r="I32" s="3">
        <v>12492567.1096</v>
      </c>
      <c r="J32" s="4">
        <v>420355</v>
      </c>
      <c r="K32" s="3">
        <v>930</v>
      </c>
      <c r="L32" s="4">
        <v>192411.39</v>
      </c>
      <c r="M32" s="30">
        <v>653.5</v>
      </c>
      <c r="N32" s="30">
        <v>0</v>
      </c>
      <c r="O32" s="30">
        <v>21</v>
      </c>
      <c r="P32" s="30">
        <v>31</v>
      </c>
      <c r="Q32" s="30">
        <v>6373.2</v>
      </c>
      <c r="R32" s="30">
        <v>74.8</v>
      </c>
      <c r="S32" s="4">
        <v>22453</v>
      </c>
      <c r="T32" s="4">
        <v>3275</v>
      </c>
      <c r="U32" s="2">
        <f t="shared" si="2"/>
        <v>423</v>
      </c>
      <c r="V32" s="4">
        <v>0</v>
      </c>
      <c r="W32" s="30">
        <v>423</v>
      </c>
      <c r="X32" s="30">
        <v>0</v>
      </c>
      <c r="Y32" s="30">
        <v>3</v>
      </c>
      <c r="Z32" s="4">
        <v>5084</v>
      </c>
      <c r="AA32" s="4">
        <v>161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1</v>
      </c>
      <c r="AJ32" s="4">
        <v>0</v>
      </c>
    </row>
    <row r="33" spans="1:36" s="30" customFormat="1" x14ac:dyDescent="0.25">
      <c r="A33" s="1">
        <v>38749</v>
      </c>
      <c r="B33" s="6">
        <f t="shared" si="0"/>
        <v>2006</v>
      </c>
      <c r="C33" s="3">
        <v>66836251.600000001</v>
      </c>
      <c r="D33" s="4">
        <v>21683266.011</v>
      </c>
      <c r="E33" s="3">
        <v>7647800.3043999989</v>
      </c>
      <c r="F33" s="3">
        <v>15717359.116200002</v>
      </c>
      <c r="G33" s="3">
        <v>10435512.403500002</v>
      </c>
      <c r="H33" s="3">
        <f t="shared" si="1"/>
        <v>26152871.519700006</v>
      </c>
      <c r="I33" s="3">
        <v>11623619.4452</v>
      </c>
      <c r="J33" s="4">
        <v>388665</v>
      </c>
      <c r="K33" s="3">
        <v>930</v>
      </c>
      <c r="L33" s="4">
        <v>170128.92</v>
      </c>
      <c r="M33" s="30">
        <v>679.8</v>
      </c>
      <c r="N33" s="30">
        <v>0</v>
      </c>
      <c r="O33" s="30">
        <v>20</v>
      </c>
      <c r="P33" s="30">
        <v>28</v>
      </c>
      <c r="Q33" s="30">
        <v>6330.4</v>
      </c>
      <c r="R33" s="30">
        <v>74.400000000000006</v>
      </c>
      <c r="S33" s="4">
        <v>22442</v>
      </c>
      <c r="T33" s="4">
        <v>3277</v>
      </c>
      <c r="U33" s="2">
        <f t="shared" si="2"/>
        <v>422</v>
      </c>
      <c r="V33" s="4">
        <v>0</v>
      </c>
      <c r="W33" s="30">
        <v>422</v>
      </c>
      <c r="X33" s="30">
        <v>0</v>
      </c>
      <c r="Y33" s="30">
        <v>3</v>
      </c>
      <c r="Z33" s="4">
        <v>5091</v>
      </c>
      <c r="AA33" s="4">
        <v>167</v>
      </c>
      <c r="AB33" s="4">
        <v>0</v>
      </c>
      <c r="AC33" s="4">
        <v>0</v>
      </c>
      <c r="AD33" s="4">
        <v>0</v>
      </c>
      <c r="AE33" s="4">
        <v>1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</row>
    <row r="34" spans="1:36" s="30" customFormat="1" x14ac:dyDescent="0.25">
      <c r="A34" s="1">
        <v>38777</v>
      </c>
      <c r="B34" s="6">
        <f t="shared" si="0"/>
        <v>2006</v>
      </c>
      <c r="C34" s="3">
        <v>68318965.159999996</v>
      </c>
      <c r="D34" s="4">
        <v>21121388.039799996</v>
      </c>
      <c r="E34" s="3">
        <v>7981837.1261</v>
      </c>
      <c r="F34" s="3">
        <v>14687765.603300001</v>
      </c>
      <c r="G34" s="3">
        <v>10320017.363600001</v>
      </c>
      <c r="H34" s="3">
        <f t="shared" si="1"/>
        <v>25007782.966900002</v>
      </c>
      <c r="I34" s="3">
        <v>12778744.361199999</v>
      </c>
      <c r="J34" s="4">
        <v>344293</v>
      </c>
      <c r="K34" s="3">
        <v>929</v>
      </c>
      <c r="L34" s="4">
        <v>187354.19</v>
      </c>
      <c r="M34" s="30">
        <v>571.4</v>
      </c>
      <c r="N34" s="30">
        <v>0</v>
      </c>
      <c r="O34" s="30">
        <v>23</v>
      </c>
      <c r="P34" s="30">
        <v>31</v>
      </c>
      <c r="Q34" s="30">
        <v>6308</v>
      </c>
      <c r="R34" s="30">
        <v>74.900000000000006</v>
      </c>
      <c r="S34" s="4">
        <v>22572</v>
      </c>
      <c r="T34" s="4">
        <v>3290</v>
      </c>
      <c r="U34" s="2">
        <f t="shared" si="2"/>
        <v>425</v>
      </c>
      <c r="V34" s="4">
        <v>0</v>
      </c>
      <c r="W34" s="30">
        <v>425</v>
      </c>
      <c r="X34" s="30">
        <v>0</v>
      </c>
      <c r="Y34" s="30">
        <v>3</v>
      </c>
      <c r="Z34" s="4">
        <v>5086</v>
      </c>
      <c r="AA34" s="4">
        <v>168</v>
      </c>
      <c r="AB34" s="4">
        <v>1</v>
      </c>
      <c r="AC34" s="4">
        <v>1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1</v>
      </c>
    </row>
    <row r="35" spans="1:36" s="30" customFormat="1" x14ac:dyDescent="0.25">
      <c r="A35" s="1">
        <v>38808</v>
      </c>
      <c r="B35" s="6">
        <f t="shared" si="0"/>
        <v>2006</v>
      </c>
      <c r="C35" s="3">
        <v>55669237.399999991</v>
      </c>
      <c r="D35" s="4">
        <v>15580012.752599999</v>
      </c>
      <c r="E35" s="3">
        <v>6742419.5424000006</v>
      </c>
      <c r="F35" s="3">
        <v>12181619.796599999</v>
      </c>
      <c r="G35" s="3">
        <v>8939513.2901999988</v>
      </c>
      <c r="H35" s="3">
        <f t="shared" si="1"/>
        <v>21121133.086799998</v>
      </c>
      <c r="I35" s="3">
        <v>11618402.038800001</v>
      </c>
      <c r="J35" s="4">
        <v>290282</v>
      </c>
      <c r="K35" s="3">
        <v>929</v>
      </c>
      <c r="L35" s="4">
        <v>180836.7</v>
      </c>
      <c r="M35" s="30">
        <v>309.7</v>
      </c>
      <c r="N35" s="30">
        <v>0</v>
      </c>
      <c r="O35" s="30">
        <v>18</v>
      </c>
      <c r="P35" s="30">
        <v>30</v>
      </c>
      <c r="Q35" s="30">
        <v>6334.2</v>
      </c>
      <c r="R35" s="30">
        <v>75.599999999999994</v>
      </c>
      <c r="S35" s="4">
        <v>22425</v>
      </c>
      <c r="T35" s="4">
        <v>3276</v>
      </c>
      <c r="U35" s="2">
        <f t="shared" si="2"/>
        <v>424</v>
      </c>
      <c r="V35" s="4">
        <v>0</v>
      </c>
      <c r="W35" s="30">
        <v>424</v>
      </c>
      <c r="X35" s="30">
        <v>0</v>
      </c>
      <c r="Y35" s="30">
        <v>3</v>
      </c>
      <c r="Z35" s="4">
        <v>5087</v>
      </c>
      <c r="AA35" s="4">
        <v>168</v>
      </c>
      <c r="AB35" s="4">
        <v>1</v>
      </c>
      <c r="AC35" s="4">
        <v>1</v>
      </c>
      <c r="AD35" s="4">
        <v>0</v>
      </c>
      <c r="AE35" s="4">
        <v>0</v>
      </c>
      <c r="AF35" s="4">
        <v>1</v>
      </c>
      <c r="AG35" s="4">
        <v>0</v>
      </c>
      <c r="AH35" s="4">
        <v>0</v>
      </c>
      <c r="AI35" s="4">
        <v>0</v>
      </c>
      <c r="AJ35" s="4">
        <v>0</v>
      </c>
    </row>
    <row r="36" spans="1:36" s="30" customFormat="1" x14ac:dyDescent="0.25">
      <c r="A36" s="1">
        <v>38838</v>
      </c>
      <c r="B36" s="6">
        <f t="shared" si="0"/>
        <v>2006</v>
      </c>
      <c r="C36" s="3">
        <v>53154801.009999998</v>
      </c>
      <c r="D36" s="4">
        <v>13418849.650599999</v>
      </c>
      <c r="E36" s="3">
        <v>6574349.9583000001</v>
      </c>
      <c r="F36" s="3">
        <v>11545660.2546</v>
      </c>
      <c r="G36" s="3">
        <v>8717279.8219999988</v>
      </c>
      <c r="H36" s="3">
        <f t="shared" si="1"/>
        <v>20262940.0766</v>
      </c>
      <c r="I36" s="3">
        <v>11911133.5097</v>
      </c>
      <c r="J36" s="4">
        <v>261866</v>
      </c>
      <c r="K36" s="3">
        <v>929</v>
      </c>
      <c r="L36" s="4">
        <v>186529.79</v>
      </c>
      <c r="M36" s="30">
        <v>145</v>
      </c>
      <c r="N36" s="30">
        <v>15.9</v>
      </c>
      <c r="O36" s="30">
        <v>22</v>
      </c>
      <c r="P36" s="30">
        <v>31</v>
      </c>
      <c r="Q36" s="30">
        <v>6415.5</v>
      </c>
      <c r="R36" s="30">
        <v>77.400000000000006</v>
      </c>
      <c r="S36" s="4">
        <v>22241</v>
      </c>
      <c r="T36" s="4">
        <v>3259</v>
      </c>
      <c r="U36" s="2">
        <f t="shared" si="2"/>
        <v>426</v>
      </c>
      <c r="V36" s="4">
        <v>0</v>
      </c>
      <c r="W36" s="30">
        <v>426</v>
      </c>
      <c r="X36" s="30">
        <v>0</v>
      </c>
      <c r="Y36" s="30">
        <v>3</v>
      </c>
      <c r="Z36" s="4">
        <v>5087</v>
      </c>
      <c r="AA36" s="4">
        <v>168</v>
      </c>
      <c r="AB36" s="4">
        <v>1</v>
      </c>
      <c r="AC36" s="4">
        <v>1</v>
      </c>
      <c r="AD36" s="4">
        <v>0</v>
      </c>
      <c r="AE36" s="4">
        <v>0</v>
      </c>
      <c r="AF36" s="4">
        <v>0</v>
      </c>
      <c r="AG36" s="4">
        <v>0</v>
      </c>
      <c r="AH36" s="4">
        <v>1</v>
      </c>
      <c r="AI36" s="4">
        <v>0</v>
      </c>
      <c r="AJ36" s="4">
        <v>0</v>
      </c>
    </row>
    <row r="37" spans="1:36" s="30" customFormat="1" x14ac:dyDescent="0.25">
      <c r="A37" s="1">
        <v>38869</v>
      </c>
      <c r="B37" s="6">
        <f t="shared" si="0"/>
        <v>2006</v>
      </c>
      <c r="C37" s="3">
        <v>55133462.640000001</v>
      </c>
      <c r="D37" s="4">
        <v>12724619.526300002</v>
      </c>
      <c r="E37" s="3">
        <v>6767958.3612000002</v>
      </c>
      <c r="F37" s="3">
        <v>14794123.272399999</v>
      </c>
      <c r="G37" s="3">
        <v>9011035.6274999995</v>
      </c>
      <c r="H37" s="3">
        <f t="shared" si="1"/>
        <v>23805158.899899997</v>
      </c>
      <c r="I37" s="3">
        <v>13492304.6941</v>
      </c>
      <c r="J37" s="4">
        <v>234359</v>
      </c>
      <c r="K37" s="3">
        <v>929</v>
      </c>
      <c r="L37" s="4">
        <v>180095.1</v>
      </c>
      <c r="M37" s="30">
        <v>36.4</v>
      </c>
      <c r="N37" s="30">
        <v>36.299999999999997</v>
      </c>
      <c r="O37" s="30">
        <v>22</v>
      </c>
      <c r="P37" s="30">
        <v>30</v>
      </c>
      <c r="Q37" s="30">
        <v>6502.3</v>
      </c>
      <c r="R37" s="30">
        <v>79.3</v>
      </c>
      <c r="S37" s="4">
        <v>22333</v>
      </c>
      <c r="T37" s="4">
        <v>3259</v>
      </c>
      <c r="U37" s="2">
        <f t="shared" si="2"/>
        <v>423</v>
      </c>
      <c r="V37" s="4">
        <v>0</v>
      </c>
      <c r="W37" s="30">
        <v>423</v>
      </c>
      <c r="X37" s="30">
        <v>0</v>
      </c>
      <c r="Y37" s="30">
        <v>3</v>
      </c>
      <c r="Z37" s="4">
        <v>5087</v>
      </c>
      <c r="AA37" s="4">
        <v>168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1</v>
      </c>
      <c r="AI37" s="4">
        <v>0</v>
      </c>
      <c r="AJ37" s="4">
        <v>0</v>
      </c>
    </row>
    <row r="38" spans="1:36" s="30" customFormat="1" x14ac:dyDescent="0.25">
      <c r="A38" s="1">
        <v>38899</v>
      </c>
      <c r="B38" s="6">
        <f t="shared" si="0"/>
        <v>2006</v>
      </c>
      <c r="C38" s="3">
        <v>63454464.569999993</v>
      </c>
      <c r="D38" s="4">
        <v>13805723.780599998</v>
      </c>
      <c r="E38" s="3">
        <v>8082435.6216000002</v>
      </c>
      <c r="F38" s="3">
        <v>17837243.384</v>
      </c>
      <c r="G38" s="3">
        <v>10435117.818000002</v>
      </c>
      <c r="H38" s="3">
        <f t="shared" si="1"/>
        <v>28272361.202</v>
      </c>
      <c r="I38" s="3">
        <v>15213726.781500001</v>
      </c>
      <c r="J38" s="4">
        <v>251651</v>
      </c>
      <c r="K38" s="3">
        <v>929</v>
      </c>
      <c r="L38" s="4">
        <v>185234.99</v>
      </c>
      <c r="M38" s="30">
        <v>3.7</v>
      </c>
      <c r="N38" s="30">
        <v>115</v>
      </c>
      <c r="O38" s="30">
        <v>20</v>
      </c>
      <c r="P38" s="30">
        <v>31</v>
      </c>
      <c r="Q38" s="30">
        <v>6565</v>
      </c>
      <c r="R38" s="30">
        <v>80.400000000000006</v>
      </c>
      <c r="S38" s="4">
        <v>22371</v>
      </c>
      <c r="T38" s="4">
        <v>3248</v>
      </c>
      <c r="U38" s="2">
        <f t="shared" si="2"/>
        <v>430</v>
      </c>
      <c r="V38" s="4">
        <v>0</v>
      </c>
      <c r="W38" s="30">
        <v>430</v>
      </c>
      <c r="X38" s="30">
        <v>0</v>
      </c>
      <c r="Y38" s="30">
        <v>3</v>
      </c>
      <c r="Z38" s="4">
        <v>5087</v>
      </c>
      <c r="AA38" s="4">
        <v>168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1</v>
      </c>
      <c r="AI38" s="4">
        <v>0</v>
      </c>
      <c r="AJ38" s="4">
        <v>0</v>
      </c>
    </row>
    <row r="39" spans="1:36" s="30" customFormat="1" x14ac:dyDescent="0.25">
      <c r="A39" s="1">
        <v>38930</v>
      </c>
      <c r="B39" s="6">
        <f t="shared" si="0"/>
        <v>2006</v>
      </c>
      <c r="C39" s="3">
        <v>59691728.950000003</v>
      </c>
      <c r="D39" s="4">
        <v>14269213.069399999</v>
      </c>
      <c r="E39" s="3">
        <v>7274512.8274999997</v>
      </c>
      <c r="F39" s="3">
        <v>12631028.490599999</v>
      </c>
      <c r="G39" s="3">
        <v>9957091.1132000014</v>
      </c>
      <c r="H39" s="3">
        <f t="shared" si="1"/>
        <v>22588119.603799999</v>
      </c>
      <c r="I39" s="3">
        <v>14149835.372900002</v>
      </c>
      <c r="J39" s="4">
        <v>284874</v>
      </c>
      <c r="K39" s="3">
        <v>929</v>
      </c>
      <c r="L39" s="4">
        <v>185078.99</v>
      </c>
      <c r="M39" s="30">
        <v>10.4</v>
      </c>
      <c r="N39" s="30">
        <v>79.8</v>
      </c>
      <c r="O39" s="30">
        <v>22</v>
      </c>
      <c r="P39" s="30">
        <v>31</v>
      </c>
      <c r="Q39" s="30">
        <v>6570.2</v>
      </c>
      <c r="R39" s="30">
        <v>80.099999999999994</v>
      </c>
      <c r="S39" s="4">
        <v>22316</v>
      </c>
      <c r="T39" s="4">
        <v>3247</v>
      </c>
      <c r="U39" s="2">
        <f t="shared" si="2"/>
        <v>433</v>
      </c>
      <c r="V39" s="4">
        <v>0</v>
      </c>
      <c r="W39" s="30">
        <v>433</v>
      </c>
      <c r="X39" s="30">
        <v>0</v>
      </c>
      <c r="Y39" s="30">
        <v>3</v>
      </c>
      <c r="Z39" s="4">
        <v>5087</v>
      </c>
      <c r="AA39" s="4">
        <v>168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1</v>
      </c>
      <c r="AI39" s="4">
        <v>0</v>
      </c>
      <c r="AJ39" s="4">
        <v>0</v>
      </c>
    </row>
    <row r="40" spans="1:36" s="30" customFormat="1" x14ac:dyDescent="0.25">
      <c r="A40" s="1">
        <v>38961</v>
      </c>
      <c r="B40" s="6">
        <f t="shared" si="0"/>
        <v>2006</v>
      </c>
      <c r="C40" s="3">
        <v>53872174.960000001</v>
      </c>
      <c r="D40" s="4">
        <v>13454072.5579</v>
      </c>
      <c r="E40" s="3">
        <v>6563914.1610000003</v>
      </c>
      <c r="F40" s="3">
        <v>11171374.647900002</v>
      </c>
      <c r="G40" s="3">
        <v>9138720.2736000009</v>
      </c>
      <c r="H40" s="3">
        <f t="shared" si="1"/>
        <v>20310094.921500005</v>
      </c>
      <c r="I40" s="3">
        <v>13283255.967100002</v>
      </c>
      <c r="J40" s="4">
        <v>316770</v>
      </c>
      <c r="K40" s="3">
        <v>929</v>
      </c>
      <c r="L40" s="4">
        <v>179108.7</v>
      </c>
      <c r="M40" s="30">
        <v>97.9</v>
      </c>
      <c r="N40" s="30">
        <v>4.5999999999999996</v>
      </c>
      <c r="O40" s="30">
        <v>20</v>
      </c>
      <c r="P40" s="30">
        <v>30</v>
      </c>
      <c r="Q40" s="30">
        <v>6521</v>
      </c>
      <c r="R40" s="30">
        <v>78.2</v>
      </c>
      <c r="S40" s="4">
        <v>22595</v>
      </c>
      <c r="T40" s="4">
        <v>3240</v>
      </c>
      <c r="U40" s="2">
        <f t="shared" si="2"/>
        <v>431</v>
      </c>
      <c r="V40" s="4">
        <v>0</v>
      </c>
      <c r="W40" s="30">
        <v>431</v>
      </c>
      <c r="X40" s="30">
        <v>0</v>
      </c>
      <c r="Y40" s="30">
        <v>3</v>
      </c>
      <c r="Z40" s="4">
        <v>5087</v>
      </c>
      <c r="AA40" s="4">
        <v>167</v>
      </c>
      <c r="AB40" s="4">
        <v>1</v>
      </c>
      <c r="AC40" s="4">
        <v>0</v>
      </c>
      <c r="AD40" s="4">
        <v>1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</row>
    <row r="41" spans="1:36" s="30" customFormat="1" x14ac:dyDescent="0.25">
      <c r="A41" s="1">
        <v>38991</v>
      </c>
      <c r="B41" s="6">
        <f t="shared" si="0"/>
        <v>2006</v>
      </c>
      <c r="C41" s="3">
        <v>58321460.690000005</v>
      </c>
      <c r="D41" s="4">
        <v>15092017.420400001</v>
      </c>
      <c r="E41" s="3">
        <v>6792780.6912999991</v>
      </c>
      <c r="F41" s="3">
        <v>11430486.9461</v>
      </c>
      <c r="G41" s="3">
        <v>10178740.875800002</v>
      </c>
      <c r="H41" s="3">
        <f t="shared" si="1"/>
        <v>21609227.821900003</v>
      </c>
      <c r="I41" s="3">
        <v>12506229.947699999</v>
      </c>
      <c r="J41" s="4">
        <v>371392</v>
      </c>
      <c r="K41" s="3">
        <v>929</v>
      </c>
      <c r="L41" s="4">
        <v>187397.79</v>
      </c>
      <c r="M41" s="30">
        <v>301.60000000000002</v>
      </c>
      <c r="N41" s="30">
        <v>0</v>
      </c>
      <c r="O41" s="30">
        <v>21</v>
      </c>
      <c r="P41" s="30">
        <v>31</v>
      </c>
      <c r="Q41" s="30">
        <v>6485.7</v>
      </c>
      <c r="R41" s="30">
        <v>76.8</v>
      </c>
      <c r="S41" s="4">
        <v>22630</v>
      </c>
      <c r="T41" s="4">
        <v>3233</v>
      </c>
      <c r="U41" s="2">
        <f t="shared" si="2"/>
        <v>432</v>
      </c>
      <c r="V41" s="4">
        <v>0</v>
      </c>
      <c r="W41" s="30">
        <v>432</v>
      </c>
      <c r="X41" s="30">
        <v>0</v>
      </c>
      <c r="Y41" s="30">
        <v>3</v>
      </c>
      <c r="Z41" s="4">
        <v>5087</v>
      </c>
      <c r="AA41" s="4">
        <v>166</v>
      </c>
      <c r="AB41" s="4">
        <v>1</v>
      </c>
      <c r="AC41" s="4">
        <v>0</v>
      </c>
      <c r="AD41" s="4">
        <v>1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</row>
    <row r="42" spans="1:36" s="30" customFormat="1" x14ac:dyDescent="0.25">
      <c r="A42" s="1">
        <v>39022</v>
      </c>
      <c r="B42" s="6">
        <f t="shared" si="0"/>
        <v>2006</v>
      </c>
      <c r="C42" s="3">
        <v>60163739.410000004</v>
      </c>
      <c r="D42" s="4">
        <v>17284532.570100002</v>
      </c>
      <c r="E42" s="3">
        <v>6950923.5348000005</v>
      </c>
      <c r="F42" s="3">
        <v>11498045.707400002</v>
      </c>
      <c r="G42" s="3">
        <v>11042323.697100002</v>
      </c>
      <c r="H42" s="3">
        <f t="shared" si="1"/>
        <v>22540369.404500004</v>
      </c>
      <c r="I42" s="3">
        <v>11833215.249700001</v>
      </c>
      <c r="J42" s="4">
        <v>397211</v>
      </c>
      <c r="K42" s="3">
        <v>929</v>
      </c>
      <c r="L42" s="4">
        <v>180104.7</v>
      </c>
      <c r="M42" s="30">
        <v>391.1</v>
      </c>
      <c r="N42" s="30">
        <v>0</v>
      </c>
      <c r="O42" s="30">
        <v>22</v>
      </c>
      <c r="P42" s="30">
        <v>30</v>
      </c>
      <c r="Q42" s="30">
        <v>6457.7</v>
      </c>
      <c r="R42" s="30">
        <v>75.3</v>
      </c>
      <c r="S42" s="4">
        <v>22687</v>
      </c>
      <c r="T42" s="4">
        <v>3229</v>
      </c>
      <c r="U42" s="2">
        <f t="shared" si="2"/>
        <v>431</v>
      </c>
      <c r="V42" s="4">
        <v>0</v>
      </c>
      <c r="W42" s="30">
        <v>431</v>
      </c>
      <c r="X42" s="30">
        <v>0</v>
      </c>
      <c r="Y42" s="30">
        <v>3</v>
      </c>
      <c r="Z42" s="4">
        <v>5087</v>
      </c>
      <c r="AA42" s="4">
        <v>165</v>
      </c>
      <c r="AB42" s="4">
        <v>1</v>
      </c>
      <c r="AC42" s="4">
        <v>0</v>
      </c>
      <c r="AD42" s="4">
        <v>1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</row>
    <row r="43" spans="1:36" s="30" customFormat="1" x14ac:dyDescent="0.25">
      <c r="A43" s="1">
        <v>39052</v>
      </c>
      <c r="B43" s="6">
        <f t="shared" si="0"/>
        <v>2006</v>
      </c>
      <c r="C43" s="3">
        <v>65016088.399999999</v>
      </c>
      <c r="D43" s="4">
        <v>19975024.743300006</v>
      </c>
      <c r="E43" s="3">
        <v>7448183.9452999998</v>
      </c>
      <c r="F43" s="3">
        <v>12293632.236099999</v>
      </c>
      <c r="G43" s="3">
        <v>11694981.976</v>
      </c>
      <c r="H43" s="3">
        <f t="shared" si="1"/>
        <v>23988614.212099999</v>
      </c>
      <c r="I43" s="3">
        <v>11517249.499200001</v>
      </c>
      <c r="J43" s="4">
        <v>431172</v>
      </c>
      <c r="K43" s="3">
        <v>929</v>
      </c>
      <c r="L43" s="4">
        <v>186209.79</v>
      </c>
      <c r="M43" s="30">
        <v>541.6</v>
      </c>
      <c r="N43" s="30">
        <v>0</v>
      </c>
      <c r="O43" s="30">
        <v>19</v>
      </c>
      <c r="P43" s="30">
        <v>31</v>
      </c>
      <c r="Q43" s="30">
        <v>6478.1</v>
      </c>
      <c r="R43" s="30">
        <v>76.2</v>
      </c>
      <c r="S43" s="4">
        <v>22706</v>
      </c>
      <c r="T43" s="4">
        <v>3219</v>
      </c>
      <c r="U43" s="2">
        <f t="shared" si="2"/>
        <v>432</v>
      </c>
      <c r="V43" s="4">
        <v>0</v>
      </c>
      <c r="W43" s="30">
        <v>432</v>
      </c>
      <c r="X43" s="30">
        <v>0</v>
      </c>
      <c r="Y43" s="30">
        <v>3</v>
      </c>
      <c r="Z43" s="4">
        <v>5087</v>
      </c>
      <c r="AA43" s="4">
        <v>165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1</v>
      </c>
      <c r="AH43" s="4">
        <v>0</v>
      </c>
      <c r="AI43" s="4">
        <v>0</v>
      </c>
      <c r="AJ43" s="4">
        <v>0</v>
      </c>
    </row>
    <row r="44" spans="1:36" s="30" customFormat="1" x14ac:dyDescent="0.25">
      <c r="A44" s="1">
        <v>39083</v>
      </c>
      <c r="B44" s="6">
        <f t="shared" si="0"/>
        <v>2007</v>
      </c>
      <c r="C44" s="3">
        <v>72724457.819999993</v>
      </c>
      <c r="D44" s="4">
        <v>21922976.931900006</v>
      </c>
      <c r="E44" s="3">
        <v>8124999.6141999997</v>
      </c>
      <c r="F44" s="3">
        <v>13407440.200200001</v>
      </c>
      <c r="G44" s="3">
        <v>13049755.399200002</v>
      </c>
      <c r="H44" s="3">
        <f t="shared" si="1"/>
        <v>26457195.599400003</v>
      </c>
      <c r="I44" s="3">
        <v>12321457.024599999</v>
      </c>
      <c r="J44" s="4">
        <v>420355</v>
      </c>
      <c r="K44" s="3">
        <v>929</v>
      </c>
      <c r="L44" s="4">
        <v>185953.79</v>
      </c>
      <c r="M44" s="30">
        <v>712.6</v>
      </c>
      <c r="N44" s="30">
        <v>0</v>
      </c>
      <c r="O44" s="30">
        <v>22</v>
      </c>
      <c r="P44" s="30">
        <v>31</v>
      </c>
      <c r="Q44" s="30">
        <v>6454.7</v>
      </c>
      <c r="R44" s="30">
        <v>76.8</v>
      </c>
      <c r="S44" s="4">
        <v>22725</v>
      </c>
      <c r="T44" s="4">
        <v>3223</v>
      </c>
      <c r="U44" s="2">
        <f t="shared" si="2"/>
        <v>435</v>
      </c>
      <c r="V44" s="4">
        <v>0</v>
      </c>
      <c r="W44" s="30">
        <v>435</v>
      </c>
      <c r="X44" s="30">
        <v>0</v>
      </c>
      <c r="Y44" s="30">
        <v>3</v>
      </c>
      <c r="Z44" s="4">
        <v>5087</v>
      </c>
      <c r="AA44" s="4">
        <v>164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1</v>
      </c>
      <c r="AJ44" s="4">
        <v>0</v>
      </c>
    </row>
    <row r="45" spans="1:36" s="30" customFormat="1" x14ac:dyDescent="0.25">
      <c r="A45" s="1">
        <v>39114</v>
      </c>
      <c r="B45" s="6">
        <f t="shared" si="0"/>
        <v>2007</v>
      </c>
      <c r="C45" s="3">
        <v>69975029.180000007</v>
      </c>
      <c r="D45" s="4">
        <v>21215229.739700001</v>
      </c>
      <c r="E45" s="3">
        <v>7908335.4055999992</v>
      </c>
      <c r="F45" s="3">
        <v>13076651.0176</v>
      </c>
      <c r="G45" s="3">
        <v>12491879.7402</v>
      </c>
      <c r="H45" s="3">
        <f t="shared" si="1"/>
        <v>25568530.757799998</v>
      </c>
      <c r="I45" s="3">
        <v>11371845.6175</v>
      </c>
      <c r="J45" s="4">
        <v>349287</v>
      </c>
      <c r="K45" s="3">
        <v>929</v>
      </c>
      <c r="L45" s="4">
        <v>167918.52</v>
      </c>
      <c r="M45" s="30">
        <v>775.5</v>
      </c>
      <c r="N45" s="30">
        <v>0</v>
      </c>
      <c r="O45" s="30">
        <v>20</v>
      </c>
      <c r="P45" s="30">
        <v>28</v>
      </c>
      <c r="Q45" s="30">
        <v>6435.8</v>
      </c>
      <c r="R45" s="30">
        <v>77.599999999999994</v>
      </c>
      <c r="S45" s="4">
        <v>22730</v>
      </c>
      <c r="T45" s="4">
        <v>3221</v>
      </c>
      <c r="U45" s="2">
        <f t="shared" si="2"/>
        <v>436</v>
      </c>
      <c r="V45" s="4">
        <v>0</v>
      </c>
      <c r="W45" s="30">
        <v>436</v>
      </c>
      <c r="X45" s="30">
        <v>0</v>
      </c>
      <c r="Y45" s="30">
        <v>3</v>
      </c>
      <c r="Z45" s="4">
        <v>5087</v>
      </c>
      <c r="AA45" s="4">
        <v>164</v>
      </c>
      <c r="AB45" s="4">
        <v>0</v>
      </c>
      <c r="AC45" s="4">
        <v>0</v>
      </c>
      <c r="AD45" s="4">
        <v>0</v>
      </c>
      <c r="AE45" s="4">
        <v>1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</row>
    <row r="46" spans="1:36" s="30" customFormat="1" x14ac:dyDescent="0.25">
      <c r="A46" s="1">
        <v>39142</v>
      </c>
      <c r="B46" s="6">
        <f t="shared" si="0"/>
        <v>2007</v>
      </c>
      <c r="C46" s="3">
        <v>69120611.370000005</v>
      </c>
      <c r="D46" s="4">
        <v>22507435.654300001</v>
      </c>
      <c r="E46" s="3">
        <v>8264040.6025</v>
      </c>
      <c r="F46" s="3">
        <v>12599941.963399999</v>
      </c>
      <c r="G46" s="3">
        <v>12979687.686000001</v>
      </c>
      <c r="H46" s="3">
        <f t="shared" si="1"/>
        <v>25579629.6494</v>
      </c>
      <c r="I46" s="3">
        <v>12536077.368799999</v>
      </c>
      <c r="J46" s="4">
        <v>344293</v>
      </c>
      <c r="K46" s="3">
        <v>929</v>
      </c>
      <c r="L46" s="4">
        <v>185909.79</v>
      </c>
      <c r="M46" s="30">
        <v>588.29999999999995</v>
      </c>
      <c r="N46" s="30">
        <v>0</v>
      </c>
      <c r="O46" s="30">
        <v>22</v>
      </c>
      <c r="P46" s="30">
        <v>31</v>
      </c>
      <c r="Q46" s="30">
        <v>6409.9</v>
      </c>
      <c r="R46" s="30">
        <v>79</v>
      </c>
      <c r="S46" s="4">
        <v>22750</v>
      </c>
      <c r="T46" s="4">
        <v>3206</v>
      </c>
      <c r="U46" s="2">
        <f t="shared" si="2"/>
        <v>436</v>
      </c>
      <c r="V46" s="4">
        <v>0</v>
      </c>
      <c r="W46" s="30">
        <v>436</v>
      </c>
      <c r="X46" s="30">
        <v>0</v>
      </c>
      <c r="Y46" s="30">
        <v>3</v>
      </c>
      <c r="Z46" s="4">
        <v>5089</v>
      </c>
      <c r="AA46" s="4">
        <v>164</v>
      </c>
      <c r="AB46" s="4">
        <v>1</v>
      </c>
      <c r="AC46" s="4">
        <v>1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1</v>
      </c>
    </row>
    <row r="47" spans="1:36" s="30" customFormat="1" x14ac:dyDescent="0.25">
      <c r="A47" s="1">
        <v>39173</v>
      </c>
      <c r="B47" s="6">
        <f t="shared" si="0"/>
        <v>2007</v>
      </c>
      <c r="C47" s="3">
        <v>59218673.492399998</v>
      </c>
      <c r="D47" s="4">
        <v>16894791.8596</v>
      </c>
      <c r="E47" s="3">
        <v>6872742.602</v>
      </c>
      <c r="F47" s="3">
        <v>10295390.804300001</v>
      </c>
      <c r="G47" s="3">
        <v>11608802.2947</v>
      </c>
      <c r="H47" s="3">
        <f t="shared" si="1"/>
        <v>21904193.098999999</v>
      </c>
      <c r="I47" s="3">
        <v>11615988.631200001</v>
      </c>
      <c r="J47" s="4">
        <v>290282</v>
      </c>
      <c r="K47" s="3">
        <v>929</v>
      </c>
      <c r="L47" s="4">
        <v>181352.7</v>
      </c>
      <c r="M47" s="30">
        <v>358.6</v>
      </c>
      <c r="N47" s="30">
        <v>0</v>
      </c>
      <c r="O47" s="30">
        <v>19</v>
      </c>
      <c r="P47" s="30">
        <v>30</v>
      </c>
      <c r="Q47" s="30">
        <v>6427.5</v>
      </c>
      <c r="R47" s="30">
        <v>79.400000000000006</v>
      </c>
      <c r="S47" s="4">
        <v>22448</v>
      </c>
      <c r="T47" s="4">
        <v>3201</v>
      </c>
      <c r="U47" s="2">
        <f t="shared" si="2"/>
        <v>435</v>
      </c>
      <c r="V47" s="4">
        <v>0</v>
      </c>
      <c r="W47" s="30">
        <v>435</v>
      </c>
      <c r="X47" s="30">
        <v>0</v>
      </c>
      <c r="Y47" s="30">
        <v>3</v>
      </c>
      <c r="Z47" s="4">
        <v>5089</v>
      </c>
      <c r="AA47" s="4">
        <v>164</v>
      </c>
      <c r="AB47" s="4">
        <v>1</v>
      </c>
      <c r="AC47" s="4">
        <v>1</v>
      </c>
      <c r="AD47" s="4">
        <v>0</v>
      </c>
      <c r="AE47" s="4">
        <v>0</v>
      </c>
      <c r="AF47" s="4">
        <v>1</v>
      </c>
      <c r="AG47" s="4">
        <v>0</v>
      </c>
      <c r="AH47" s="4">
        <v>0</v>
      </c>
      <c r="AI47" s="4">
        <v>0</v>
      </c>
      <c r="AJ47" s="4">
        <v>0</v>
      </c>
    </row>
    <row r="48" spans="1:36" s="30" customFormat="1" x14ac:dyDescent="0.25">
      <c r="A48" s="1">
        <v>39203</v>
      </c>
      <c r="B48" s="6">
        <f t="shared" si="0"/>
        <v>2007</v>
      </c>
      <c r="C48" s="3">
        <v>52244113.723800004</v>
      </c>
      <c r="D48" s="4">
        <v>14320600.543499999</v>
      </c>
      <c r="E48" s="3">
        <v>6583625.0162000004</v>
      </c>
      <c r="F48" s="3">
        <v>9480083.2368000019</v>
      </c>
      <c r="G48" s="3">
        <v>10901897.782</v>
      </c>
      <c r="H48" s="3">
        <f t="shared" si="1"/>
        <v>20381981.018800002</v>
      </c>
      <c r="I48" s="3">
        <v>11886373.8926</v>
      </c>
      <c r="J48" s="4">
        <v>261866</v>
      </c>
      <c r="K48" s="3">
        <v>929</v>
      </c>
      <c r="L48" s="4">
        <v>187354.09</v>
      </c>
      <c r="M48" s="30">
        <v>150.19999999999999</v>
      </c>
      <c r="N48" s="30">
        <v>9.5</v>
      </c>
      <c r="O48" s="30">
        <v>22</v>
      </c>
      <c r="P48" s="30">
        <v>31</v>
      </c>
      <c r="Q48" s="30">
        <v>6484.1</v>
      </c>
      <c r="R48" s="30">
        <v>80.3</v>
      </c>
      <c r="S48" s="4">
        <v>22347</v>
      </c>
      <c r="T48" s="4">
        <v>3185</v>
      </c>
      <c r="U48" s="2">
        <f t="shared" si="2"/>
        <v>434</v>
      </c>
      <c r="V48" s="4">
        <v>0</v>
      </c>
      <c r="W48" s="30">
        <v>434</v>
      </c>
      <c r="X48" s="30">
        <v>0</v>
      </c>
      <c r="Y48" s="30">
        <v>3</v>
      </c>
      <c r="Z48" s="4">
        <v>5092</v>
      </c>
      <c r="AA48" s="4">
        <v>164</v>
      </c>
      <c r="AB48" s="4">
        <v>1</v>
      </c>
      <c r="AC48" s="4">
        <v>1</v>
      </c>
      <c r="AD48" s="4">
        <v>0</v>
      </c>
      <c r="AE48" s="4">
        <v>0</v>
      </c>
      <c r="AF48" s="4">
        <v>0</v>
      </c>
      <c r="AG48" s="4">
        <v>0</v>
      </c>
      <c r="AH48" s="4">
        <v>1</v>
      </c>
      <c r="AI48" s="4">
        <v>0</v>
      </c>
      <c r="AJ48" s="4">
        <v>0</v>
      </c>
    </row>
    <row r="49" spans="1:36" s="30" customFormat="1" x14ac:dyDescent="0.25">
      <c r="A49" s="1">
        <v>39234</v>
      </c>
      <c r="B49" s="6">
        <f t="shared" si="0"/>
        <v>2007</v>
      </c>
      <c r="C49" s="3">
        <v>54588786.853800006</v>
      </c>
      <c r="D49" s="4">
        <v>13454585.3166</v>
      </c>
      <c r="E49" s="3">
        <v>6603140.4716999996</v>
      </c>
      <c r="F49" s="3">
        <v>9665704.9355999995</v>
      </c>
      <c r="G49" s="3">
        <v>11427677.759299999</v>
      </c>
      <c r="H49" s="3">
        <f t="shared" si="1"/>
        <v>21093382.694899999</v>
      </c>
      <c r="I49" s="3">
        <v>12792004.859100001</v>
      </c>
      <c r="J49" s="4">
        <v>234359</v>
      </c>
      <c r="K49" s="3">
        <v>927</v>
      </c>
      <c r="L49" s="4">
        <v>181157.7</v>
      </c>
      <c r="M49" s="30">
        <v>29.4</v>
      </c>
      <c r="N49" s="30">
        <v>69.7</v>
      </c>
      <c r="O49" s="30">
        <v>21</v>
      </c>
      <c r="P49" s="30">
        <v>30</v>
      </c>
      <c r="Q49" s="30">
        <v>6557.6</v>
      </c>
      <c r="R49" s="30">
        <v>79.900000000000006</v>
      </c>
      <c r="S49" s="4">
        <v>22357</v>
      </c>
      <c r="T49" s="4">
        <v>3187</v>
      </c>
      <c r="U49" s="2">
        <f t="shared" si="2"/>
        <v>433</v>
      </c>
      <c r="V49" s="4">
        <v>0</v>
      </c>
      <c r="W49" s="30">
        <v>433</v>
      </c>
      <c r="X49" s="30">
        <v>0</v>
      </c>
      <c r="Y49" s="30">
        <v>3</v>
      </c>
      <c r="Z49" s="4">
        <v>5073</v>
      </c>
      <c r="AA49" s="4">
        <v>161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1</v>
      </c>
      <c r="AI49" s="4">
        <v>0</v>
      </c>
      <c r="AJ49" s="4">
        <v>0</v>
      </c>
    </row>
    <row r="50" spans="1:36" s="30" customFormat="1" x14ac:dyDescent="0.25">
      <c r="A50" s="1">
        <v>39264</v>
      </c>
      <c r="B50" s="6">
        <f t="shared" si="0"/>
        <v>2007</v>
      </c>
      <c r="C50" s="3">
        <v>57847790.489999995</v>
      </c>
      <c r="D50" s="4">
        <v>14173063.398399998</v>
      </c>
      <c r="E50" s="3">
        <v>6947292.5959000001</v>
      </c>
      <c r="F50" s="3">
        <v>9804977.1521000005</v>
      </c>
      <c r="G50" s="3">
        <v>12872367.243499998</v>
      </c>
      <c r="H50" s="3">
        <f t="shared" si="1"/>
        <v>22677344.395599999</v>
      </c>
      <c r="I50" s="3">
        <v>13809327.240699999</v>
      </c>
      <c r="J50" s="4">
        <v>253567</v>
      </c>
      <c r="K50" s="3">
        <v>927</v>
      </c>
      <c r="L50" s="4">
        <v>187023.09</v>
      </c>
      <c r="M50" s="30">
        <v>15.7</v>
      </c>
      <c r="N50" s="30">
        <v>62.7</v>
      </c>
      <c r="O50" s="30">
        <v>22</v>
      </c>
      <c r="P50" s="30">
        <v>31</v>
      </c>
      <c r="Q50" s="30">
        <v>6623.6</v>
      </c>
      <c r="R50" s="30">
        <v>80.900000000000006</v>
      </c>
      <c r="S50" s="4">
        <v>22359</v>
      </c>
      <c r="T50" s="4">
        <v>3174</v>
      </c>
      <c r="U50" s="2">
        <f t="shared" si="2"/>
        <v>433</v>
      </c>
      <c r="V50" s="4">
        <v>0</v>
      </c>
      <c r="W50" s="30">
        <v>433</v>
      </c>
      <c r="X50" s="30">
        <v>0</v>
      </c>
      <c r="Y50" s="30">
        <v>3</v>
      </c>
      <c r="Z50" s="4">
        <v>5073</v>
      </c>
      <c r="AA50" s="4">
        <v>162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1</v>
      </c>
      <c r="AI50" s="4">
        <v>0</v>
      </c>
      <c r="AJ50" s="4">
        <v>0</v>
      </c>
    </row>
    <row r="51" spans="1:36" s="30" customFormat="1" x14ac:dyDescent="0.25">
      <c r="A51" s="1">
        <v>39295</v>
      </c>
      <c r="B51" s="6">
        <f t="shared" si="0"/>
        <v>2007</v>
      </c>
      <c r="C51" s="3">
        <v>59922547.721699998</v>
      </c>
      <c r="D51" s="4">
        <v>14172004.111099999</v>
      </c>
      <c r="E51" s="3">
        <v>7001065.8911999995</v>
      </c>
      <c r="F51" s="3">
        <v>9686491.6947000008</v>
      </c>
      <c r="G51" s="3">
        <v>13061613.9187</v>
      </c>
      <c r="H51" s="3">
        <f t="shared" si="1"/>
        <v>22748105.613400001</v>
      </c>
      <c r="I51" s="3">
        <v>13972847.413899999</v>
      </c>
      <c r="J51" s="4">
        <v>287043</v>
      </c>
      <c r="K51" s="3">
        <v>927</v>
      </c>
      <c r="L51" s="4">
        <v>187009.69</v>
      </c>
      <c r="M51" s="30">
        <v>12.1</v>
      </c>
      <c r="N51" s="30">
        <v>100.4</v>
      </c>
      <c r="O51" s="30">
        <v>22</v>
      </c>
      <c r="P51" s="30">
        <v>31</v>
      </c>
      <c r="Q51" s="30">
        <v>6646.3</v>
      </c>
      <c r="R51" s="30">
        <v>80.7</v>
      </c>
      <c r="S51" s="4">
        <v>22368</v>
      </c>
      <c r="T51" s="4">
        <v>3165</v>
      </c>
      <c r="U51" s="2">
        <f t="shared" si="2"/>
        <v>432</v>
      </c>
      <c r="V51" s="4">
        <v>0</v>
      </c>
      <c r="W51" s="30">
        <v>432</v>
      </c>
      <c r="X51" s="30">
        <v>0</v>
      </c>
      <c r="Y51" s="30">
        <v>3</v>
      </c>
      <c r="Z51" s="4">
        <v>5074</v>
      </c>
      <c r="AA51" s="4">
        <v>161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1</v>
      </c>
      <c r="AI51" s="4">
        <v>0</v>
      </c>
      <c r="AJ51" s="4">
        <v>0</v>
      </c>
    </row>
    <row r="52" spans="1:36" s="30" customFormat="1" x14ac:dyDescent="0.25">
      <c r="A52" s="1">
        <v>39326</v>
      </c>
      <c r="B52" s="6">
        <f t="shared" si="0"/>
        <v>2007</v>
      </c>
      <c r="C52" s="3">
        <v>55389875.719599999</v>
      </c>
      <c r="D52" s="4">
        <v>13992548.4</v>
      </c>
      <c r="E52" s="3">
        <v>6688387.1382999998</v>
      </c>
      <c r="F52" s="3">
        <v>8831298.8160999995</v>
      </c>
      <c r="G52" s="3">
        <v>12306236.067600001</v>
      </c>
      <c r="H52" s="3">
        <f t="shared" si="1"/>
        <v>21137534.883699998</v>
      </c>
      <c r="I52" s="3">
        <v>13387693.1314</v>
      </c>
      <c r="J52" s="4">
        <v>319524</v>
      </c>
      <c r="K52" s="3">
        <v>928</v>
      </c>
      <c r="L52" s="4">
        <v>180967.5</v>
      </c>
      <c r="M52" s="30">
        <v>54.8</v>
      </c>
      <c r="N52" s="30">
        <v>32.200000000000003</v>
      </c>
      <c r="O52" s="30">
        <v>19</v>
      </c>
      <c r="P52" s="30">
        <v>30</v>
      </c>
      <c r="Q52" s="30">
        <v>6618.1</v>
      </c>
      <c r="R52" s="30">
        <v>78.900000000000006</v>
      </c>
      <c r="S52" s="4">
        <v>22586</v>
      </c>
      <c r="T52" s="4">
        <v>3174</v>
      </c>
      <c r="U52" s="2">
        <f t="shared" si="2"/>
        <v>432</v>
      </c>
      <c r="V52" s="4">
        <v>0</v>
      </c>
      <c r="W52" s="30">
        <v>432</v>
      </c>
      <c r="X52" s="30">
        <v>0</v>
      </c>
      <c r="Y52" s="30">
        <v>3</v>
      </c>
      <c r="Z52" s="4">
        <v>5079</v>
      </c>
      <c r="AA52" s="4">
        <v>160</v>
      </c>
      <c r="AB52" s="4">
        <v>1</v>
      </c>
      <c r="AC52" s="4">
        <v>0</v>
      </c>
      <c r="AD52" s="4">
        <v>1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</row>
    <row r="53" spans="1:36" s="30" customFormat="1" x14ac:dyDescent="0.25">
      <c r="A53" s="1">
        <v>39356</v>
      </c>
      <c r="B53" s="6">
        <f t="shared" si="0"/>
        <v>2007</v>
      </c>
      <c r="C53" s="3">
        <v>56325541.557700001</v>
      </c>
      <c r="D53" s="4">
        <v>14869629.175000001</v>
      </c>
      <c r="E53" s="3">
        <v>6538186.6354</v>
      </c>
      <c r="F53" s="3">
        <v>8903449.3082999997</v>
      </c>
      <c r="G53" s="3">
        <v>12387600.045499999</v>
      </c>
      <c r="H53" s="3">
        <f t="shared" si="1"/>
        <v>21291049.353799999</v>
      </c>
      <c r="I53" s="3">
        <v>13143539.270300001</v>
      </c>
      <c r="J53" s="4">
        <v>375024</v>
      </c>
      <c r="K53" s="3">
        <v>929</v>
      </c>
      <c r="L53" s="4">
        <v>186714.55</v>
      </c>
      <c r="M53" s="30">
        <v>174.9</v>
      </c>
      <c r="N53" s="30">
        <v>6.8</v>
      </c>
      <c r="O53" s="30">
        <v>22</v>
      </c>
      <c r="P53" s="30">
        <v>31</v>
      </c>
      <c r="Q53" s="30">
        <v>6613</v>
      </c>
      <c r="R53" s="30">
        <v>77.099999999999994</v>
      </c>
      <c r="S53" s="4">
        <v>22755</v>
      </c>
      <c r="T53" s="4">
        <v>3261</v>
      </c>
      <c r="U53" s="2">
        <f t="shared" si="2"/>
        <v>356</v>
      </c>
      <c r="V53" s="4">
        <v>0</v>
      </c>
      <c r="W53" s="30">
        <v>356</v>
      </c>
      <c r="X53" s="30">
        <v>0</v>
      </c>
      <c r="Y53" s="30">
        <v>3</v>
      </c>
      <c r="Z53" s="4">
        <v>5082</v>
      </c>
      <c r="AA53" s="4">
        <v>160</v>
      </c>
      <c r="AB53" s="4">
        <v>1</v>
      </c>
      <c r="AC53" s="4">
        <v>0</v>
      </c>
      <c r="AD53" s="4">
        <v>1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</row>
    <row r="54" spans="1:36" s="30" customFormat="1" x14ac:dyDescent="0.25">
      <c r="A54" s="1">
        <v>39387</v>
      </c>
      <c r="B54" s="6">
        <f t="shared" si="0"/>
        <v>2007</v>
      </c>
      <c r="C54" s="3">
        <v>61592254.986999996</v>
      </c>
      <c r="D54" s="4">
        <v>16927791.467799999</v>
      </c>
      <c r="E54" s="3">
        <v>7669359.2193999998</v>
      </c>
      <c r="F54" s="3">
        <v>8889192.2246000003</v>
      </c>
      <c r="G54" s="3">
        <v>13257164.060899999</v>
      </c>
      <c r="H54" s="3">
        <f t="shared" si="1"/>
        <v>22146356.285499997</v>
      </c>
      <c r="I54" s="3">
        <v>12099842.534299999</v>
      </c>
      <c r="J54" s="4">
        <v>401094</v>
      </c>
      <c r="K54" s="3">
        <v>929</v>
      </c>
      <c r="L54" s="4">
        <v>180691.5</v>
      </c>
      <c r="M54" s="30">
        <v>474.2</v>
      </c>
      <c r="N54" s="30">
        <v>0</v>
      </c>
      <c r="O54" s="30">
        <v>22</v>
      </c>
      <c r="P54" s="30">
        <v>30</v>
      </c>
      <c r="Q54" s="30">
        <v>6593.3</v>
      </c>
      <c r="R54" s="30">
        <v>75.900000000000006</v>
      </c>
      <c r="S54" s="4">
        <v>22823</v>
      </c>
      <c r="T54" s="4">
        <v>3281</v>
      </c>
      <c r="U54" s="2">
        <f t="shared" si="2"/>
        <v>346</v>
      </c>
      <c r="V54" s="4">
        <v>0</v>
      </c>
      <c r="W54" s="30">
        <v>346</v>
      </c>
      <c r="X54" s="30">
        <v>0</v>
      </c>
      <c r="Y54" s="30">
        <v>3</v>
      </c>
      <c r="Z54" s="4">
        <v>5082</v>
      </c>
      <c r="AA54" s="4">
        <v>160</v>
      </c>
      <c r="AB54" s="4">
        <v>1</v>
      </c>
      <c r="AC54" s="4">
        <v>0</v>
      </c>
      <c r="AD54" s="4">
        <v>1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</row>
    <row r="55" spans="1:36" s="30" customFormat="1" x14ac:dyDescent="0.25">
      <c r="A55" s="1">
        <v>39417</v>
      </c>
      <c r="B55" s="6">
        <f t="shared" si="0"/>
        <v>2007</v>
      </c>
      <c r="C55" s="3">
        <v>71015526.925099999</v>
      </c>
      <c r="D55" s="4">
        <v>20910746.5209</v>
      </c>
      <c r="E55" s="3">
        <v>8730505.5131000001</v>
      </c>
      <c r="F55" s="3">
        <v>9909510.5009000003</v>
      </c>
      <c r="G55" s="3">
        <v>14662605.7729</v>
      </c>
      <c r="H55" s="3">
        <f t="shared" si="1"/>
        <v>24572116.273800001</v>
      </c>
      <c r="I55" s="3">
        <v>11786905.4268</v>
      </c>
      <c r="J55" s="4">
        <v>435391</v>
      </c>
      <c r="K55" s="3">
        <v>929</v>
      </c>
      <c r="L55" s="4">
        <v>190796.55</v>
      </c>
      <c r="M55" s="30">
        <v>716.1</v>
      </c>
      <c r="N55" s="30">
        <v>0</v>
      </c>
      <c r="O55" s="30">
        <v>19</v>
      </c>
      <c r="P55" s="30">
        <v>31</v>
      </c>
      <c r="Q55" s="30">
        <v>6596.3</v>
      </c>
      <c r="R55" s="30">
        <v>76.3</v>
      </c>
      <c r="S55" s="4">
        <v>22839</v>
      </c>
      <c r="T55" s="4">
        <v>3286</v>
      </c>
      <c r="U55" s="2">
        <f t="shared" si="2"/>
        <v>347</v>
      </c>
      <c r="V55" s="4">
        <v>0</v>
      </c>
      <c r="W55" s="30">
        <v>347</v>
      </c>
      <c r="X55" s="30">
        <v>0</v>
      </c>
      <c r="Y55" s="30">
        <v>3</v>
      </c>
      <c r="Z55" s="4">
        <v>5082</v>
      </c>
      <c r="AA55" s="4">
        <v>160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1</v>
      </c>
      <c r="AH55" s="4">
        <v>0</v>
      </c>
      <c r="AI55" s="4">
        <v>0</v>
      </c>
      <c r="AJ55" s="4">
        <v>0</v>
      </c>
    </row>
    <row r="56" spans="1:36" s="30" customFormat="1" x14ac:dyDescent="0.25">
      <c r="A56" s="1">
        <v>39448</v>
      </c>
      <c r="B56" s="6">
        <f t="shared" si="0"/>
        <v>2008</v>
      </c>
      <c r="C56" s="3">
        <v>71826888.069800004</v>
      </c>
      <c r="D56" s="4">
        <v>22655391.983200002</v>
      </c>
      <c r="E56" s="3">
        <v>9091521.4115999993</v>
      </c>
      <c r="F56" s="3">
        <v>9908490.5485999994</v>
      </c>
      <c r="G56" s="3">
        <v>15755148.363500001</v>
      </c>
      <c r="H56" s="3">
        <f t="shared" si="1"/>
        <v>25663638.912100002</v>
      </c>
      <c r="I56" s="3">
        <v>12331539.6304</v>
      </c>
      <c r="J56" s="4">
        <v>424467</v>
      </c>
      <c r="K56" s="3">
        <v>929</v>
      </c>
      <c r="L56" s="4">
        <v>190868.55</v>
      </c>
      <c r="M56" s="30">
        <v>685.1</v>
      </c>
      <c r="N56" s="30">
        <v>0</v>
      </c>
      <c r="O56" s="30">
        <v>22</v>
      </c>
      <c r="P56" s="30">
        <v>31</v>
      </c>
      <c r="Q56" s="30">
        <v>6544</v>
      </c>
      <c r="R56" s="30">
        <v>76.400000000000006</v>
      </c>
      <c r="S56" s="4">
        <v>22935</v>
      </c>
      <c r="T56" s="4">
        <v>3287</v>
      </c>
      <c r="U56" s="2">
        <f t="shared" si="2"/>
        <v>347</v>
      </c>
      <c r="V56" s="4">
        <v>0</v>
      </c>
      <c r="W56" s="30">
        <v>347</v>
      </c>
      <c r="X56" s="30">
        <v>0</v>
      </c>
      <c r="Y56" s="30">
        <v>3</v>
      </c>
      <c r="Z56" s="4">
        <v>5082</v>
      </c>
      <c r="AA56" s="4">
        <v>160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1</v>
      </c>
      <c r="AJ56" s="4">
        <v>0</v>
      </c>
    </row>
    <row r="57" spans="1:36" s="30" customFormat="1" x14ac:dyDescent="0.25">
      <c r="A57" s="1">
        <v>39479</v>
      </c>
      <c r="B57" s="6">
        <f t="shared" si="0"/>
        <v>2008</v>
      </c>
      <c r="C57" s="3">
        <v>68778413.002499998</v>
      </c>
      <c r="D57" s="4">
        <v>20439079.7447</v>
      </c>
      <c r="E57" s="3">
        <v>8527907.9661999997</v>
      </c>
      <c r="F57" s="3">
        <v>9563912.0773999989</v>
      </c>
      <c r="G57" s="3">
        <v>15252892.827799998</v>
      </c>
      <c r="H57" s="3">
        <f t="shared" si="1"/>
        <v>24816804.905199997</v>
      </c>
      <c r="I57" s="3">
        <v>11712810.6763</v>
      </c>
      <c r="J57" s="4">
        <v>354223</v>
      </c>
      <c r="K57" s="3">
        <v>933</v>
      </c>
      <c r="L57" s="4">
        <v>178554.45</v>
      </c>
      <c r="M57" s="30">
        <v>715.1</v>
      </c>
      <c r="N57" s="30">
        <v>0</v>
      </c>
      <c r="O57" s="30">
        <v>20</v>
      </c>
      <c r="P57" s="30">
        <v>29</v>
      </c>
      <c r="Q57" s="30">
        <v>6522.8</v>
      </c>
      <c r="R57" s="30">
        <v>77</v>
      </c>
      <c r="S57" s="4">
        <v>23009</v>
      </c>
      <c r="T57" s="4">
        <v>3292</v>
      </c>
      <c r="U57" s="2">
        <f t="shared" si="2"/>
        <v>350</v>
      </c>
      <c r="V57" s="4">
        <v>0</v>
      </c>
      <c r="W57" s="30">
        <v>350</v>
      </c>
      <c r="X57" s="30">
        <v>0</v>
      </c>
      <c r="Y57" s="30">
        <v>3</v>
      </c>
      <c r="Z57" s="4">
        <v>5086</v>
      </c>
      <c r="AA57" s="4">
        <v>164</v>
      </c>
      <c r="AB57" s="4">
        <v>0</v>
      </c>
      <c r="AC57" s="4">
        <v>0</v>
      </c>
      <c r="AD57" s="4">
        <v>0</v>
      </c>
      <c r="AE57" s="4">
        <v>1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</row>
    <row r="58" spans="1:36" s="30" customFormat="1" x14ac:dyDescent="0.25">
      <c r="A58" s="1">
        <v>39508</v>
      </c>
      <c r="B58" s="6">
        <f t="shared" si="0"/>
        <v>2008</v>
      </c>
      <c r="C58" s="3">
        <v>68912075.377000004</v>
      </c>
      <c r="D58" s="4">
        <v>20740835.5667</v>
      </c>
      <c r="E58" s="3">
        <v>8622760.998399999</v>
      </c>
      <c r="F58" s="3">
        <v>9199566.2705999985</v>
      </c>
      <c r="G58" s="3">
        <v>15681653.803299999</v>
      </c>
      <c r="H58" s="3">
        <f t="shared" si="1"/>
        <v>24881220.073899999</v>
      </c>
      <c r="I58" s="3">
        <v>12305486.5908</v>
      </c>
      <c r="J58" s="4">
        <v>349157</v>
      </c>
      <c r="K58" s="3">
        <v>933</v>
      </c>
      <c r="L58" s="4">
        <v>190868.55</v>
      </c>
      <c r="M58" s="30">
        <v>641</v>
      </c>
      <c r="N58" s="30">
        <v>0</v>
      </c>
      <c r="O58" s="30">
        <v>21</v>
      </c>
      <c r="P58" s="30">
        <v>31</v>
      </c>
      <c r="Q58" s="30">
        <v>6505.5</v>
      </c>
      <c r="R58" s="30">
        <v>77.7</v>
      </c>
      <c r="S58" s="4">
        <v>22990</v>
      </c>
      <c r="T58" s="4">
        <v>3283</v>
      </c>
      <c r="U58" s="2">
        <f t="shared" si="2"/>
        <v>351</v>
      </c>
      <c r="V58" s="4">
        <v>0</v>
      </c>
      <c r="W58" s="30">
        <v>351</v>
      </c>
      <c r="X58" s="30">
        <v>0</v>
      </c>
      <c r="Y58" s="30">
        <v>3</v>
      </c>
      <c r="Z58" s="4">
        <v>5086</v>
      </c>
      <c r="AA58" s="4">
        <v>163</v>
      </c>
      <c r="AB58" s="4">
        <v>1</v>
      </c>
      <c r="AC58" s="4">
        <v>1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1</v>
      </c>
    </row>
    <row r="59" spans="1:36" s="30" customFormat="1" x14ac:dyDescent="0.25">
      <c r="A59" s="1">
        <v>39539</v>
      </c>
      <c r="B59" s="6">
        <f t="shared" si="0"/>
        <v>2008</v>
      </c>
      <c r="C59" s="3">
        <v>56695052.1285</v>
      </c>
      <c r="D59" s="4">
        <v>15748045.449600002</v>
      </c>
      <c r="E59" s="3">
        <v>7330104.4285000004</v>
      </c>
      <c r="F59" s="3">
        <v>7863910.5698999995</v>
      </c>
      <c r="G59" s="3">
        <v>13649821.829000002</v>
      </c>
      <c r="H59" s="3">
        <f t="shared" si="1"/>
        <v>21513732.398900002</v>
      </c>
      <c r="I59" s="3">
        <v>11772298.4834</v>
      </c>
      <c r="J59" s="4">
        <v>294385</v>
      </c>
      <c r="K59" s="3">
        <v>933</v>
      </c>
      <c r="L59" s="4">
        <v>184861.5</v>
      </c>
      <c r="M59" s="30">
        <v>274</v>
      </c>
      <c r="N59" s="30">
        <v>1</v>
      </c>
      <c r="O59" s="30">
        <v>20</v>
      </c>
      <c r="P59" s="30">
        <v>30</v>
      </c>
      <c r="Q59" s="30">
        <v>6535.8</v>
      </c>
      <c r="R59" s="30">
        <v>79.099999999999994</v>
      </c>
      <c r="S59" s="4">
        <v>22774</v>
      </c>
      <c r="T59" s="4">
        <v>3280</v>
      </c>
      <c r="U59" s="2">
        <f t="shared" si="2"/>
        <v>350</v>
      </c>
      <c r="V59" s="4">
        <v>0</v>
      </c>
      <c r="W59" s="30">
        <v>350</v>
      </c>
      <c r="X59" s="30">
        <v>0</v>
      </c>
      <c r="Y59" s="30">
        <v>3</v>
      </c>
      <c r="Z59" s="4">
        <v>5086</v>
      </c>
      <c r="AA59" s="4">
        <v>163</v>
      </c>
      <c r="AB59" s="4">
        <v>1</v>
      </c>
      <c r="AC59" s="4">
        <v>1</v>
      </c>
      <c r="AD59" s="4">
        <v>0</v>
      </c>
      <c r="AE59" s="4">
        <v>0</v>
      </c>
      <c r="AF59" s="4">
        <v>1</v>
      </c>
      <c r="AG59" s="4">
        <v>0</v>
      </c>
      <c r="AH59" s="4">
        <v>0</v>
      </c>
      <c r="AI59" s="4">
        <v>0</v>
      </c>
      <c r="AJ59" s="4">
        <v>0</v>
      </c>
    </row>
    <row r="60" spans="1:36" s="30" customFormat="1" x14ac:dyDescent="0.25">
      <c r="A60" s="1">
        <v>39569</v>
      </c>
      <c r="B60" s="6">
        <f t="shared" si="0"/>
        <v>2008</v>
      </c>
      <c r="C60" s="3">
        <v>51923507.718500003</v>
      </c>
      <c r="D60" s="4">
        <v>12800245.176199999</v>
      </c>
      <c r="E60" s="3">
        <v>6887007.2028000001</v>
      </c>
      <c r="F60" s="3">
        <v>7689915.8870999999</v>
      </c>
      <c r="G60" s="3">
        <v>12533826.594499998</v>
      </c>
      <c r="H60" s="3">
        <f t="shared" si="1"/>
        <v>20223742.481599998</v>
      </c>
      <c r="I60" s="3">
        <v>11568328.8829</v>
      </c>
      <c r="J60" s="4">
        <v>265281</v>
      </c>
      <c r="K60" s="3">
        <v>932</v>
      </c>
      <c r="L60" s="4">
        <v>190961.33</v>
      </c>
      <c r="M60" s="30">
        <v>188.5</v>
      </c>
      <c r="N60" s="30">
        <v>0</v>
      </c>
      <c r="O60" s="30">
        <v>21</v>
      </c>
      <c r="P60" s="30">
        <v>31</v>
      </c>
      <c r="Q60" s="30">
        <v>6590.4</v>
      </c>
      <c r="R60" s="30">
        <v>79.8</v>
      </c>
      <c r="S60" s="4">
        <v>22733</v>
      </c>
      <c r="T60" s="4">
        <v>3267</v>
      </c>
      <c r="U60" s="2">
        <f t="shared" si="2"/>
        <v>348</v>
      </c>
      <c r="V60" s="4">
        <v>0</v>
      </c>
      <c r="W60" s="30">
        <v>348</v>
      </c>
      <c r="X60" s="30">
        <v>0</v>
      </c>
      <c r="Y60" s="30">
        <v>3</v>
      </c>
      <c r="Z60" s="4">
        <v>5086</v>
      </c>
      <c r="AA60" s="4">
        <v>163</v>
      </c>
      <c r="AB60" s="4">
        <v>1</v>
      </c>
      <c r="AC60" s="4">
        <v>1</v>
      </c>
      <c r="AD60" s="4">
        <v>0</v>
      </c>
      <c r="AE60" s="4">
        <v>0</v>
      </c>
      <c r="AF60" s="4">
        <v>0</v>
      </c>
      <c r="AG60" s="4">
        <v>0</v>
      </c>
      <c r="AH60" s="4">
        <v>1</v>
      </c>
      <c r="AI60" s="4">
        <v>0</v>
      </c>
      <c r="AJ60" s="4">
        <v>0</v>
      </c>
    </row>
    <row r="61" spans="1:36" s="30" customFormat="1" x14ac:dyDescent="0.25">
      <c r="A61" s="1">
        <v>39600</v>
      </c>
      <c r="B61" s="6">
        <f t="shared" si="0"/>
        <v>2008</v>
      </c>
      <c r="C61" s="3">
        <v>54862206.921800002</v>
      </c>
      <c r="D61" s="4">
        <v>12178445.581599999</v>
      </c>
      <c r="E61" s="3">
        <v>7017769.848199999</v>
      </c>
      <c r="F61" s="3">
        <v>7831085.6607000008</v>
      </c>
      <c r="G61" s="3">
        <v>13082772.046600001</v>
      </c>
      <c r="H61" s="3">
        <f t="shared" si="1"/>
        <v>20913857.7073</v>
      </c>
      <c r="I61" s="3">
        <v>13398846.384099999</v>
      </c>
      <c r="J61" s="4">
        <v>237415</v>
      </c>
      <c r="K61" s="3">
        <v>932</v>
      </c>
      <c r="L61" s="4">
        <v>185243.7</v>
      </c>
      <c r="M61" s="30">
        <v>23.3</v>
      </c>
      <c r="N61" s="30">
        <v>56.5</v>
      </c>
      <c r="O61" s="30">
        <v>21</v>
      </c>
      <c r="P61" s="30">
        <v>30</v>
      </c>
      <c r="Q61" s="30">
        <v>6658</v>
      </c>
      <c r="R61" s="30">
        <v>80.900000000000006</v>
      </c>
      <c r="S61" s="4">
        <v>22769</v>
      </c>
      <c r="T61" s="4">
        <v>3260</v>
      </c>
      <c r="U61" s="2">
        <f t="shared" si="2"/>
        <v>351</v>
      </c>
      <c r="V61" s="4">
        <v>0</v>
      </c>
      <c r="W61" s="30">
        <v>351</v>
      </c>
      <c r="X61" s="30">
        <v>0</v>
      </c>
      <c r="Y61" s="30">
        <v>3</v>
      </c>
      <c r="Z61" s="4">
        <v>5085</v>
      </c>
      <c r="AA61" s="4">
        <v>163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1</v>
      </c>
      <c r="AI61" s="4">
        <v>0</v>
      </c>
      <c r="AJ61" s="4">
        <v>0</v>
      </c>
    </row>
    <row r="62" spans="1:36" s="30" customFormat="1" x14ac:dyDescent="0.25">
      <c r="A62" s="1">
        <v>39630</v>
      </c>
      <c r="B62" s="6">
        <f t="shared" si="0"/>
        <v>2008</v>
      </c>
      <c r="C62" s="3">
        <v>60702250.059299998</v>
      </c>
      <c r="D62" s="4">
        <v>12948038.867400002</v>
      </c>
      <c r="E62" s="3">
        <v>7626779.9528999999</v>
      </c>
      <c r="F62" s="3">
        <v>8534687.6294999998</v>
      </c>
      <c r="G62" s="3">
        <v>14317107.6131</v>
      </c>
      <c r="H62" s="3">
        <f t="shared" si="1"/>
        <v>22851795.242600001</v>
      </c>
      <c r="I62" s="3">
        <v>14422241.5109</v>
      </c>
      <c r="J62" s="4">
        <v>254935</v>
      </c>
      <c r="K62" s="3">
        <v>932</v>
      </c>
      <c r="L62" s="4">
        <v>192203.17</v>
      </c>
      <c r="M62" s="30">
        <v>1.5</v>
      </c>
      <c r="N62" s="30">
        <v>75.599999999999994</v>
      </c>
      <c r="O62" s="30">
        <v>22</v>
      </c>
      <c r="P62" s="30">
        <v>31</v>
      </c>
      <c r="Q62" s="30">
        <v>6696.5</v>
      </c>
      <c r="R62" s="30">
        <v>82</v>
      </c>
      <c r="S62" s="4">
        <v>22825</v>
      </c>
      <c r="T62" s="4">
        <v>3261</v>
      </c>
      <c r="U62" s="2">
        <f t="shared" si="2"/>
        <v>353</v>
      </c>
      <c r="V62" s="4">
        <v>0</v>
      </c>
      <c r="W62" s="30">
        <v>353</v>
      </c>
      <c r="X62" s="30">
        <v>0</v>
      </c>
      <c r="Y62" s="30">
        <v>3</v>
      </c>
      <c r="Z62" s="4">
        <v>5085</v>
      </c>
      <c r="AA62" s="4">
        <v>165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1</v>
      </c>
      <c r="AI62" s="4">
        <v>0</v>
      </c>
      <c r="AJ62" s="4">
        <v>0</v>
      </c>
    </row>
    <row r="63" spans="1:36" s="30" customFormat="1" x14ac:dyDescent="0.25">
      <c r="A63" s="1">
        <v>39661</v>
      </c>
      <c r="B63" s="6">
        <f t="shared" si="0"/>
        <v>2008</v>
      </c>
      <c r="C63" s="3">
        <v>57932408.843699992</v>
      </c>
      <c r="D63" s="4">
        <v>12982282.8529</v>
      </c>
      <c r="E63" s="3">
        <v>7531321.5689999992</v>
      </c>
      <c r="F63" s="3">
        <v>8201195.5255000005</v>
      </c>
      <c r="G63" s="3">
        <v>14093955.704299998</v>
      </c>
      <c r="H63" s="3">
        <f t="shared" si="1"/>
        <v>22295151.229799997</v>
      </c>
      <c r="I63" s="3">
        <v>13699420.0374</v>
      </c>
      <c r="J63" s="4">
        <v>288901</v>
      </c>
      <c r="K63" s="3">
        <v>933</v>
      </c>
      <c r="L63" s="4">
        <v>192266.65</v>
      </c>
      <c r="M63" s="30">
        <v>16.3</v>
      </c>
      <c r="N63" s="30">
        <v>47.8</v>
      </c>
      <c r="O63" s="30">
        <v>20</v>
      </c>
      <c r="P63" s="30">
        <v>31</v>
      </c>
      <c r="Q63" s="30">
        <v>6700.1</v>
      </c>
      <c r="R63" s="30">
        <v>82.9</v>
      </c>
      <c r="S63" s="4">
        <v>22885</v>
      </c>
      <c r="T63" s="4">
        <v>3255</v>
      </c>
      <c r="U63" s="2">
        <f t="shared" si="2"/>
        <v>352</v>
      </c>
      <c r="V63" s="4">
        <v>0</v>
      </c>
      <c r="W63" s="30">
        <v>352</v>
      </c>
      <c r="X63" s="30">
        <v>0</v>
      </c>
      <c r="Y63" s="30">
        <v>3</v>
      </c>
      <c r="Z63" s="4">
        <v>5094</v>
      </c>
      <c r="AA63" s="4">
        <v>165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1</v>
      </c>
      <c r="AI63" s="4">
        <v>0</v>
      </c>
      <c r="AJ63" s="4">
        <v>0</v>
      </c>
    </row>
    <row r="64" spans="1:36" s="30" customFormat="1" x14ac:dyDescent="0.25">
      <c r="A64" s="1">
        <v>39692</v>
      </c>
      <c r="B64" s="6">
        <f t="shared" si="0"/>
        <v>2008</v>
      </c>
      <c r="C64" s="3">
        <v>56174226.009300001</v>
      </c>
      <c r="D64" s="4">
        <v>12855677.2344</v>
      </c>
      <c r="E64" s="3">
        <v>7052806.2471000012</v>
      </c>
      <c r="F64" s="3">
        <v>7394970.6811999995</v>
      </c>
      <c r="G64" s="3">
        <v>13160861.4373</v>
      </c>
      <c r="H64" s="3">
        <f t="shared" si="1"/>
        <v>20555832.118500002</v>
      </c>
      <c r="I64" s="3">
        <v>13427448.633700002</v>
      </c>
      <c r="J64" s="4">
        <v>321246</v>
      </c>
      <c r="K64" s="3">
        <v>932.99599999999998</v>
      </c>
      <c r="L64" s="4">
        <v>186064.5</v>
      </c>
      <c r="M64" s="30">
        <v>97.8</v>
      </c>
      <c r="N64" s="30">
        <v>24.4</v>
      </c>
      <c r="O64" s="30">
        <v>21</v>
      </c>
      <c r="P64" s="30">
        <v>30</v>
      </c>
      <c r="Q64" s="30">
        <v>6670.4</v>
      </c>
      <c r="R64" s="30">
        <v>82</v>
      </c>
      <c r="S64" s="4">
        <v>22997</v>
      </c>
      <c r="T64" s="4">
        <v>3257</v>
      </c>
      <c r="U64" s="2">
        <f t="shared" si="2"/>
        <v>355</v>
      </c>
      <c r="V64" s="4">
        <v>0</v>
      </c>
      <c r="W64" s="30">
        <v>355</v>
      </c>
      <c r="X64" s="30">
        <v>0</v>
      </c>
      <c r="Y64" s="30">
        <v>3</v>
      </c>
      <c r="Z64" s="4">
        <v>5094</v>
      </c>
      <c r="AA64" s="4">
        <v>165</v>
      </c>
      <c r="AB64" s="4">
        <v>1</v>
      </c>
      <c r="AC64" s="4">
        <v>0</v>
      </c>
      <c r="AD64" s="4">
        <v>1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</row>
    <row r="65" spans="1:36" s="30" customFormat="1" x14ac:dyDescent="0.25">
      <c r="A65" s="1">
        <v>39722</v>
      </c>
      <c r="B65" s="6">
        <f t="shared" si="0"/>
        <v>2008</v>
      </c>
      <c r="C65" s="3">
        <v>57188013.665799998</v>
      </c>
      <c r="D65" s="4">
        <v>14605382.810899999</v>
      </c>
      <c r="E65" s="3">
        <v>7414045.2913999995</v>
      </c>
      <c r="F65" s="3">
        <v>7654291.2867000001</v>
      </c>
      <c r="G65" s="3">
        <v>13739916.460899999</v>
      </c>
      <c r="H65" s="3">
        <f t="shared" si="1"/>
        <v>21394207.7476</v>
      </c>
      <c r="I65" s="3">
        <v>12474850.781199999</v>
      </c>
      <c r="J65" s="4">
        <v>376639</v>
      </c>
      <c r="K65" s="3">
        <v>933</v>
      </c>
      <c r="L65" s="4">
        <v>192266.65</v>
      </c>
      <c r="M65" s="30">
        <v>301.60000000000002</v>
      </c>
      <c r="N65" s="30">
        <v>0</v>
      </c>
      <c r="O65" s="30">
        <v>22</v>
      </c>
      <c r="P65" s="30">
        <v>31</v>
      </c>
      <c r="Q65" s="30">
        <v>6670.2</v>
      </c>
      <c r="R65" s="30">
        <v>80.7</v>
      </c>
      <c r="S65" s="4">
        <v>23084</v>
      </c>
      <c r="T65" s="4">
        <v>3258</v>
      </c>
      <c r="U65" s="2">
        <f t="shared" si="2"/>
        <v>361</v>
      </c>
      <c r="V65" s="4">
        <v>0</v>
      </c>
      <c r="W65" s="30">
        <v>361</v>
      </c>
      <c r="X65" s="30">
        <v>0</v>
      </c>
      <c r="Y65" s="30">
        <v>3</v>
      </c>
      <c r="Z65" s="4">
        <v>5094</v>
      </c>
      <c r="AA65" s="4">
        <v>165</v>
      </c>
      <c r="AB65" s="4">
        <v>1</v>
      </c>
      <c r="AC65" s="4">
        <v>0</v>
      </c>
      <c r="AD65" s="4">
        <v>1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</row>
    <row r="66" spans="1:36" s="30" customFormat="1" x14ac:dyDescent="0.25">
      <c r="A66" s="1">
        <v>39753</v>
      </c>
      <c r="B66" s="6">
        <f t="shared" ref="B66:B67" si="3">YEAR(A66)</f>
        <v>2008</v>
      </c>
      <c r="C66" s="3">
        <v>61699899.777900003</v>
      </c>
      <c r="D66" s="4">
        <v>17420502.774900001</v>
      </c>
      <c r="E66" s="3">
        <v>7762633.2039999999</v>
      </c>
      <c r="F66" s="3">
        <v>8244009.8508000001</v>
      </c>
      <c r="G66" s="3">
        <v>14907511.620900001</v>
      </c>
      <c r="H66" s="3">
        <f t="shared" ref="H66:H67" si="4">F66+G66</f>
        <v>23151521.471700002</v>
      </c>
      <c r="I66" s="3">
        <v>11794405.388799999</v>
      </c>
      <c r="J66" s="4">
        <v>404116</v>
      </c>
      <c r="K66" s="3">
        <v>936</v>
      </c>
      <c r="L66" s="4">
        <v>186064.5</v>
      </c>
      <c r="M66" s="30">
        <v>459.9</v>
      </c>
      <c r="N66" s="30">
        <v>0</v>
      </c>
      <c r="O66" s="30">
        <v>20</v>
      </c>
      <c r="P66" s="30">
        <v>30</v>
      </c>
      <c r="Q66" s="30">
        <v>6627.6</v>
      </c>
      <c r="R66" s="30">
        <v>79.7</v>
      </c>
      <c r="S66" s="4">
        <v>23107</v>
      </c>
      <c r="T66" s="4">
        <v>3258</v>
      </c>
      <c r="U66" s="2">
        <f t="shared" ref="U66:U67" si="5">W66</f>
        <v>365</v>
      </c>
      <c r="V66" s="4">
        <v>0</v>
      </c>
      <c r="W66" s="30">
        <v>365</v>
      </c>
      <c r="X66" s="30">
        <v>0</v>
      </c>
      <c r="Y66" s="30">
        <v>3</v>
      </c>
      <c r="Z66" s="4">
        <v>5104</v>
      </c>
      <c r="AA66" s="4">
        <v>165</v>
      </c>
      <c r="AB66" s="4">
        <v>1</v>
      </c>
      <c r="AC66" s="4">
        <v>0</v>
      </c>
      <c r="AD66" s="4">
        <v>1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</row>
    <row r="67" spans="1:36" s="30" customFormat="1" x14ac:dyDescent="0.25">
      <c r="A67" s="1">
        <v>39783</v>
      </c>
      <c r="B67" s="6">
        <f t="shared" si="3"/>
        <v>2008</v>
      </c>
      <c r="C67" s="3">
        <v>71913820.931999996</v>
      </c>
      <c r="D67" s="4">
        <v>21802409.651899997</v>
      </c>
      <c r="E67" s="3">
        <v>9105392.1781000011</v>
      </c>
      <c r="F67" s="3">
        <v>9400427.7479999997</v>
      </c>
      <c r="G67" s="3">
        <v>16907733.035700001</v>
      </c>
      <c r="H67" s="3">
        <f t="shared" si="4"/>
        <v>26308160.7837</v>
      </c>
      <c r="I67" s="3">
        <v>11733045.235300001</v>
      </c>
      <c r="J67" s="4">
        <v>438672</v>
      </c>
      <c r="K67" s="3">
        <v>936</v>
      </c>
      <c r="L67" s="4">
        <v>192266.65</v>
      </c>
      <c r="M67" s="30">
        <v>708.5</v>
      </c>
      <c r="N67" s="30">
        <v>0</v>
      </c>
      <c r="O67" s="30">
        <v>21</v>
      </c>
      <c r="P67" s="30">
        <v>31</v>
      </c>
      <c r="Q67" s="30">
        <v>6607.1</v>
      </c>
      <c r="R67" s="30">
        <v>80</v>
      </c>
      <c r="S67" s="4">
        <v>23142</v>
      </c>
      <c r="T67" s="4">
        <v>3264</v>
      </c>
      <c r="U67" s="2">
        <f t="shared" si="5"/>
        <v>366</v>
      </c>
      <c r="V67" s="4">
        <v>0</v>
      </c>
      <c r="W67" s="30">
        <v>366</v>
      </c>
      <c r="X67" s="30">
        <v>0</v>
      </c>
      <c r="Y67" s="30">
        <v>3</v>
      </c>
      <c r="Z67" s="4">
        <v>5107</v>
      </c>
      <c r="AA67" s="4">
        <v>165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1</v>
      </c>
      <c r="AH67" s="4">
        <v>0</v>
      </c>
      <c r="AI67" s="4">
        <v>0</v>
      </c>
      <c r="AJ67" s="4">
        <v>0</v>
      </c>
    </row>
    <row r="68" spans="1:36" x14ac:dyDescent="0.25">
      <c r="A68" s="1">
        <v>39814</v>
      </c>
      <c r="B68" s="6">
        <f>YEAR(A68)</f>
        <v>2009</v>
      </c>
      <c r="C68" s="3">
        <v>78090233.917599991</v>
      </c>
      <c r="D68" s="3">
        <v>24633368.951099999</v>
      </c>
      <c r="E68" s="3">
        <v>9405720.7811999973</v>
      </c>
      <c r="F68" s="3">
        <v>9921525.8462000024</v>
      </c>
      <c r="G68" s="3">
        <v>17612230.7788</v>
      </c>
      <c r="H68" s="3">
        <f t="shared" ref="H68:H124" si="6">F68+G68</f>
        <v>27533756.625</v>
      </c>
      <c r="I68" s="3">
        <v>12630235.100299999</v>
      </c>
      <c r="J68" s="3">
        <v>427665</v>
      </c>
      <c r="K68" s="3">
        <v>936.23599999999999</v>
      </c>
      <c r="L68" s="3">
        <v>192266.65</v>
      </c>
      <c r="M68" s="4">
        <v>887.09999999999991</v>
      </c>
      <c r="N68" s="4">
        <v>0</v>
      </c>
      <c r="O68">
        <v>21</v>
      </c>
      <c r="P68">
        <v>31</v>
      </c>
      <c r="Q68" s="30">
        <v>6506.5</v>
      </c>
      <c r="R68" s="30">
        <v>79.5</v>
      </c>
      <c r="S68" s="4">
        <v>23190</v>
      </c>
      <c r="T68" s="4">
        <v>3262</v>
      </c>
      <c r="U68" s="4">
        <f t="shared" ref="U68:U79" si="7">W68-V68</f>
        <v>365</v>
      </c>
      <c r="V68" s="4">
        <v>0</v>
      </c>
      <c r="W68">
        <v>365</v>
      </c>
      <c r="X68" s="4">
        <v>0</v>
      </c>
      <c r="Y68">
        <v>3</v>
      </c>
      <c r="Z68" s="4">
        <v>5107</v>
      </c>
      <c r="AA68" s="4">
        <v>165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1</v>
      </c>
      <c r="AJ68" s="4">
        <v>0</v>
      </c>
    </row>
    <row r="69" spans="1:36" x14ac:dyDescent="0.25">
      <c r="A69" s="1">
        <v>39845</v>
      </c>
      <c r="B69" s="6">
        <f t="shared" ref="B69:B127" si="8">YEAR(A69)</f>
        <v>2009</v>
      </c>
      <c r="C69" s="3">
        <v>66114223.934500001</v>
      </c>
      <c r="D69" s="3">
        <v>21259564.445299998</v>
      </c>
      <c r="E69" s="3">
        <v>8296015.0248000016</v>
      </c>
      <c r="F69" s="3">
        <v>8734547.7158000004</v>
      </c>
      <c r="G69" s="3">
        <v>15557083.788000003</v>
      </c>
      <c r="H69" s="3">
        <f t="shared" si="6"/>
        <v>24291631.503800005</v>
      </c>
      <c r="I69" s="3">
        <v>11333821.4934</v>
      </c>
      <c r="J69" s="3">
        <v>355742</v>
      </c>
      <c r="K69" s="3">
        <v>936.82</v>
      </c>
      <c r="L69" s="3">
        <v>173660.2</v>
      </c>
      <c r="M69" s="4">
        <v>653.80000000000007</v>
      </c>
      <c r="N69" s="4">
        <v>0</v>
      </c>
      <c r="O69">
        <v>19</v>
      </c>
      <c r="P69">
        <v>28</v>
      </c>
      <c r="Q69" s="30">
        <v>6436.2</v>
      </c>
      <c r="R69" s="30">
        <v>78.900000000000006</v>
      </c>
      <c r="S69" s="4">
        <v>23198</v>
      </c>
      <c r="T69" s="4">
        <v>3265</v>
      </c>
      <c r="U69" s="4">
        <f t="shared" si="7"/>
        <v>361</v>
      </c>
      <c r="V69" s="4">
        <v>0</v>
      </c>
      <c r="W69">
        <v>361</v>
      </c>
      <c r="X69" s="4">
        <v>0</v>
      </c>
      <c r="Y69">
        <v>3</v>
      </c>
      <c r="Z69" s="4">
        <v>5111</v>
      </c>
      <c r="AA69" s="4">
        <v>166</v>
      </c>
      <c r="AB69" s="4">
        <v>0</v>
      </c>
      <c r="AC69" s="4">
        <v>0</v>
      </c>
      <c r="AD69" s="4">
        <v>0</v>
      </c>
      <c r="AE69" s="4">
        <v>1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</row>
    <row r="70" spans="1:36" x14ac:dyDescent="0.25">
      <c r="A70" s="1">
        <v>39873</v>
      </c>
      <c r="B70" s="6">
        <f t="shared" si="8"/>
        <v>2009</v>
      </c>
      <c r="C70" s="3">
        <v>67704548.678800002</v>
      </c>
      <c r="D70" s="3">
        <v>20311506.205500003</v>
      </c>
      <c r="E70" s="3">
        <v>8604597.311900001</v>
      </c>
      <c r="F70" s="3">
        <v>8517387.6423000004</v>
      </c>
      <c r="G70" s="3">
        <v>16069218.158300001</v>
      </c>
      <c r="H70" s="3">
        <f t="shared" si="6"/>
        <v>24586605.8006</v>
      </c>
      <c r="I70" s="3">
        <v>12370923.8947</v>
      </c>
      <c r="J70" s="3">
        <v>350654</v>
      </c>
      <c r="K70" s="3">
        <v>936.82</v>
      </c>
      <c r="L70" s="3">
        <v>192266.65</v>
      </c>
      <c r="M70" s="4">
        <v>555.60000000000014</v>
      </c>
      <c r="N70" s="4">
        <v>0</v>
      </c>
      <c r="O70">
        <v>22</v>
      </c>
      <c r="P70">
        <v>31</v>
      </c>
      <c r="Q70" s="30">
        <v>6363.8</v>
      </c>
      <c r="R70" s="30">
        <v>78</v>
      </c>
      <c r="S70" s="4">
        <v>23222</v>
      </c>
      <c r="T70" s="4">
        <v>3290</v>
      </c>
      <c r="U70" s="4">
        <f t="shared" si="7"/>
        <v>339</v>
      </c>
      <c r="V70" s="4">
        <v>0</v>
      </c>
      <c r="W70">
        <v>339</v>
      </c>
      <c r="X70" s="4">
        <v>0</v>
      </c>
      <c r="Y70">
        <v>3</v>
      </c>
      <c r="Z70" s="4">
        <v>5111</v>
      </c>
      <c r="AA70" s="4">
        <v>166</v>
      </c>
      <c r="AB70" s="4">
        <v>1</v>
      </c>
      <c r="AC70" s="4">
        <v>1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1</v>
      </c>
    </row>
    <row r="71" spans="1:36" x14ac:dyDescent="0.25">
      <c r="A71" s="1">
        <v>39904</v>
      </c>
      <c r="B71" s="6">
        <f t="shared" si="8"/>
        <v>2009</v>
      </c>
      <c r="C71" s="3">
        <v>56956687.641800001</v>
      </c>
      <c r="D71" s="3">
        <v>15355678.4505</v>
      </c>
      <c r="E71" s="3">
        <v>7316308.4113000007</v>
      </c>
      <c r="F71" s="3">
        <v>7286827.567400001</v>
      </c>
      <c r="G71" s="3">
        <v>13802495.8126</v>
      </c>
      <c r="H71" s="3">
        <f t="shared" si="6"/>
        <v>21089323.380000003</v>
      </c>
      <c r="I71" s="3">
        <v>11402691.3343</v>
      </c>
      <c r="J71" s="3">
        <v>295647</v>
      </c>
      <c r="K71" s="3">
        <v>936.82</v>
      </c>
      <c r="L71" s="3">
        <v>186064.5</v>
      </c>
      <c r="M71" s="4">
        <v>326.29999999999995</v>
      </c>
      <c r="N71" s="4">
        <v>0.8</v>
      </c>
      <c r="O71">
        <v>20</v>
      </c>
      <c r="P71">
        <v>30</v>
      </c>
      <c r="Q71" s="30">
        <v>6359.6</v>
      </c>
      <c r="R71" s="30">
        <v>77.2</v>
      </c>
      <c r="S71" s="4">
        <v>23086</v>
      </c>
      <c r="T71" s="4">
        <v>3289</v>
      </c>
      <c r="U71" s="4">
        <f t="shared" si="7"/>
        <v>341</v>
      </c>
      <c r="V71" s="4">
        <v>0</v>
      </c>
      <c r="W71">
        <v>341</v>
      </c>
      <c r="X71" s="4">
        <v>0</v>
      </c>
      <c r="Y71">
        <v>3</v>
      </c>
      <c r="Z71" s="4">
        <v>5111</v>
      </c>
      <c r="AA71" s="4">
        <v>166</v>
      </c>
      <c r="AB71" s="4">
        <v>1</v>
      </c>
      <c r="AC71" s="4">
        <v>1</v>
      </c>
      <c r="AD71" s="4">
        <v>0</v>
      </c>
      <c r="AE71" s="4">
        <v>0</v>
      </c>
      <c r="AF71" s="4">
        <v>1</v>
      </c>
      <c r="AG71" s="4">
        <v>0</v>
      </c>
      <c r="AH71" s="4">
        <v>0</v>
      </c>
      <c r="AI71" s="4">
        <v>0</v>
      </c>
      <c r="AJ71" s="4">
        <v>0</v>
      </c>
    </row>
    <row r="72" spans="1:36" x14ac:dyDescent="0.25">
      <c r="A72" s="1">
        <v>39934</v>
      </c>
      <c r="B72" s="6">
        <f t="shared" si="8"/>
        <v>2009</v>
      </c>
      <c r="C72" s="3">
        <v>52049491.908100002</v>
      </c>
      <c r="D72" s="3">
        <v>13117710.1909</v>
      </c>
      <c r="E72" s="3">
        <v>6892994.1161999991</v>
      </c>
      <c r="F72" s="3">
        <v>7113135.8810000001</v>
      </c>
      <c r="G72" s="3">
        <v>12862094.1743</v>
      </c>
      <c r="H72" s="3">
        <f t="shared" si="6"/>
        <v>19975230.055300001</v>
      </c>
      <c r="I72" s="3">
        <v>11555213.605999999</v>
      </c>
      <c r="J72" s="3">
        <v>266705</v>
      </c>
      <c r="K72" s="3">
        <v>937.45</v>
      </c>
      <c r="L72" s="3">
        <v>192266.65</v>
      </c>
      <c r="M72" s="4">
        <v>165.29999999999995</v>
      </c>
      <c r="N72" s="4">
        <v>0</v>
      </c>
      <c r="O72">
        <v>20</v>
      </c>
      <c r="P72">
        <v>31</v>
      </c>
      <c r="Q72" s="30">
        <v>6382.1</v>
      </c>
      <c r="R72" s="30">
        <v>76.900000000000006</v>
      </c>
      <c r="S72" s="4">
        <v>22950</v>
      </c>
      <c r="T72" s="4">
        <v>3284</v>
      </c>
      <c r="U72" s="4">
        <f t="shared" si="7"/>
        <v>343</v>
      </c>
      <c r="V72" s="4">
        <v>0</v>
      </c>
      <c r="W72">
        <v>343</v>
      </c>
      <c r="X72" s="4">
        <v>0</v>
      </c>
      <c r="Y72">
        <v>3</v>
      </c>
      <c r="Z72" s="4">
        <v>5116</v>
      </c>
      <c r="AA72" s="4">
        <v>166</v>
      </c>
      <c r="AB72" s="4">
        <v>1</v>
      </c>
      <c r="AC72" s="4">
        <v>1</v>
      </c>
      <c r="AD72" s="4">
        <v>0</v>
      </c>
      <c r="AE72" s="4">
        <v>0</v>
      </c>
      <c r="AF72" s="4">
        <v>0</v>
      </c>
      <c r="AG72" s="4">
        <v>0</v>
      </c>
      <c r="AH72" s="4">
        <v>1</v>
      </c>
      <c r="AI72" s="4">
        <v>0</v>
      </c>
      <c r="AJ72" s="4">
        <v>0</v>
      </c>
    </row>
    <row r="73" spans="1:36" x14ac:dyDescent="0.25">
      <c r="A73" s="1">
        <v>39965</v>
      </c>
      <c r="B73" s="6">
        <f t="shared" si="8"/>
        <v>2009</v>
      </c>
      <c r="C73" s="3">
        <v>53222452.300999999</v>
      </c>
      <c r="D73" s="3">
        <v>11957071.520799998</v>
      </c>
      <c r="E73" s="3">
        <v>6896984.1305000009</v>
      </c>
      <c r="F73" s="3">
        <v>6933478.6116000004</v>
      </c>
      <c r="G73" s="3">
        <v>13114655.085199999</v>
      </c>
      <c r="H73" s="3">
        <f t="shared" si="6"/>
        <v>20048133.696800001</v>
      </c>
      <c r="I73" s="3">
        <v>12458106.387699999</v>
      </c>
      <c r="J73" s="3">
        <v>238688</v>
      </c>
      <c r="K73" s="3">
        <v>937.45</v>
      </c>
      <c r="L73" s="3">
        <v>185317.5</v>
      </c>
      <c r="M73" s="4">
        <v>59.20000000000001</v>
      </c>
      <c r="N73" s="4">
        <v>32.6</v>
      </c>
      <c r="O73">
        <v>22</v>
      </c>
      <c r="P73">
        <v>30</v>
      </c>
      <c r="Q73" s="30">
        <v>6429.4</v>
      </c>
      <c r="R73" s="30">
        <v>77.400000000000006</v>
      </c>
      <c r="S73" s="4">
        <v>22947</v>
      </c>
      <c r="T73" s="4">
        <v>3268</v>
      </c>
      <c r="U73" s="4">
        <f t="shared" si="7"/>
        <v>345</v>
      </c>
      <c r="V73" s="4">
        <v>0</v>
      </c>
      <c r="W73">
        <v>345</v>
      </c>
      <c r="X73" s="4">
        <v>0</v>
      </c>
      <c r="Y73">
        <v>3</v>
      </c>
      <c r="Z73" s="4">
        <v>5116</v>
      </c>
      <c r="AA73" s="4">
        <v>162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1</v>
      </c>
      <c r="AI73" s="4">
        <v>0</v>
      </c>
      <c r="AJ73" s="4">
        <v>0</v>
      </c>
    </row>
    <row r="74" spans="1:36" x14ac:dyDescent="0.25">
      <c r="A74" s="1">
        <v>39995</v>
      </c>
      <c r="B74" s="6">
        <f t="shared" si="8"/>
        <v>2009</v>
      </c>
      <c r="C74" s="3">
        <v>57043131.938000001</v>
      </c>
      <c r="D74" s="3">
        <v>12423690.194100002</v>
      </c>
      <c r="E74" s="3">
        <v>7547793.2116999989</v>
      </c>
      <c r="F74" s="3">
        <v>7322883.2422000002</v>
      </c>
      <c r="G74" s="3">
        <v>14176645.979599999</v>
      </c>
      <c r="H74" s="3">
        <f t="shared" si="6"/>
        <v>21499529.221799999</v>
      </c>
      <c r="I74" s="3">
        <v>13695389.126600001</v>
      </c>
      <c r="J74" s="3">
        <v>256302</v>
      </c>
      <c r="K74" s="3">
        <v>937.45</v>
      </c>
      <c r="L74" s="3">
        <v>190499.65</v>
      </c>
      <c r="M74" s="4">
        <v>11.799999999999999</v>
      </c>
      <c r="N74" s="4">
        <v>35.6</v>
      </c>
      <c r="O74">
        <v>22</v>
      </c>
      <c r="P74">
        <v>31</v>
      </c>
      <c r="Q74" s="30">
        <v>6467</v>
      </c>
      <c r="R74" s="30">
        <v>78.400000000000006</v>
      </c>
      <c r="S74" s="4">
        <v>22995</v>
      </c>
      <c r="T74" s="4">
        <v>3268</v>
      </c>
      <c r="U74" s="4">
        <f t="shared" si="7"/>
        <v>344</v>
      </c>
      <c r="V74" s="4">
        <v>0</v>
      </c>
      <c r="W74">
        <v>344</v>
      </c>
      <c r="X74" s="4">
        <v>0</v>
      </c>
      <c r="Y74">
        <v>3</v>
      </c>
      <c r="Z74" s="4">
        <v>5116</v>
      </c>
      <c r="AA74" s="4">
        <v>162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1</v>
      </c>
      <c r="AI74" s="4">
        <v>0</v>
      </c>
      <c r="AJ74" s="4">
        <v>0</v>
      </c>
    </row>
    <row r="75" spans="1:36" x14ac:dyDescent="0.25">
      <c r="A75" s="1">
        <v>40026</v>
      </c>
      <c r="B75" s="6">
        <f t="shared" si="8"/>
        <v>2009</v>
      </c>
      <c r="C75" s="3">
        <v>60742363.776199996</v>
      </c>
      <c r="D75" s="3">
        <v>13070512.381900001</v>
      </c>
      <c r="E75" s="3">
        <v>7818900.3452000003</v>
      </c>
      <c r="F75" s="3">
        <v>7456540.977500001</v>
      </c>
      <c r="G75" s="3">
        <v>14818711.278999999</v>
      </c>
      <c r="H75" s="3">
        <f t="shared" si="6"/>
        <v>22275252.256499998</v>
      </c>
      <c r="I75" s="3">
        <v>14408989.219000001</v>
      </c>
      <c r="J75" s="3">
        <v>290139</v>
      </c>
      <c r="K75" s="3">
        <v>937.45</v>
      </c>
      <c r="L75" s="3">
        <v>190499.65</v>
      </c>
      <c r="M75" s="4">
        <v>20.6</v>
      </c>
      <c r="N75" s="4">
        <v>85.199999999999989</v>
      </c>
      <c r="O75">
        <v>20</v>
      </c>
      <c r="P75">
        <v>31</v>
      </c>
      <c r="Q75" s="30">
        <v>6487.6</v>
      </c>
      <c r="R75" s="30">
        <v>79.3</v>
      </c>
      <c r="S75" s="4">
        <v>22990</v>
      </c>
      <c r="T75" s="4">
        <v>3261</v>
      </c>
      <c r="U75" s="4">
        <f t="shared" si="7"/>
        <v>343</v>
      </c>
      <c r="V75" s="4">
        <v>0</v>
      </c>
      <c r="W75">
        <v>343</v>
      </c>
      <c r="X75" s="4">
        <v>0</v>
      </c>
      <c r="Y75">
        <v>3</v>
      </c>
      <c r="Z75" s="4">
        <v>5116</v>
      </c>
      <c r="AA75" s="4">
        <v>162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1</v>
      </c>
      <c r="AI75" s="4">
        <v>0</v>
      </c>
      <c r="AJ75" s="4">
        <v>0</v>
      </c>
    </row>
    <row r="76" spans="1:36" x14ac:dyDescent="0.25">
      <c r="A76" s="1">
        <v>40057</v>
      </c>
      <c r="B76" s="6">
        <f t="shared" si="8"/>
        <v>2009</v>
      </c>
      <c r="C76" s="3">
        <v>54447224.579199992</v>
      </c>
      <c r="D76" s="3">
        <v>13202217.812000001</v>
      </c>
      <c r="E76" s="3">
        <v>7086905.3305000011</v>
      </c>
      <c r="F76" s="3">
        <v>6634197.0669999998</v>
      </c>
      <c r="G76" s="3">
        <v>13965609.285500001</v>
      </c>
      <c r="H76" s="3">
        <f t="shared" si="6"/>
        <v>20599806.352499999</v>
      </c>
      <c r="I76" s="3">
        <v>12983020.697999999</v>
      </c>
      <c r="J76" s="3">
        <v>322623</v>
      </c>
      <c r="K76" s="3">
        <v>937.45</v>
      </c>
      <c r="L76" s="3">
        <v>185349.5</v>
      </c>
      <c r="M76" s="4">
        <v>100.9</v>
      </c>
      <c r="N76" s="4">
        <v>4.5999999999999996</v>
      </c>
      <c r="O76">
        <v>21</v>
      </c>
      <c r="P76">
        <v>30</v>
      </c>
      <c r="Q76" s="30">
        <v>6470.2</v>
      </c>
      <c r="R76" s="30">
        <v>80</v>
      </c>
      <c r="S76" s="4">
        <v>23114</v>
      </c>
      <c r="T76" s="4">
        <v>3260</v>
      </c>
      <c r="U76" s="4">
        <f t="shared" si="7"/>
        <v>345</v>
      </c>
      <c r="V76" s="4">
        <v>0</v>
      </c>
      <c r="W76">
        <v>345</v>
      </c>
      <c r="X76" s="4">
        <v>0</v>
      </c>
      <c r="Y76">
        <v>3</v>
      </c>
      <c r="Z76" s="4">
        <v>5116</v>
      </c>
      <c r="AA76" s="4">
        <v>159</v>
      </c>
      <c r="AB76" s="4">
        <v>1</v>
      </c>
      <c r="AC76" s="4">
        <v>0</v>
      </c>
      <c r="AD76" s="4">
        <v>1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</row>
    <row r="77" spans="1:36" x14ac:dyDescent="0.25">
      <c r="A77" s="1">
        <v>40087</v>
      </c>
      <c r="B77" s="6">
        <f t="shared" si="8"/>
        <v>2009</v>
      </c>
      <c r="C77" s="3">
        <v>58258830.390099995</v>
      </c>
      <c r="D77" s="3">
        <v>14811561.364799999</v>
      </c>
      <c r="E77" s="3">
        <v>7315482.7944999998</v>
      </c>
      <c r="F77" s="3">
        <v>6931927.7296000002</v>
      </c>
      <c r="G77" s="3">
        <v>14942335.330699999</v>
      </c>
      <c r="H77" s="3">
        <f t="shared" si="6"/>
        <v>21874263.0603</v>
      </c>
      <c r="I77" s="3">
        <v>12029943</v>
      </c>
      <c r="J77" s="3">
        <v>378253</v>
      </c>
      <c r="K77" s="3">
        <v>937.45</v>
      </c>
      <c r="L77" s="3">
        <v>191646.65</v>
      </c>
      <c r="M77" s="4">
        <v>330.19999999999993</v>
      </c>
      <c r="N77" s="4">
        <v>0</v>
      </c>
      <c r="O77">
        <v>21</v>
      </c>
      <c r="P77">
        <v>31</v>
      </c>
      <c r="Q77" s="30">
        <v>6472.1</v>
      </c>
      <c r="R77" s="30">
        <v>80.900000000000006</v>
      </c>
      <c r="S77" s="4">
        <v>23172</v>
      </c>
      <c r="T77" s="4">
        <v>3248</v>
      </c>
      <c r="U77" s="4">
        <f t="shared" si="7"/>
        <v>350</v>
      </c>
      <c r="V77" s="4">
        <v>0</v>
      </c>
      <c r="W77">
        <v>350</v>
      </c>
      <c r="X77" s="4">
        <v>0</v>
      </c>
      <c r="Y77">
        <v>3</v>
      </c>
      <c r="Z77" s="4">
        <v>5116</v>
      </c>
      <c r="AA77" s="4">
        <v>159</v>
      </c>
      <c r="AB77" s="4">
        <v>1</v>
      </c>
      <c r="AC77" s="4">
        <v>0</v>
      </c>
      <c r="AD77" s="4">
        <v>1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</row>
    <row r="78" spans="1:36" x14ac:dyDescent="0.25">
      <c r="A78" s="1">
        <v>40118</v>
      </c>
      <c r="B78" s="6">
        <f t="shared" si="8"/>
        <v>2009</v>
      </c>
      <c r="C78" s="3">
        <v>58858168.195700005</v>
      </c>
      <c r="D78" s="3">
        <v>16459360.333399998</v>
      </c>
      <c r="E78" s="3">
        <v>7548115.7056999998</v>
      </c>
      <c r="F78" s="3">
        <v>7031098.8247000007</v>
      </c>
      <c r="G78" s="3">
        <v>15160662.972599998</v>
      </c>
      <c r="H78" s="3">
        <f t="shared" si="6"/>
        <v>22191761.7973</v>
      </c>
      <c r="I78" s="3">
        <v>11523934</v>
      </c>
      <c r="J78" s="3">
        <v>388261</v>
      </c>
      <c r="K78" s="3">
        <v>937.45</v>
      </c>
      <c r="L78" s="3">
        <v>185464.5</v>
      </c>
      <c r="M78" s="4">
        <v>384.49999999999989</v>
      </c>
      <c r="N78" s="4">
        <v>0</v>
      </c>
      <c r="O78">
        <v>21</v>
      </c>
      <c r="P78">
        <v>30</v>
      </c>
      <c r="Q78" s="30">
        <v>6465.6</v>
      </c>
      <c r="R78" s="30">
        <v>81.2</v>
      </c>
      <c r="S78" s="4">
        <v>23202</v>
      </c>
      <c r="T78" s="4">
        <v>3247</v>
      </c>
      <c r="U78" s="4">
        <f t="shared" si="7"/>
        <v>351</v>
      </c>
      <c r="V78" s="4">
        <v>0</v>
      </c>
      <c r="W78">
        <v>351</v>
      </c>
      <c r="X78" s="4">
        <v>0</v>
      </c>
      <c r="Y78">
        <v>3</v>
      </c>
      <c r="Z78" s="4">
        <v>5116</v>
      </c>
      <c r="AA78" s="4">
        <v>159</v>
      </c>
      <c r="AB78" s="4">
        <v>1</v>
      </c>
      <c r="AC78" s="4">
        <v>0</v>
      </c>
      <c r="AD78" s="4">
        <v>1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</row>
    <row r="79" spans="1:36" x14ac:dyDescent="0.25">
      <c r="A79" s="1">
        <v>40148</v>
      </c>
      <c r="B79" s="6">
        <f t="shared" si="8"/>
        <v>2009</v>
      </c>
      <c r="C79" s="3">
        <v>69917491.56750001</v>
      </c>
      <c r="D79" s="3">
        <v>19859508.091600001</v>
      </c>
      <c r="E79" s="3">
        <v>8620869.761500001</v>
      </c>
      <c r="F79" s="3">
        <v>8074994.0290999999</v>
      </c>
      <c r="G79" s="3">
        <v>16077001.8972</v>
      </c>
      <c r="H79" s="3">
        <f t="shared" si="6"/>
        <v>24151995.9263</v>
      </c>
      <c r="I79" s="3">
        <v>11610601</v>
      </c>
      <c r="J79" s="3">
        <v>421505.54216867464</v>
      </c>
      <c r="K79" s="3">
        <v>937.45</v>
      </c>
      <c r="L79" s="3">
        <v>191646.65</v>
      </c>
      <c r="M79" s="4">
        <v>696.79999999999984</v>
      </c>
      <c r="N79" s="4">
        <v>0</v>
      </c>
      <c r="O79">
        <v>21</v>
      </c>
      <c r="P79">
        <v>31</v>
      </c>
      <c r="Q79" s="30">
        <v>6467.5</v>
      </c>
      <c r="R79" s="30">
        <v>81.2</v>
      </c>
      <c r="S79" s="4">
        <v>23223</v>
      </c>
      <c r="T79" s="4">
        <v>3255</v>
      </c>
      <c r="U79" s="4">
        <f t="shared" si="7"/>
        <v>351</v>
      </c>
      <c r="V79" s="4">
        <v>0</v>
      </c>
      <c r="W79">
        <v>351</v>
      </c>
      <c r="X79" s="4">
        <v>0</v>
      </c>
      <c r="Y79">
        <v>3</v>
      </c>
      <c r="Z79" s="4">
        <v>5116</v>
      </c>
      <c r="AA79" s="4">
        <v>159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1</v>
      </c>
      <c r="AH79" s="4">
        <v>0</v>
      </c>
      <c r="AI79" s="4">
        <v>0</v>
      </c>
      <c r="AJ79" s="4">
        <v>0</v>
      </c>
    </row>
    <row r="80" spans="1:36" x14ac:dyDescent="0.25">
      <c r="A80" s="1">
        <v>40179</v>
      </c>
      <c r="B80" s="6">
        <f t="shared" si="8"/>
        <v>2010</v>
      </c>
      <c r="C80" s="3">
        <v>73399760.891204804</v>
      </c>
      <c r="D80" s="3">
        <v>23606855.725399997</v>
      </c>
      <c r="E80" s="3">
        <v>9325181.3517000005</v>
      </c>
      <c r="F80" s="3">
        <v>9087152.9148999993</v>
      </c>
      <c r="G80" s="3">
        <v>17990863.344799999</v>
      </c>
      <c r="H80" s="3">
        <f t="shared" si="6"/>
        <v>27078016.2597</v>
      </c>
      <c r="I80" s="3">
        <v>11955217.004000001</v>
      </c>
      <c r="J80" s="3">
        <v>428329</v>
      </c>
      <c r="K80" s="3">
        <v>937.45</v>
      </c>
      <c r="L80" s="3">
        <v>187330.21000000002</v>
      </c>
      <c r="M80" s="4">
        <v>750.59999999999991</v>
      </c>
      <c r="N80" s="4">
        <v>0</v>
      </c>
      <c r="O80">
        <v>20</v>
      </c>
      <c r="P80">
        <v>31</v>
      </c>
      <c r="Q80" s="30">
        <v>6434.5</v>
      </c>
      <c r="R80" s="30">
        <v>80</v>
      </c>
      <c r="S80" s="4">
        <v>23244</v>
      </c>
      <c r="T80" s="4">
        <v>3254</v>
      </c>
      <c r="U80" s="4">
        <v>227</v>
      </c>
      <c r="V80" s="4">
        <v>128</v>
      </c>
      <c r="W80" s="4">
        <f>U80+V80</f>
        <v>355</v>
      </c>
      <c r="X80" s="4">
        <v>0</v>
      </c>
      <c r="Y80">
        <v>3</v>
      </c>
      <c r="Z80" s="4">
        <v>5116</v>
      </c>
      <c r="AA80" s="4">
        <v>159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f>AH68</f>
        <v>0</v>
      </c>
      <c r="AI80" s="4">
        <v>1</v>
      </c>
      <c r="AJ80" s="4">
        <v>0</v>
      </c>
    </row>
    <row r="81" spans="1:36" x14ac:dyDescent="0.25">
      <c r="A81" s="1">
        <v>40210</v>
      </c>
      <c r="B81" s="6">
        <f t="shared" si="8"/>
        <v>2010</v>
      </c>
      <c r="C81" s="3">
        <v>64846296.512289159</v>
      </c>
      <c r="D81" s="3">
        <v>21091517.422400001</v>
      </c>
      <c r="E81" s="3">
        <v>8591993.1293000001</v>
      </c>
      <c r="F81" s="3">
        <v>7587383.9426000006</v>
      </c>
      <c r="G81" s="3">
        <v>15875667.9157</v>
      </c>
      <c r="H81" s="3">
        <f t="shared" si="6"/>
        <v>23463051.8583</v>
      </c>
      <c r="I81" s="3">
        <v>10874740.4221</v>
      </c>
      <c r="J81" s="3">
        <v>363977</v>
      </c>
      <c r="K81" s="3">
        <v>937.45</v>
      </c>
      <c r="L81" s="3">
        <v>169201.47999999998</v>
      </c>
      <c r="M81" s="4">
        <v>620.40000000000009</v>
      </c>
      <c r="N81" s="4">
        <v>0</v>
      </c>
      <c r="O81">
        <v>19</v>
      </c>
      <c r="P81">
        <v>28</v>
      </c>
      <c r="Q81" s="30">
        <v>6404.1</v>
      </c>
      <c r="R81" s="30">
        <v>77.7</v>
      </c>
      <c r="S81" s="4">
        <v>23206</v>
      </c>
      <c r="T81" s="4">
        <v>3250</v>
      </c>
      <c r="U81" s="4">
        <v>227</v>
      </c>
      <c r="V81" s="4">
        <v>127</v>
      </c>
      <c r="W81" s="4">
        <f t="shared" ref="W81:W139" si="9">U81+V81</f>
        <v>354</v>
      </c>
      <c r="X81" s="4">
        <v>0</v>
      </c>
      <c r="Y81">
        <v>3</v>
      </c>
      <c r="Z81" s="4">
        <v>5116</v>
      </c>
      <c r="AA81" s="4">
        <v>159</v>
      </c>
      <c r="AB81" s="4">
        <v>0</v>
      </c>
      <c r="AC81" s="4">
        <v>0</v>
      </c>
      <c r="AD81" s="4">
        <v>0</v>
      </c>
      <c r="AE81" s="4">
        <v>1</v>
      </c>
      <c r="AF81" s="4">
        <v>0</v>
      </c>
      <c r="AG81" s="4">
        <v>0</v>
      </c>
      <c r="AH81" s="4">
        <f t="shared" ref="AH81:AH139" si="10">AH69</f>
        <v>0</v>
      </c>
      <c r="AI81" s="4">
        <v>0</v>
      </c>
      <c r="AJ81" s="4">
        <v>0</v>
      </c>
    </row>
    <row r="82" spans="1:36" x14ac:dyDescent="0.25">
      <c r="A82" s="1">
        <v>40238</v>
      </c>
      <c r="B82" s="6">
        <f t="shared" si="8"/>
        <v>2010</v>
      </c>
      <c r="C82" s="3">
        <v>63763855.911325291</v>
      </c>
      <c r="D82" s="3">
        <v>19291304.618700001</v>
      </c>
      <c r="E82" s="3">
        <v>8207095.9015999986</v>
      </c>
      <c r="F82" s="3">
        <v>7379983.5450999988</v>
      </c>
      <c r="G82" s="3">
        <v>15932347.798899999</v>
      </c>
      <c r="H82" s="3">
        <f t="shared" si="6"/>
        <v>23312331.343999997</v>
      </c>
      <c r="I82" s="3">
        <v>11920294.521500001</v>
      </c>
      <c r="J82" s="3">
        <v>306930</v>
      </c>
      <c r="K82" s="3">
        <v>937.58</v>
      </c>
      <c r="L82" s="3">
        <v>187330.21000000002</v>
      </c>
      <c r="M82" s="4">
        <v>451.89999999999992</v>
      </c>
      <c r="N82" s="4">
        <v>0</v>
      </c>
      <c r="O82">
        <v>23</v>
      </c>
      <c r="P82">
        <v>31</v>
      </c>
      <c r="Q82" s="30">
        <v>6377.2</v>
      </c>
      <c r="R82" s="30">
        <v>76.400000000000006</v>
      </c>
      <c r="S82" s="4">
        <v>23227</v>
      </c>
      <c r="T82" s="4">
        <v>3249</v>
      </c>
      <c r="U82" s="4">
        <v>225</v>
      </c>
      <c r="V82" s="4">
        <v>127</v>
      </c>
      <c r="W82" s="4">
        <f t="shared" si="9"/>
        <v>352</v>
      </c>
      <c r="X82" s="4">
        <v>0</v>
      </c>
      <c r="Y82">
        <v>3</v>
      </c>
      <c r="Z82" s="4">
        <v>5117</v>
      </c>
      <c r="AA82" s="4">
        <v>159</v>
      </c>
      <c r="AB82" s="4">
        <v>1</v>
      </c>
      <c r="AC82" s="4">
        <v>1</v>
      </c>
      <c r="AD82" s="4">
        <v>0</v>
      </c>
      <c r="AE82" s="4">
        <v>0</v>
      </c>
      <c r="AF82" s="4">
        <v>0</v>
      </c>
      <c r="AG82" s="4">
        <v>0</v>
      </c>
      <c r="AH82" s="4">
        <f t="shared" si="10"/>
        <v>0</v>
      </c>
      <c r="AI82" s="4">
        <v>0</v>
      </c>
      <c r="AJ82" s="4">
        <v>1</v>
      </c>
    </row>
    <row r="83" spans="1:36" x14ac:dyDescent="0.25">
      <c r="A83" s="1">
        <v>40269</v>
      </c>
      <c r="B83" s="6">
        <f t="shared" si="8"/>
        <v>2010</v>
      </c>
      <c r="C83" s="3">
        <v>53617814.283493981</v>
      </c>
      <c r="D83" s="3">
        <v>14289179.892700002</v>
      </c>
      <c r="E83" s="3">
        <v>6918818.8890000004</v>
      </c>
      <c r="F83" s="3">
        <v>6484352.4947999995</v>
      </c>
      <c r="G83" s="3">
        <v>14201569.701399997</v>
      </c>
      <c r="H83" s="3">
        <f t="shared" si="6"/>
        <v>20685922.196199998</v>
      </c>
      <c r="I83" s="3">
        <v>11299278.237500001</v>
      </c>
      <c r="J83" s="3">
        <v>295834</v>
      </c>
      <c r="K83" s="3">
        <v>937.58</v>
      </c>
      <c r="L83" s="3">
        <v>181278.3</v>
      </c>
      <c r="M83" s="4">
        <v>243.49999999999989</v>
      </c>
      <c r="N83" s="4">
        <v>1.3</v>
      </c>
      <c r="O83">
        <v>20</v>
      </c>
      <c r="P83">
        <v>30</v>
      </c>
      <c r="Q83" s="30">
        <v>6401.7</v>
      </c>
      <c r="R83" s="30">
        <v>76.400000000000006</v>
      </c>
      <c r="S83" s="4">
        <v>23169</v>
      </c>
      <c r="T83" s="4">
        <v>3250</v>
      </c>
      <c r="U83" s="4">
        <v>223</v>
      </c>
      <c r="V83" s="4">
        <v>130</v>
      </c>
      <c r="W83" s="4">
        <f t="shared" si="9"/>
        <v>353</v>
      </c>
      <c r="X83" s="4">
        <v>0</v>
      </c>
      <c r="Y83">
        <v>3</v>
      </c>
      <c r="Z83" s="4">
        <v>5117</v>
      </c>
      <c r="AA83" s="4">
        <v>158</v>
      </c>
      <c r="AB83" s="4">
        <v>1</v>
      </c>
      <c r="AC83" s="4">
        <v>1</v>
      </c>
      <c r="AD83" s="4">
        <v>0</v>
      </c>
      <c r="AE83" s="4">
        <v>0</v>
      </c>
      <c r="AF83" s="4">
        <v>1</v>
      </c>
      <c r="AG83" s="4">
        <v>0</v>
      </c>
      <c r="AH83" s="4">
        <f t="shared" si="10"/>
        <v>0</v>
      </c>
      <c r="AI83" s="4">
        <v>0</v>
      </c>
      <c r="AJ83" s="4">
        <v>0</v>
      </c>
    </row>
    <row r="84" spans="1:36" x14ac:dyDescent="0.25">
      <c r="A84" s="1">
        <v>40299</v>
      </c>
      <c r="B84" s="6">
        <f t="shared" si="8"/>
        <v>2010</v>
      </c>
      <c r="C84" s="3">
        <v>54126625.276024096</v>
      </c>
      <c r="D84" s="3">
        <v>12526333.185799999</v>
      </c>
      <c r="E84" s="3">
        <v>6986125.7528999997</v>
      </c>
      <c r="F84" s="3">
        <v>6858406.1645999998</v>
      </c>
      <c r="G84" s="3">
        <v>14216615.762199998</v>
      </c>
      <c r="H84" s="3">
        <f t="shared" si="6"/>
        <v>21075021.926799998</v>
      </c>
      <c r="I84" s="3">
        <v>12141816.925799999</v>
      </c>
      <c r="J84" s="3">
        <v>280852</v>
      </c>
      <c r="K84" s="3">
        <v>937.58</v>
      </c>
      <c r="L84" s="3">
        <v>187299.21000000002</v>
      </c>
      <c r="M84" s="4">
        <v>110.2</v>
      </c>
      <c r="N84" s="4">
        <v>26.100000000000005</v>
      </c>
      <c r="O84">
        <v>20</v>
      </c>
      <c r="P84">
        <v>31</v>
      </c>
      <c r="Q84" s="30">
        <v>6468.9</v>
      </c>
      <c r="R84" s="30">
        <v>77.599999999999994</v>
      </c>
      <c r="S84" s="4">
        <v>22966</v>
      </c>
      <c r="T84" s="4">
        <v>3237</v>
      </c>
      <c r="U84" s="4">
        <v>221</v>
      </c>
      <c r="V84" s="4">
        <v>129</v>
      </c>
      <c r="W84" s="4">
        <f t="shared" si="9"/>
        <v>350</v>
      </c>
      <c r="X84" s="4">
        <v>0</v>
      </c>
      <c r="Y84">
        <v>3</v>
      </c>
      <c r="Z84" s="4">
        <v>5117</v>
      </c>
      <c r="AA84" s="4">
        <v>158</v>
      </c>
      <c r="AB84" s="4">
        <v>1</v>
      </c>
      <c r="AC84" s="4">
        <v>1</v>
      </c>
      <c r="AD84" s="4">
        <v>0</v>
      </c>
      <c r="AE84" s="4">
        <v>0</v>
      </c>
      <c r="AF84" s="4">
        <v>0</v>
      </c>
      <c r="AG84" s="4">
        <v>0</v>
      </c>
      <c r="AH84" s="4">
        <f t="shared" si="10"/>
        <v>1</v>
      </c>
      <c r="AI84" s="4">
        <v>0</v>
      </c>
      <c r="AJ84" s="4">
        <v>0</v>
      </c>
    </row>
    <row r="85" spans="1:36" x14ac:dyDescent="0.25">
      <c r="A85" s="1">
        <v>40330</v>
      </c>
      <c r="B85" s="6">
        <f t="shared" si="8"/>
        <v>2010</v>
      </c>
      <c r="C85" s="3">
        <v>54670951.406867467</v>
      </c>
      <c r="D85" s="3">
        <v>12654046.736899998</v>
      </c>
      <c r="E85" s="3">
        <v>7185164.8809000012</v>
      </c>
      <c r="F85" s="3">
        <v>6964512.6540999999</v>
      </c>
      <c r="G85" s="3">
        <v>14245915.733099999</v>
      </c>
      <c r="H85" s="3">
        <f t="shared" si="6"/>
        <v>21210428.387199998</v>
      </c>
      <c r="I85" s="3">
        <v>12649401.524900001</v>
      </c>
      <c r="J85" s="3">
        <v>247760</v>
      </c>
      <c r="K85" s="3">
        <v>937.58</v>
      </c>
      <c r="L85" s="3">
        <v>181257.3</v>
      </c>
      <c r="M85" s="4">
        <v>38.300000000000004</v>
      </c>
      <c r="N85" s="4">
        <v>33.700000000000003</v>
      </c>
      <c r="O85">
        <v>22</v>
      </c>
      <c r="P85">
        <v>30</v>
      </c>
      <c r="Q85" s="30">
        <v>6578.9</v>
      </c>
      <c r="R85" s="30">
        <v>77.7</v>
      </c>
      <c r="S85" s="4">
        <v>23006</v>
      </c>
      <c r="T85" s="4">
        <v>3237</v>
      </c>
      <c r="U85" s="4">
        <v>220</v>
      </c>
      <c r="V85" s="4">
        <v>130</v>
      </c>
      <c r="W85" s="4">
        <f t="shared" si="9"/>
        <v>350</v>
      </c>
      <c r="X85" s="4">
        <v>0</v>
      </c>
      <c r="Y85">
        <v>3</v>
      </c>
      <c r="Z85" s="4">
        <v>5117</v>
      </c>
      <c r="AA85" s="4">
        <v>158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f t="shared" si="10"/>
        <v>1</v>
      </c>
      <c r="AI85" s="4">
        <v>0</v>
      </c>
      <c r="AJ85" s="4">
        <v>0</v>
      </c>
    </row>
    <row r="86" spans="1:36" x14ac:dyDescent="0.25">
      <c r="A86" s="1">
        <v>40360</v>
      </c>
      <c r="B86" s="6">
        <f t="shared" si="8"/>
        <v>2010</v>
      </c>
      <c r="C86" s="3">
        <v>63606113.927951805</v>
      </c>
      <c r="D86" s="3">
        <v>14622071.658500001</v>
      </c>
      <c r="E86" s="3">
        <v>8291002.0009999992</v>
      </c>
      <c r="F86" s="3">
        <v>7910089.5114000011</v>
      </c>
      <c r="G86" s="3">
        <v>16260395.946899999</v>
      </c>
      <c r="H86" s="3">
        <f t="shared" si="6"/>
        <v>24170485.458300002</v>
      </c>
      <c r="I86" s="3">
        <v>14680604.799199998</v>
      </c>
      <c r="J86" s="3">
        <v>257789</v>
      </c>
      <c r="K86" s="3">
        <v>937.58</v>
      </c>
      <c r="L86" s="3">
        <v>187299.21000000002</v>
      </c>
      <c r="M86" s="4">
        <v>3.4000000000000004</v>
      </c>
      <c r="N86" s="4">
        <v>139.79999999999995</v>
      </c>
      <c r="O86">
        <v>21</v>
      </c>
      <c r="P86">
        <v>31</v>
      </c>
      <c r="Q86" s="30">
        <v>6640.9</v>
      </c>
      <c r="R86" s="30">
        <v>78.5</v>
      </c>
      <c r="S86" s="4">
        <v>23113</v>
      </c>
      <c r="T86" s="4">
        <v>3227</v>
      </c>
      <c r="U86" s="4">
        <v>220</v>
      </c>
      <c r="V86" s="4">
        <v>131</v>
      </c>
      <c r="W86" s="4">
        <f t="shared" si="9"/>
        <v>351</v>
      </c>
      <c r="X86" s="4">
        <v>0</v>
      </c>
      <c r="Y86">
        <v>3</v>
      </c>
      <c r="Z86" s="4">
        <v>5117</v>
      </c>
      <c r="AA86" s="4">
        <v>158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f t="shared" si="10"/>
        <v>1</v>
      </c>
      <c r="AI86" s="4">
        <v>0</v>
      </c>
      <c r="AJ86" s="4">
        <v>0</v>
      </c>
    </row>
    <row r="87" spans="1:36" x14ac:dyDescent="0.25">
      <c r="A87" s="1">
        <v>40391</v>
      </c>
      <c r="B87" s="6">
        <f t="shared" si="8"/>
        <v>2010</v>
      </c>
      <c r="C87" s="3">
        <v>61367637.602289155</v>
      </c>
      <c r="D87" s="3">
        <v>13964183.280500002</v>
      </c>
      <c r="E87" s="3">
        <v>8091227.442999999</v>
      </c>
      <c r="F87" s="3">
        <v>7351681.6341000013</v>
      </c>
      <c r="G87" s="3">
        <v>15989390.5515</v>
      </c>
      <c r="H87" s="3">
        <f t="shared" si="6"/>
        <v>23341072.185600001</v>
      </c>
      <c r="I87" s="3">
        <v>14598500.270999998</v>
      </c>
      <c r="J87" s="3">
        <v>292093</v>
      </c>
      <c r="K87" s="3">
        <v>937.66700000000003</v>
      </c>
      <c r="L87" s="3">
        <v>187299.21000000002</v>
      </c>
      <c r="M87" s="4">
        <v>10.100000000000001</v>
      </c>
      <c r="N87" s="4">
        <v>90.299999999999969</v>
      </c>
      <c r="O87">
        <v>21</v>
      </c>
      <c r="P87">
        <v>31</v>
      </c>
      <c r="Q87" s="30">
        <v>6662.6</v>
      </c>
      <c r="R87" s="30">
        <v>78.099999999999994</v>
      </c>
      <c r="S87" s="4">
        <v>23035</v>
      </c>
      <c r="T87" s="4">
        <v>3244</v>
      </c>
      <c r="U87" s="4">
        <v>210</v>
      </c>
      <c r="V87" s="4">
        <v>126</v>
      </c>
      <c r="W87" s="4">
        <f t="shared" si="9"/>
        <v>336</v>
      </c>
      <c r="X87" s="4">
        <v>0</v>
      </c>
      <c r="Y87">
        <v>3</v>
      </c>
      <c r="Z87" s="4">
        <v>5118</v>
      </c>
      <c r="AA87" s="4">
        <v>158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f t="shared" si="10"/>
        <v>1</v>
      </c>
      <c r="AI87" s="4">
        <v>0</v>
      </c>
      <c r="AJ87" s="4">
        <v>0</v>
      </c>
    </row>
    <row r="88" spans="1:36" x14ac:dyDescent="0.25">
      <c r="A88" s="1">
        <v>40422</v>
      </c>
      <c r="B88" s="6">
        <f t="shared" si="8"/>
        <v>2010</v>
      </c>
      <c r="C88" s="3">
        <v>55295706.378915668</v>
      </c>
      <c r="D88" s="3">
        <v>13079707.3025</v>
      </c>
      <c r="E88" s="3">
        <v>7107037.0582999997</v>
      </c>
      <c r="F88" s="3">
        <v>6380834.2884</v>
      </c>
      <c r="G88" s="3">
        <v>14239030.124399999</v>
      </c>
      <c r="H88" s="3">
        <f t="shared" si="6"/>
        <v>20619864.412799999</v>
      </c>
      <c r="I88" s="3">
        <v>13203697.476100001</v>
      </c>
      <c r="J88" s="3">
        <v>334884</v>
      </c>
      <c r="K88" s="3">
        <v>937.66700000000003</v>
      </c>
      <c r="L88" s="3">
        <v>181257.3</v>
      </c>
      <c r="M88" s="4">
        <v>99.40000000000002</v>
      </c>
      <c r="N88" s="4">
        <v>29.400000000000002</v>
      </c>
      <c r="O88">
        <v>21</v>
      </c>
      <c r="P88">
        <v>30</v>
      </c>
      <c r="Q88" s="30">
        <v>6611.2</v>
      </c>
      <c r="R88" s="30">
        <v>77.2</v>
      </c>
      <c r="S88" s="4">
        <v>23146</v>
      </c>
      <c r="T88" s="4">
        <v>3242</v>
      </c>
      <c r="U88" s="4">
        <v>207</v>
      </c>
      <c r="V88" s="4">
        <v>132</v>
      </c>
      <c r="W88" s="4">
        <f t="shared" si="9"/>
        <v>339</v>
      </c>
      <c r="X88" s="4">
        <v>0</v>
      </c>
      <c r="Y88">
        <v>3</v>
      </c>
      <c r="Z88" s="4">
        <v>5118</v>
      </c>
      <c r="AA88" s="4">
        <v>158</v>
      </c>
      <c r="AB88" s="4">
        <v>1</v>
      </c>
      <c r="AC88" s="4">
        <v>0</v>
      </c>
      <c r="AD88" s="4">
        <v>1</v>
      </c>
      <c r="AE88" s="4">
        <v>0</v>
      </c>
      <c r="AF88" s="4">
        <v>0</v>
      </c>
      <c r="AG88" s="4">
        <v>0</v>
      </c>
      <c r="AH88" s="4">
        <f t="shared" si="10"/>
        <v>0</v>
      </c>
      <c r="AI88" s="4">
        <v>0</v>
      </c>
      <c r="AJ88" s="4">
        <v>0</v>
      </c>
    </row>
    <row r="89" spans="1:36" x14ac:dyDescent="0.25">
      <c r="A89" s="1">
        <v>40452</v>
      </c>
      <c r="B89" s="6">
        <f t="shared" si="8"/>
        <v>2010</v>
      </c>
      <c r="C89" s="3">
        <v>55883354.997590363</v>
      </c>
      <c r="D89" s="3">
        <v>14420343.764199998</v>
      </c>
      <c r="E89" s="3">
        <v>7112672.8845999986</v>
      </c>
      <c r="F89" s="3">
        <v>6188270.4846999999</v>
      </c>
      <c r="G89" s="3">
        <v>14974002.147799999</v>
      </c>
      <c r="H89" s="3">
        <f t="shared" si="6"/>
        <v>21162272.6325</v>
      </c>
      <c r="I89" s="3">
        <v>12168635.138100002</v>
      </c>
      <c r="J89" s="3">
        <v>392625</v>
      </c>
      <c r="K89" s="3">
        <v>937.66700000000003</v>
      </c>
      <c r="L89" s="3">
        <v>207535.53</v>
      </c>
      <c r="M89" s="4">
        <v>284.69999999999993</v>
      </c>
      <c r="N89" s="4">
        <v>0</v>
      </c>
      <c r="O89">
        <v>20</v>
      </c>
      <c r="P89">
        <v>31</v>
      </c>
      <c r="Q89" s="30">
        <v>6587.1</v>
      </c>
      <c r="R89" s="30">
        <v>75.099999999999994</v>
      </c>
      <c r="S89" s="4">
        <v>23213</v>
      </c>
      <c r="T89" s="4">
        <v>3247</v>
      </c>
      <c r="U89" s="4">
        <v>208</v>
      </c>
      <c r="V89" s="4">
        <v>132</v>
      </c>
      <c r="W89" s="4">
        <f t="shared" si="9"/>
        <v>340</v>
      </c>
      <c r="X89" s="4">
        <v>0</v>
      </c>
      <c r="Y89">
        <v>3</v>
      </c>
      <c r="Z89" s="4">
        <v>5118</v>
      </c>
      <c r="AA89" s="4">
        <v>158</v>
      </c>
      <c r="AB89" s="4">
        <v>1</v>
      </c>
      <c r="AC89" s="4">
        <v>0</v>
      </c>
      <c r="AD89" s="4">
        <v>1</v>
      </c>
      <c r="AE89" s="4">
        <v>0</v>
      </c>
      <c r="AF89" s="4">
        <v>0</v>
      </c>
      <c r="AG89" s="4">
        <v>0</v>
      </c>
      <c r="AH89" s="4">
        <f t="shared" si="10"/>
        <v>0</v>
      </c>
      <c r="AI89" s="4">
        <v>0</v>
      </c>
      <c r="AJ89" s="4">
        <v>0</v>
      </c>
    </row>
    <row r="90" spans="1:36" x14ac:dyDescent="0.25">
      <c r="A90" s="1">
        <v>40483</v>
      </c>
      <c r="B90" s="6">
        <f t="shared" si="8"/>
        <v>2010</v>
      </c>
      <c r="C90" s="3">
        <v>60810558.492530122</v>
      </c>
      <c r="D90" s="3">
        <v>16915365.330200002</v>
      </c>
      <c r="E90" s="3">
        <v>7591437.2906999998</v>
      </c>
      <c r="F90" s="3">
        <v>6717315.1308000004</v>
      </c>
      <c r="G90" s="3">
        <v>15767633.752500001</v>
      </c>
      <c r="H90" s="3">
        <f t="shared" si="6"/>
        <v>22484948.883300003</v>
      </c>
      <c r="I90" s="3">
        <v>11726856.469900001</v>
      </c>
      <c r="J90" s="3">
        <v>419923</v>
      </c>
      <c r="K90" s="3">
        <v>937.66700000000003</v>
      </c>
      <c r="L90" s="3">
        <v>207881.46999999997</v>
      </c>
      <c r="M90" s="4">
        <v>451.4</v>
      </c>
      <c r="N90" s="4">
        <v>0</v>
      </c>
      <c r="O90">
        <v>22</v>
      </c>
      <c r="P90">
        <v>30</v>
      </c>
      <c r="Q90" s="30">
        <v>6566.6</v>
      </c>
      <c r="R90" s="30">
        <v>74.5</v>
      </c>
      <c r="S90" s="4">
        <v>23299</v>
      </c>
      <c r="T90" s="4">
        <v>3263</v>
      </c>
      <c r="U90" s="4">
        <v>212</v>
      </c>
      <c r="V90" s="4">
        <v>129</v>
      </c>
      <c r="W90" s="4">
        <f t="shared" si="9"/>
        <v>341</v>
      </c>
      <c r="X90" s="4">
        <v>0</v>
      </c>
      <c r="Y90">
        <v>3</v>
      </c>
      <c r="Z90" s="4">
        <v>5118</v>
      </c>
      <c r="AA90" s="4">
        <v>158</v>
      </c>
      <c r="AB90" s="4">
        <v>1</v>
      </c>
      <c r="AC90" s="4">
        <v>0</v>
      </c>
      <c r="AD90" s="4">
        <v>1</v>
      </c>
      <c r="AE90" s="4">
        <v>0</v>
      </c>
      <c r="AF90" s="4">
        <v>0</v>
      </c>
      <c r="AG90" s="4">
        <v>0</v>
      </c>
      <c r="AH90" s="4">
        <f t="shared" si="10"/>
        <v>0</v>
      </c>
      <c r="AI90" s="4">
        <v>0</v>
      </c>
      <c r="AJ90" s="4">
        <v>0</v>
      </c>
    </row>
    <row r="91" spans="1:36" x14ac:dyDescent="0.25">
      <c r="A91" s="1">
        <v>40513</v>
      </c>
      <c r="B91" s="6">
        <f t="shared" si="8"/>
        <v>2010</v>
      </c>
      <c r="C91" s="3">
        <v>70200560.516746983</v>
      </c>
      <c r="D91" s="3">
        <v>20949855.477400001</v>
      </c>
      <c r="E91" s="3">
        <v>8718326.5439999998</v>
      </c>
      <c r="F91" s="3">
        <v>7765334.9057000009</v>
      </c>
      <c r="G91" s="3">
        <v>17437347.504500002</v>
      </c>
      <c r="H91" s="3">
        <f t="shared" si="6"/>
        <v>25202682.410200004</v>
      </c>
      <c r="I91" s="3">
        <v>11839747.178100001</v>
      </c>
      <c r="J91" s="3">
        <v>455828</v>
      </c>
      <c r="K91" s="3">
        <v>937.66700000000003</v>
      </c>
      <c r="L91" s="3">
        <v>164042.60999999999</v>
      </c>
      <c r="M91" s="4">
        <v>713.49999999999989</v>
      </c>
      <c r="N91" s="4">
        <v>0</v>
      </c>
      <c r="O91">
        <v>21</v>
      </c>
      <c r="P91">
        <v>31</v>
      </c>
      <c r="Q91" s="30">
        <v>6584.1</v>
      </c>
      <c r="R91" s="30">
        <v>75.5</v>
      </c>
      <c r="S91" s="4">
        <v>23337</v>
      </c>
      <c r="T91" s="4">
        <v>3264</v>
      </c>
      <c r="U91" s="4">
        <v>212</v>
      </c>
      <c r="V91" s="4">
        <v>129</v>
      </c>
      <c r="W91" s="4">
        <f t="shared" si="9"/>
        <v>341</v>
      </c>
      <c r="X91" s="4">
        <v>0</v>
      </c>
      <c r="Y91">
        <v>3</v>
      </c>
      <c r="Z91" s="4">
        <v>5118</v>
      </c>
      <c r="AA91" s="4">
        <v>158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1</v>
      </c>
      <c r="AH91" s="4">
        <f t="shared" si="10"/>
        <v>0</v>
      </c>
      <c r="AI91" s="4">
        <v>0</v>
      </c>
      <c r="AJ91" s="4">
        <v>0</v>
      </c>
    </row>
    <row r="92" spans="1:36" x14ac:dyDescent="0.25">
      <c r="A92" s="1">
        <v>40544</v>
      </c>
      <c r="B92" s="6">
        <f t="shared" si="8"/>
        <v>2011</v>
      </c>
      <c r="C92" s="3">
        <v>74817443.472409651</v>
      </c>
      <c r="D92" s="3">
        <v>22949860.934299998</v>
      </c>
      <c r="E92" s="3">
        <v>9393676.9426000006</v>
      </c>
      <c r="F92" s="3">
        <v>8155987.8699999992</v>
      </c>
      <c r="G92" s="3">
        <v>18563434.959099997</v>
      </c>
      <c r="H92" s="3">
        <f t="shared" si="6"/>
        <v>26719422.829099998</v>
      </c>
      <c r="I92" s="3">
        <v>12401325.915100001</v>
      </c>
      <c r="J92" s="3">
        <v>444393</v>
      </c>
      <c r="K92" s="3">
        <v>937.66700000000003</v>
      </c>
      <c r="L92" s="3">
        <v>132836.85999999999</v>
      </c>
      <c r="M92" s="4">
        <v>853.19999999999982</v>
      </c>
      <c r="N92" s="4">
        <v>0</v>
      </c>
      <c r="O92">
        <v>20</v>
      </c>
      <c r="P92">
        <v>31</v>
      </c>
      <c r="Q92" s="30">
        <v>6571.2</v>
      </c>
      <c r="R92" s="30">
        <v>76.2</v>
      </c>
      <c r="S92" s="4">
        <v>23342</v>
      </c>
      <c r="T92" s="4">
        <v>3262</v>
      </c>
      <c r="U92" s="4">
        <v>212</v>
      </c>
      <c r="V92" s="4">
        <v>129</v>
      </c>
      <c r="W92" s="4">
        <f t="shared" si="9"/>
        <v>341</v>
      </c>
      <c r="X92" s="4">
        <v>0</v>
      </c>
      <c r="Y92">
        <v>3</v>
      </c>
      <c r="Z92" s="4">
        <v>5118</v>
      </c>
      <c r="AA92" s="4">
        <v>158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f t="shared" si="10"/>
        <v>0</v>
      </c>
      <c r="AI92" s="4">
        <v>1</v>
      </c>
      <c r="AJ92" s="4">
        <v>0</v>
      </c>
    </row>
    <row r="93" spans="1:36" x14ac:dyDescent="0.25">
      <c r="A93" s="1">
        <v>40575</v>
      </c>
      <c r="B93" s="6">
        <f t="shared" si="8"/>
        <v>2011</v>
      </c>
      <c r="C93" s="3">
        <v>66878967.871445782</v>
      </c>
      <c r="D93" s="3">
        <v>20130373.043899998</v>
      </c>
      <c r="E93" s="3">
        <v>8452752.0697000008</v>
      </c>
      <c r="F93" s="3">
        <v>7442987.6205000002</v>
      </c>
      <c r="G93" s="3">
        <v>16691578.0167</v>
      </c>
      <c r="H93" s="3">
        <f t="shared" si="6"/>
        <v>24134565.637199998</v>
      </c>
      <c r="I93" s="3">
        <v>11361644.729800001</v>
      </c>
      <c r="J93" s="3">
        <v>369262</v>
      </c>
      <c r="K93" s="3">
        <v>937.66700000000003</v>
      </c>
      <c r="L93" s="3">
        <v>119381.92</v>
      </c>
      <c r="M93" s="4">
        <v>700.39999999999986</v>
      </c>
      <c r="N93" s="4">
        <v>0</v>
      </c>
      <c r="O93">
        <v>19</v>
      </c>
      <c r="P93">
        <v>28</v>
      </c>
      <c r="Q93" s="30">
        <v>6548.1</v>
      </c>
      <c r="R93" s="30">
        <v>76.2</v>
      </c>
      <c r="S93" s="4">
        <v>23363</v>
      </c>
      <c r="T93" s="4">
        <v>3264</v>
      </c>
      <c r="U93" s="4">
        <v>212</v>
      </c>
      <c r="V93" s="4">
        <v>129</v>
      </c>
      <c r="W93" s="4">
        <f t="shared" si="9"/>
        <v>341</v>
      </c>
      <c r="X93" s="4">
        <v>0</v>
      </c>
      <c r="Y93">
        <v>3</v>
      </c>
      <c r="Z93" s="4">
        <v>5118</v>
      </c>
      <c r="AA93" s="4">
        <v>158</v>
      </c>
      <c r="AB93" s="4">
        <v>0</v>
      </c>
      <c r="AC93" s="4">
        <v>0</v>
      </c>
      <c r="AD93" s="4">
        <v>0</v>
      </c>
      <c r="AE93" s="4">
        <v>1</v>
      </c>
      <c r="AF93" s="4">
        <v>0</v>
      </c>
      <c r="AG93" s="4">
        <v>0</v>
      </c>
      <c r="AH93" s="4">
        <f t="shared" si="10"/>
        <v>0</v>
      </c>
      <c r="AI93" s="4">
        <v>0</v>
      </c>
      <c r="AJ93" s="4">
        <v>0</v>
      </c>
    </row>
    <row r="94" spans="1:36" x14ac:dyDescent="0.25">
      <c r="A94" s="1">
        <v>40603</v>
      </c>
      <c r="B94" s="6">
        <f t="shared" si="8"/>
        <v>2011</v>
      </c>
      <c r="C94" s="3">
        <v>67707390.619397581</v>
      </c>
      <c r="D94" s="3">
        <v>19264282.676100001</v>
      </c>
      <c r="E94" s="3">
        <v>8568325.1115000006</v>
      </c>
      <c r="F94" s="3">
        <v>7467918.3195000002</v>
      </c>
      <c r="G94" s="3">
        <v>17300089.369700003</v>
      </c>
      <c r="H94" s="3">
        <f t="shared" si="6"/>
        <v>24768007.689200003</v>
      </c>
      <c r="I94" s="3">
        <v>12401622.3706</v>
      </c>
      <c r="J94" s="3">
        <v>326640</v>
      </c>
      <c r="K94" s="3">
        <v>937.66700000000003</v>
      </c>
      <c r="L94" s="3">
        <v>132172.84</v>
      </c>
      <c r="M94" s="4">
        <v>595.70000000000016</v>
      </c>
      <c r="N94" s="4">
        <v>0</v>
      </c>
      <c r="O94">
        <v>23</v>
      </c>
      <c r="P94">
        <v>31</v>
      </c>
      <c r="Q94" s="30">
        <v>6523.7</v>
      </c>
      <c r="R94" s="30">
        <v>75.900000000000006</v>
      </c>
      <c r="S94" s="4">
        <v>23358</v>
      </c>
      <c r="T94" s="4">
        <v>3261</v>
      </c>
      <c r="U94" s="4">
        <v>213</v>
      </c>
      <c r="V94" s="4">
        <v>129</v>
      </c>
      <c r="W94" s="4">
        <f t="shared" si="9"/>
        <v>342</v>
      </c>
      <c r="X94" s="4">
        <v>0</v>
      </c>
      <c r="Y94">
        <v>3</v>
      </c>
      <c r="Z94" s="4">
        <v>5118</v>
      </c>
      <c r="AA94" s="4">
        <v>158</v>
      </c>
      <c r="AB94" s="4">
        <v>1</v>
      </c>
      <c r="AC94" s="4">
        <v>1</v>
      </c>
      <c r="AD94" s="4">
        <v>0</v>
      </c>
      <c r="AE94" s="4">
        <v>0</v>
      </c>
      <c r="AF94" s="4">
        <v>0</v>
      </c>
      <c r="AG94" s="4">
        <v>0</v>
      </c>
      <c r="AH94" s="4">
        <f t="shared" si="10"/>
        <v>0</v>
      </c>
      <c r="AI94" s="4">
        <v>0</v>
      </c>
      <c r="AJ94" s="4">
        <v>1</v>
      </c>
    </row>
    <row r="95" spans="1:36" x14ac:dyDescent="0.25">
      <c r="A95" s="1">
        <v>40634</v>
      </c>
      <c r="B95" s="6">
        <f t="shared" si="8"/>
        <v>2011</v>
      </c>
      <c r="C95" s="3">
        <v>57529315.16084338</v>
      </c>
      <c r="D95" s="3">
        <v>15275002.8061</v>
      </c>
      <c r="E95" s="3">
        <v>7346493.2652000012</v>
      </c>
      <c r="F95" s="3">
        <v>6510677.1981999995</v>
      </c>
      <c r="G95" s="3">
        <v>14918321.143400002</v>
      </c>
      <c r="H95" s="3">
        <f t="shared" si="6"/>
        <v>21428998.341600001</v>
      </c>
      <c r="I95" s="3">
        <v>11657885.962400001</v>
      </c>
      <c r="J95" s="3">
        <v>306887</v>
      </c>
      <c r="K95" s="3">
        <v>937.66700000000003</v>
      </c>
      <c r="L95" s="3">
        <v>127909.2</v>
      </c>
      <c r="M95" s="4">
        <v>350.99999999999989</v>
      </c>
      <c r="N95" s="4">
        <v>0</v>
      </c>
      <c r="O95">
        <v>19</v>
      </c>
      <c r="P95">
        <v>30</v>
      </c>
      <c r="Q95" s="30">
        <v>6550</v>
      </c>
      <c r="R95" s="30">
        <v>77.7</v>
      </c>
      <c r="S95" s="4">
        <v>23357</v>
      </c>
      <c r="T95" s="4">
        <v>3260</v>
      </c>
      <c r="U95" s="4">
        <v>214</v>
      </c>
      <c r="V95" s="4">
        <v>129</v>
      </c>
      <c r="W95" s="4">
        <f t="shared" si="9"/>
        <v>343</v>
      </c>
      <c r="X95" s="4">
        <v>0</v>
      </c>
      <c r="Y95">
        <v>3</v>
      </c>
      <c r="Z95" s="4">
        <v>5118</v>
      </c>
      <c r="AA95" s="4">
        <v>158</v>
      </c>
      <c r="AB95" s="4">
        <v>1</v>
      </c>
      <c r="AC95" s="4">
        <v>1</v>
      </c>
      <c r="AD95" s="4">
        <v>0</v>
      </c>
      <c r="AE95" s="4">
        <v>0</v>
      </c>
      <c r="AF95" s="4">
        <v>1</v>
      </c>
      <c r="AG95" s="4">
        <v>0</v>
      </c>
      <c r="AH95" s="4">
        <f t="shared" si="10"/>
        <v>0</v>
      </c>
      <c r="AI95" s="4">
        <v>0</v>
      </c>
      <c r="AJ95" s="4">
        <v>0</v>
      </c>
    </row>
    <row r="96" spans="1:36" x14ac:dyDescent="0.25">
      <c r="A96" s="1">
        <v>40664</v>
      </c>
      <c r="B96" s="6">
        <f t="shared" si="8"/>
        <v>2011</v>
      </c>
      <c r="C96" s="3">
        <v>53752482.291325293</v>
      </c>
      <c r="D96" s="3">
        <v>12988644.4836</v>
      </c>
      <c r="E96" s="3">
        <v>7368309.8563999999</v>
      </c>
      <c r="F96" s="3">
        <v>6400199.0625</v>
      </c>
      <c r="G96" s="3">
        <v>14575523.992699999</v>
      </c>
      <c r="H96" s="3">
        <f t="shared" si="6"/>
        <v>20975723.055199999</v>
      </c>
      <c r="I96" s="3">
        <v>12129470.6171</v>
      </c>
      <c r="J96" s="3">
        <v>276844</v>
      </c>
      <c r="K96" s="3">
        <v>937.66700000000003</v>
      </c>
      <c r="L96" s="3">
        <v>132172.84</v>
      </c>
      <c r="M96" s="4">
        <v>150</v>
      </c>
      <c r="N96" s="4">
        <v>1.2999999999999998</v>
      </c>
      <c r="O96">
        <v>21</v>
      </c>
      <c r="P96">
        <v>31</v>
      </c>
      <c r="Q96" s="30">
        <v>6612</v>
      </c>
      <c r="R96" s="30">
        <v>78.8</v>
      </c>
      <c r="S96" s="4">
        <v>23144</v>
      </c>
      <c r="T96" s="4">
        <v>3250</v>
      </c>
      <c r="U96" s="4">
        <v>210</v>
      </c>
      <c r="V96" s="4">
        <v>129</v>
      </c>
      <c r="W96" s="4">
        <f t="shared" si="9"/>
        <v>339</v>
      </c>
      <c r="X96" s="4">
        <v>0</v>
      </c>
      <c r="Y96">
        <v>3</v>
      </c>
      <c r="Z96" s="4">
        <v>5118</v>
      </c>
      <c r="AA96" s="4">
        <v>158</v>
      </c>
      <c r="AB96" s="4">
        <v>1</v>
      </c>
      <c r="AC96" s="4">
        <v>1</v>
      </c>
      <c r="AD96" s="4">
        <v>0</v>
      </c>
      <c r="AE96" s="4">
        <v>0</v>
      </c>
      <c r="AF96" s="4">
        <v>0</v>
      </c>
      <c r="AG96" s="4">
        <v>0</v>
      </c>
      <c r="AH96" s="4">
        <f t="shared" si="10"/>
        <v>1</v>
      </c>
      <c r="AI96" s="4">
        <v>0</v>
      </c>
      <c r="AJ96" s="4">
        <v>0</v>
      </c>
    </row>
    <row r="97" spans="1:36" x14ac:dyDescent="0.25">
      <c r="A97" s="1">
        <v>40695</v>
      </c>
      <c r="B97" s="6">
        <f t="shared" si="8"/>
        <v>2011</v>
      </c>
      <c r="C97" s="3">
        <v>55061503.610843383</v>
      </c>
      <c r="D97" s="3">
        <v>12227658.222899999</v>
      </c>
      <c r="E97" s="3">
        <v>7131096.6754999999</v>
      </c>
      <c r="F97" s="3">
        <v>6436061.5691999998</v>
      </c>
      <c r="G97" s="3">
        <v>14645636.9081</v>
      </c>
      <c r="H97" s="3">
        <f t="shared" si="6"/>
        <v>21081698.477299999</v>
      </c>
      <c r="I97" s="3">
        <v>13315461.3706</v>
      </c>
      <c r="J97" s="3">
        <v>247760</v>
      </c>
      <c r="K97" s="3">
        <v>937.92700000000002</v>
      </c>
      <c r="L97" s="3">
        <v>125252.6</v>
      </c>
      <c r="M97" s="4">
        <v>25.199999999999996</v>
      </c>
      <c r="N97" s="4">
        <v>24.900000000000002</v>
      </c>
      <c r="O97">
        <v>22</v>
      </c>
      <c r="P97">
        <v>30</v>
      </c>
      <c r="Q97" s="30">
        <v>6706.8</v>
      </c>
      <c r="R97" s="30">
        <v>81</v>
      </c>
      <c r="S97" s="4">
        <v>23078</v>
      </c>
      <c r="T97" s="4">
        <v>3250</v>
      </c>
      <c r="U97" s="4">
        <v>207</v>
      </c>
      <c r="V97" s="4">
        <v>131</v>
      </c>
      <c r="W97" s="4">
        <f t="shared" si="9"/>
        <v>338</v>
      </c>
      <c r="X97" s="4">
        <v>0</v>
      </c>
      <c r="Y97">
        <v>3</v>
      </c>
      <c r="Z97" s="4">
        <v>5120</v>
      </c>
      <c r="AA97" s="4">
        <v>158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f t="shared" si="10"/>
        <v>1</v>
      </c>
      <c r="AI97" s="4">
        <v>0</v>
      </c>
      <c r="AJ97" s="4">
        <v>0</v>
      </c>
    </row>
    <row r="98" spans="1:36" x14ac:dyDescent="0.25">
      <c r="A98" s="1">
        <v>40725</v>
      </c>
      <c r="B98" s="6">
        <f t="shared" si="8"/>
        <v>2011</v>
      </c>
      <c r="C98" s="3">
        <v>63454852.060843371</v>
      </c>
      <c r="D98" s="3">
        <v>14186476.795499999</v>
      </c>
      <c r="E98" s="3">
        <v>8127943.4221000001</v>
      </c>
      <c r="F98" s="3">
        <v>6951498.0145000005</v>
      </c>
      <c r="G98" s="3">
        <v>16502618.055099998</v>
      </c>
      <c r="H98" s="3">
        <f t="shared" si="6"/>
        <v>23454116.069599997</v>
      </c>
      <c r="I98" s="3">
        <v>15254632.6943</v>
      </c>
      <c r="J98" s="3">
        <v>266041</v>
      </c>
      <c r="K98" s="3">
        <v>937.92700000000002</v>
      </c>
      <c r="L98" s="3">
        <v>123890.66</v>
      </c>
      <c r="M98" s="4">
        <v>0</v>
      </c>
      <c r="N98" s="4">
        <v>118.30000000000003</v>
      </c>
      <c r="O98">
        <v>20</v>
      </c>
      <c r="P98">
        <v>31</v>
      </c>
      <c r="Q98" s="30">
        <v>6755.3</v>
      </c>
      <c r="R98" s="30">
        <v>81.2</v>
      </c>
      <c r="S98" s="4">
        <v>23049</v>
      </c>
      <c r="T98" s="4">
        <v>3245</v>
      </c>
      <c r="U98" s="4">
        <v>208</v>
      </c>
      <c r="V98" s="4">
        <v>131</v>
      </c>
      <c r="W98" s="4">
        <f t="shared" si="9"/>
        <v>339</v>
      </c>
      <c r="X98" s="4">
        <v>0</v>
      </c>
      <c r="Y98">
        <v>3</v>
      </c>
      <c r="Z98" s="4">
        <v>5120</v>
      </c>
      <c r="AA98" s="4">
        <v>154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f t="shared" si="10"/>
        <v>1</v>
      </c>
      <c r="AI98" s="4">
        <v>0</v>
      </c>
      <c r="AJ98" s="4">
        <v>0</v>
      </c>
    </row>
    <row r="99" spans="1:36" x14ac:dyDescent="0.25">
      <c r="A99" s="1">
        <v>40756</v>
      </c>
      <c r="B99" s="6">
        <f t="shared" si="8"/>
        <v>2011</v>
      </c>
      <c r="C99" s="3">
        <v>61597112.417108439</v>
      </c>
      <c r="D99" s="3">
        <v>13646879.092999998</v>
      </c>
      <c r="E99" s="3">
        <v>7808808.1944000004</v>
      </c>
      <c r="F99" s="3">
        <v>6782880.2512999997</v>
      </c>
      <c r="G99" s="3">
        <v>15994262.2195</v>
      </c>
      <c r="H99" s="3">
        <f t="shared" si="6"/>
        <v>22777142.470799997</v>
      </c>
      <c r="I99" s="3">
        <v>14946593.828</v>
      </c>
      <c r="J99" s="3">
        <v>301168</v>
      </c>
      <c r="K99" s="3">
        <v>937.99900000000002</v>
      </c>
      <c r="L99" s="3">
        <v>123831.98</v>
      </c>
      <c r="M99" s="4">
        <v>7</v>
      </c>
      <c r="N99" s="4">
        <v>68.2</v>
      </c>
      <c r="O99">
        <v>22</v>
      </c>
      <c r="P99">
        <v>31</v>
      </c>
      <c r="Q99" s="30">
        <v>6778</v>
      </c>
      <c r="R99" s="30">
        <v>82</v>
      </c>
      <c r="S99" s="4">
        <v>23068</v>
      </c>
      <c r="T99" s="4">
        <v>3235</v>
      </c>
      <c r="U99" s="4">
        <v>209</v>
      </c>
      <c r="V99" s="4">
        <v>132</v>
      </c>
      <c r="W99" s="4">
        <f t="shared" si="9"/>
        <v>341</v>
      </c>
      <c r="X99" s="4">
        <v>0</v>
      </c>
      <c r="Y99">
        <v>3</v>
      </c>
      <c r="Z99" s="4">
        <v>5121</v>
      </c>
      <c r="AA99" s="4">
        <v>153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f t="shared" si="10"/>
        <v>1</v>
      </c>
      <c r="AI99" s="4">
        <v>0</v>
      </c>
      <c r="AJ99" s="4">
        <v>0</v>
      </c>
    </row>
    <row r="100" spans="1:36" x14ac:dyDescent="0.25">
      <c r="A100" s="1">
        <v>40787</v>
      </c>
      <c r="B100" s="6">
        <f t="shared" si="8"/>
        <v>2011</v>
      </c>
      <c r="C100" s="3">
        <v>57151638.737228915</v>
      </c>
      <c r="D100" s="3">
        <v>12374381.956699999</v>
      </c>
      <c r="E100" s="3">
        <v>6954625.1506999992</v>
      </c>
      <c r="F100" s="3">
        <v>6332825.8656000001</v>
      </c>
      <c r="G100" s="3">
        <v>14771093.356800001</v>
      </c>
      <c r="H100" s="3">
        <f t="shared" si="6"/>
        <v>21103919.222400002</v>
      </c>
      <c r="I100" s="3">
        <v>14191674.646299999</v>
      </c>
      <c r="J100" s="3">
        <v>334881</v>
      </c>
      <c r="K100" s="3">
        <v>937.99900000000002</v>
      </c>
      <c r="L100" s="3">
        <v>119837.4</v>
      </c>
      <c r="M100" s="4">
        <v>72.5</v>
      </c>
      <c r="N100" s="4">
        <v>24.500000000000004</v>
      </c>
      <c r="O100">
        <v>21</v>
      </c>
      <c r="P100">
        <v>30</v>
      </c>
      <c r="Q100" s="30">
        <v>6734.6</v>
      </c>
      <c r="R100" s="30">
        <v>80.5</v>
      </c>
      <c r="S100" s="4">
        <v>23151</v>
      </c>
      <c r="T100" s="4">
        <v>3235</v>
      </c>
      <c r="U100" s="4">
        <v>215</v>
      </c>
      <c r="V100" s="4">
        <v>132</v>
      </c>
      <c r="W100" s="4">
        <f t="shared" si="9"/>
        <v>347</v>
      </c>
      <c r="X100" s="4">
        <v>0</v>
      </c>
      <c r="Y100">
        <v>3</v>
      </c>
      <c r="Z100" s="4">
        <v>5121</v>
      </c>
      <c r="AA100" s="4">
        <v>153</v>
      </c>
      <c r="AB100" s="4">
        <v>1</v>
      </c>
      <c r="AC100" s="4">
        <v>0</v>
      </c>
      <c r="AD100" s="4">
        <v>1</v>
      </c>
      <c r="AE100" s="4">
        <v>0</v>
      </c>
      <c r="AF100" s="4">
        <v>0</v>
      </c>
      <c r="AG100" s="4">
        <v>0</v>
      </c>
      <c r="AH100" s="4">
        <f t="shared" si="10"/>
        <v>0</v>
      </c>
      <c r="AI100" s="4">
        <v>0</v>
      </c>
      <c r="AJ100" s="4">
        <v>0</v>
      </c>
    </row>
    <row r="101" spans="1:36" x14ac:dyDescent="0.25">
      <c r="A101" s="1">
        <v>40817</v>
      </c>
      <c r="B101" s="6">
        <f t="shared" si="8"/>
        <v>2011</v>
      </c>
      <c r="C101" s="3">
        <v>56646902.545301214</v>
      </c>
      <c r="D101" s="3">
        <v>13664672.127900001</v>
      </c>
      <c r="E101" s="3">
        <v>6817049.963200001</v>
      </c>
      <c r="F101" s="3">
        <v>6596995.5294000003</v>
      </c>
      <c r="G101" s="3">
        <v>14916177.104200002</v>
      </c>
      <c r="H101" s="3">
        <f t="shared" si="6"/>
        <v>21513172.633600004</v>
      </c>
      <c r="I101" s="3">
        <v>12844301.167599998</v>
      </c>
      <c r="J101" s="3">
        <v>392623</v>
      </c>
      <c r="K101" s="3">
        <v>937.99900000000002</v>
      </c>
      <c r="L101" s="3">
        <v>123831.98</v>
      </c>
      <c r="M101" s="4">
        <v>266.49999999999994</v>
      </c>
      <c r="N101" s="4">
        <v>0.5</v>
      </c>
      <c r="O101">
        <v>20</v>
      </c>
      <c r="P101">
        <v>31</v>
      </c>
      <c r="Q101" s="30">
        <v>6702.2</v>
      </c>
      <c r="R101" s="30">
        <v>79.7</v>
      </c>
      <c r="S101" s="4">
        <v>23189</v>
      </c>
      <c r="T101" s="4">
        <v>3226</v>
      </c>
      <c r="U101" s="4">
        <v>217</v>
      </c>
      <c r="V101" s="4">
        <v>131</v>
      </c>
      <c r="W101" s="4">
        <f t="shared" si="9"/>
        <v>348</v>
      </c>
      <c r="X101" s="4">
        <v>0</v>
      </c>
      <c r="Y101">
        <v>3</v>
      </c>
      <c r="Z101" s="4">
        <v>5121</v>
      </c>
      <c r="AA101" s="4">
        <v>153</v>
      </c>
      <c r="AB101" s="4">
        <v>1</v>
      </c>
      <c r="AC101" s="4">
        <v>0</v>
      </c>
      <c r="AD101" s="4">
        <v>1</v>
      </c>
      <c r="AE101" s="4">
        <v>0</v>
      </c>
      <c r="AF101" s="4">
        <v>0</v>
      </c>
      <c r="AG101" s="4">
        <v>0</v>
      </c>
      <c r="AH101" s="4">
        <f t="shared" si="10"/>
        <v>0</v>
      </c>
      <c r="AI101" s="4">
        <v>0</v>
      </c>
      <c r="AJ101" s="4">
        <v>0</v>
      </c>
    </row>
    <row r="102" spans="1:36" x14ac:dyDescent="0.25">
      <c r="A102" s="1">
        <v>40848</v>
      </c>
      <c r="B102" s="6">
        <f t="shared" si="8"/>
        <v>2011</v>
      </c>
      <c r="C102" s="3">
        <v>58228039.515662655</v>
      </c>
      <c r="D102" s="3">
        <v>15512028.3873</v>
      </c>
      <c r="E102" s="3">
        <v>7100784.7841999996</v>
      </c>
      <c r="F102" s="3">
        <v>6630682.2798000006</v>
      </c>
      <c r="G102" s="3">
        <v>15220254.156100001</v>
      </c>
      <c r="H102" s="3">
        <f t="shared" si="6"/>
        <v>21850936.435900003</v>
      </c>
      <c r="I102" s="3">
        <v>11999298.3411</v>
      </c>
      <c r="J102" s="3">
        <v>419915</v>
      </c>
      <c r="K102" s="3">
        <v>937.99900000000002</v>
      </c>
      <c r="L102" s="3">
        <v>119837.4</v>
      </c>
      <c r="M102" s="4">
        <v>394.7</v>
      </c>
      <c r="N102" s="4">
        <v>0</v>
      </c>
      <c r="O102">
        <v>22</v>
      </c>
      <c r="P102">
        <v>30</v>
      </c>
      <c r="Q102" s="30">
        <v>6669.4</v>
      </c>
      <c r="R102" s="30">
        <v>78.7</v>
      </c>
      <c r="S102" s="4">
        <v>23212</v>
      </c>
      <c r="T102" s="4">
        <v>3224</v>
      </c>
      <c r="U102" s="4">
        <v>222</v>
      </c>
      <c r="V102" s="4">
        <v>131</v>
      </c>
      <c r="W102" s="4">
        <f t="shared" si="9"/>
        <v>353</v>
      </c>
      <c r="X102" s="4">
        <v>0</v>
      </c>
      <c r="Y102">
        <v>3</v>
      </c>
      <c r="Z102" s="4">
        <v>5121</v>
      </c>
      <c r="AA102" s="4">
        <v>153</v>
      </c>
      <c r="AB102" s="4">
        <v>1</v>
      </c>
      <c r="AC102" s="4">
        <v>0</v>
      </c>
      <c r="AD102" s="4">
        <v>1</v>
      </c>
      <c r="AE102" s="4">
        <v>0</v>
      </c>
      <c r="AF102" s="4">
        <v>0</v>
      </c>
      <c r="AG102" s="4">
        <v>0</v>
      </c>
      <c r="AH102" s="4">
        <f t="shared" si="10"/>
        <v>0</v>
      </c>
      <c r="AI102" s="4">
        <v>0</v>
      </c>
      <c r="AJ102" s="4">
        <v>0</v>
      </c>
    </row>
    <row r="103" spans="1:36" x14ac:dyDescent="0.25">
      <c r="A103" s="1">
        <v>40878</v>
      </c>
      <c r="B103" s="6">
        <f t="shared" si="8"/>
        <v>2011</v>
      </c>
      <c r="C103" s="3">
        <v>66082806.975783132</v>
      </c>
      <c r="D103" s="3">
        <v>18884077.882800002</v>
      </c>
      <c r="E103" s="3">
        <v>7938769.4755000006</v>
      </c>
      <c r="F103" s="3">
        <v>7106759.3358000005</v>
      </c>
      <c r="G103" s="3">
        <v>16798121.953400001</v>
      </c>
      <c r="H103" s="3">
        <f t="shared" si="6"/>
        <v>23904881.2892</v>
      </c>
      <c r="I103" s="3">
        <v>11987806.8026</v>
      </c>
      <c r="J103" s="3">
        <v>455824</v>
      </c>
      <c r="K103" s="3">
        <v>920.53</v>
      </c>
      <c r="L103" s="3">
        <v>136699.38</v>
      </c>
      <c r="M103" s="4">
        <v>623.09999999999991</v>
      </c>
      <c r="N103" s="4">
        <v>0</v>
      </c>
      <c r="O103">
        <v>20</v>
      </c>
      <c r="P103">
        <v>31</v>
      </c>
      <c r="Q103" s="30">
        <v>6668.3</v>
      </c>
      <c r="R103" s="30">
        <v>79.599999999999994</v>
      </c>
      <c r="S103" s="4">
        <v>23234</v>
      </c>
      <c r="T103" s="4">
        <v>3225</v>
      </c>
      <c r="U103" s="4">
        <v>225</v>
      </c>
      <c r="V103" s="4">
        <v>132</v>
      </c>
      <c r="W103" s="4">
        <f t="shared" si="9"/>
        <v>357</v>
      </c>
      <c r="X103" s="4">
        <v>0</v>
      </c>
      <c r="Y103">
        <v>3</v>
      </c>
      <c r="Z103" s="4">
        <v>5121</v>
      </c>
      <c r="AA103" s="4">
        <v>152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1</v>
      </c>
      <c r="AH103" s="4">
        <f t="shared" si="10"/>
        <v>0</v>
      </c>
      <c r="AI103" s="4">
        <v>0</v>
      </c>
      <c r="AJ103" s="4">
        <v>0</v>
      </c>
    </row>
    <row r="104" spans="1:36" x14ac:dyDescent="0.25">
      <c r="A104" s="1">
        <v>40909</v>
      </c>
      <c r="B104" s="6">
        <f t="shared" si="8"/>
        <v>2012</v>
      </c>
      <c r="C104" s="3">
        <v>71180859.22795181</v>
      </c>
      <c r="D104" s="3">
        <v>20794679.283499997</v>
      </c>
      <c r="E104" s="3">
        <v>8455236.2163999993</v>
      </c>
      <c r="F104" s="3">
        <v>7761726.2859000005</v>
      </c>
      <c r="G104" s="3">
        <v>17915050.073100001</v>
      </c>
      <c r="H104" s="3">
        <f t="shared" si="6"/>
        <v>25676776.359000001</v>
      </c>
      <c r="I104" s="3">
        <v>12582843.8882</v>
      </c>
      <c r="J104" s="3">
        <v>464991</v>
      </c>
      <c r="K104" s="3">
        <v>920.53</v>
      </c>
      <c r="L104" s="3">
        <v>141662.18</v>
      </c>
      <c r="M104" s="4">
        <v>712.69999999999993</v>
      </c>
      <c r="N104" s="4">
        <v>0</v>
      </c>
      <c r="O104" s="4">
        <v>21</v>
      </c>
      <c r="P104">
        <v>31</v>
      </c>
      <c r="Q104" s="30">
        <v>6635.9</v>
      </c>
      <c r="R104" s="30">
        <v>80.2</v>
      </c>
      <c r="S104" s="4">
        <v>23226</v>
      </c>
      <c r="T104" s="4">
        <v>3226</v>
      </c>
      <c r="U104" s="4">
        <v>226</v>
      </c>
      <c r="V104" s="4">
        <v>132</v>
      </c>
      <c r="W104" s="4">
        <f t="shared" si="9"/>
        <v>358</v>
      </c>
      <c r="X104" s="4">
        <v>0</v>
      </c>
      <c r="Y104">
        <v>3</v>
      </c>
      <c r="Z104" s="4">
        <v>5121</v>
      </c>
      <c r="AA104" s="4">
        <v>152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f t="shared" si="10"/>
        <v>0</v>
      </c>
      <c r="AI104" s="4">
        <v>1</v>
      </c>
      <c r="AJ104" s="4">
        <v>0</v>
      </c>
    </row>
    <row r="105" spans="1:36" x14ac:dyDescent="0.25">
      <c r="A105" s="1">
        <v>40940</v>
      </c>
      <c r="B105" s="6">
        <f t="shared" si="8"/>
        <v>2012</v>
      </c>
      <c r="C105" s="3">
        <v>64672863.417349406</v>
      </c>
      <c r="D105" s="3">
        <v>18571936.430599999</v>
      </c>
      <c r="E105" s="3">
        <v>7820724.9231000002</v>
      </c>
      <c r="F105" s="3">
        <v>7111042.4106000001</v>
      </c>
      <c r="G105" s="3">
        <v>16508109.020499999</v>
      </c>
      <c r="H105" s="3">
        <f t="shared" si="6"/>
        <v>23619151.4311</v>
      </c>
      <c r="I105" s="3">
        <v>11873899.731000001</v>
      </c>
      <c r="J105" s="3">
        <v>410238</v>
      </c>
      <c r="K105" s="3">
        <v>920.53</v>
      </c>
      <c r="L105" s="3">
        <v>115762.78</v>
      </c>
      <c r="M105" s="4">
        <v>604.40000000000009</v>
      </c>
      <c r="N105" s="4">
        <v>0</v>
      </c>
      <c r="O105" s="4">
        <v>20</v>
      </c>
      <c r="P105">
        <v>29</v>
      </c>
      <c r="Q105" s="30">
        <v>6598</v>
      </c>
      <c r="R105" s="30">
        <v>81</v>
      </c>
      <c r="S105" s="4">
        <v>23235</v>
      </c>
      <c r="T105" s="4">
        <v>3225</v>
      </c>
      <c r="U105" s="4">
        <v>225</v>
      </c>
      <c r="V105" s="4">
        <v>132</v>
      </c>
      <c r="W105" s="4">
        <f t="shared" si="9"/>
        <v>357</v>
      </c>
      <c r="X105" s="4">
        <v>0</v>
      </c>
      <c r="Y105">
        <v>3</v>
      </c>
      <c r="Z105" s="4">
        <v>5121</v>
      </c>
      <c r="AA105" s="4">
        <v>152</v>
      </c>
      <c r="AB105" s="4">
        <v>0</v>
      </c>
      <c r="AC105" s="4">
        <v>0</v>
      </c>
      <c r="AD105" s="4">
        <v>0</v>
      </c>
      <c r="AE105" s="4">
        <v>1</v>
      </c>
      <c r="AF105" s="4">
        <v>0</v>
      </c>
      <c r="AG105" s="4">
        <v>0</v>
      </c>
      <c r="AH105" s="4">
        <f t="shared" si="10"/>
        <v>0</v>
      </c>
      <c r="AI105" s="4">
        <v>0</v>
      </c>
      <c r="AJ105" s="4">
        <v>0</v>
      </c>
    </row>
    <row r="106" spans="1:36" x14ac:dyDescent="0.25">
      <c r="A106" s="1">
        <v>40969</v>
      </c>
      <c r="B106" s="6">
        <f t="shared" si="8"/>
        <v>2012</v>
      </c>
      <c r="C106" s="3">
        <v>62277834.241566263</v>
      </c>
      <c r="D106" s="3">
        <v>16671968.3027</v>
      </c>
      <c r="E106" s="3">
        <v>7522796.9426999995</v>
      </c>
      <c r="F106" s="3">
        <v>6855315.2105</v>
      </c>
      <c r="G106" s="3">
        <v>16236014.327199997</v>
      </c>
      <c r="H106" s="3">
        <f t="shared" si="6"/>
        <v>23091329.537699997</v>
      </c>
      <c r="I106" s="3">
        <v>12252096.686999999</v>
      </c>
      <c r="J106" s="3">
        <v>394370</v>
      </c>
      <c r="K106" s="3">
        <v>914.18299999999999</v>
      </c>
      <c r="L106" s="3">
        <v>126110.99</v>
      </c>
      <c r="M106" s="4">
        <v>412.19999999999993</v>
      </c>
      <c r="N106" s="4">
        <v>0</v>
      </c>
      <c r="O106" s="4">
        <v>22</v>
      </c>
      <c r="P106">
        <v>31</v>
      </c>
      <c r="Q106" s="30">
        <v>6569.8</v>
      </c>
      <c r="R106" s="30">
        <v>80.7</v>
      </c>
      <c r="S106" s="4">
        <v>23259</v>
      </c>
      <c r="T106" s="4">
        <v>3222</v>
      </c>
      <c r="U106" s="4">
        <v>225</v>
      </c>
      <c r="V106" s="4">
        <v>133</v>
      </c>
      <c r="W106" s="4">
        <f t="shared" si="9"/>
        <v>358</v>
      </c>
      <c r="X106" s="4">
        <v>0</v>
      </c>
      <c r="Y106">
        <v>3</v>
      </c>
      <c r="Z106" s="4">
        <v>5125</v>
      </c>
      <c r="AA106" s="4">
        <v>152</v>
      </c>
      <c r="AB106" s="4">
        <v>1</v>
      </c>
      <c r="AC106" s="4">
        <v>1</v>
      </c>
      <c r="AD106" s="4">
        <v>0</v>
      </c>
      <c r="AE106" s="4">
        <v>0</v>
      </c>
      <c r="AF106" s="4">
        <v>0</v>
      </c>
      <c r="AG106" s="4">
        <v>0</v>
      </c>
      <c r="AH106" s="4">
        <f t="shared" si="10"/>
        <v>0</v>
      </c>
      <c r="AI106" s="4">
        <v>0</v>
      </c>
      <c r="AJ106" s="4">
        <v>1</v>
      </c>
    </row>
    <row r="107" spans="1:36" x14ac:dyDescent="0.25">
      <c r="A107" s="1">
        <v>41000</v>
      </c>
      <c r="B107" s="6">
        <f t="shared" si="8"/>
        <v>2012</v>
      </c>
      <c r="C107" s="3">
        <v>55321760.335301213</v>
      </c>
      <c r="D107" s="3">
        <v>14395404.4703</v>
      </c>
      <c r="E107" s="3">
        <v>6733723.8155000005</v>
      </c>
      <c r="F107" s="3">
        <v>6108385.8839999987</v>
      </c>
      <c r="G107" s="3">
        <v>14667691.3802</v>
      </c>
      <c r="H107" s="3">
        <f t="shared" si="6"/>
        <v>20776077.264199998</v>
      </c>
      <c r="I107" s="3">
        <v>11690706.498199999</v>
      </c>
      <c r="J107" s="3">
        <v>336242</v>
      </c>
      <c r="K107" s="3">
        <v>914.18299999999999</v>
      </c>
      <c r="L107" s="3">
        <v>123028.62</v>
      </c>
      <c r="M107" s="4">
        <v>358.9</v>
      </c>
      <c r="N107" s="4">
        <v>0.8</v>
      </c>
      <c r="O107" s="4">
        <v>19</v>
      </c>
      <c r="P107">
        <v>30</v>
      </c>
      <c r="Q107" s="30">
        <v>6603.3</v>
      </c>
      <c r="R107" s="30">
        <v>81</v>
      </c>
      <c r="S107" s="4">
        <v>23160</v>
      </c>
      <c r="T107" s="4">
        <v>3213</v>
      </c>
      <c r="U107" s="4">
        <v>227</v>
      </c>
      <c r="V107" s="4">
        <v>133</v>
      </c>
      <c r="W107" s="4">
        <f t="shared" si="9"/>
        <v>360</v>
      </c>
      <c r="X107" s="4">
        <v>0</v>
      </c>
      <c r="Y107">
        <v>3</v>
      </c>
      <c r="Z107" s="4">
        <v>5125</v>
      </c>
      <c r="AA107" s="4">
        <v>152</v>
      </c>
      <c r="AB107" s="4">
        <v>1</v>
      </c>
      <c r="AC107" s="4">
        <v>1</v>
      </c>
      <c r="AD107" s="4">
        <v>0</v>
      </c>
      <c r="AE107" s="4">
        <v>0</v>
      </c>
      <c r="AF107" s="4">
        <v>1</v>
      </c>
      <c r="AG107" s="4">
        <v>0</v>
      </c>
      <c r="AH107" s="4">
        <f t="shared" si="10"/>
        <v>0</v>
      </c>
      <c r="AI107" s="4">
        <v>0</v>
      </c>
      <c r="AJ107" s="4">
        <v>0</v>
      </c>
    </row>
    <row r="108" spans="1:36" x14ac:dyDescent="0.25">
      <c r="A108" s="1">
        <v>41030</v>
      </c>
      <c r="B108" s="6">
        <f t="shared" si="8"/>
        <v>2012</v>
      </c>
      <c r="C108" s="3">
        <v>53896365.073253013</v>
      </c>
      <c r="D108" s="3">
        <v>11731052.347100001</v>
      </c>
      <c r="E108" s="3">
        <v>6797543.6818000004</v>
      </c>
      <c r="F108" s="3">
        <v>6372785.2359000007</v>
      </c>
      <c r="G108" s="3">
        <v>14464737.882400002</v>
      </c>
      <c r="H108" s="3">
        <f t="shared" si="6"/>
        <v>20837523.118300002</v>
      </c>
      <c r="I108" s="3">
        <v>12480043.750300001</v>
      </c>
      <c r="J108" s="3">
        <v>307202</v>
      </c>
      <c r="K108" s="3">
        <v>914.18299999999999</v>
      </c>
      <c r="L108" s="3">
        <v>123746.42</v>
      </c>
      <c r="M108" s="4">
        <v>94.000000000000014</v>
      </c>
      <c r="N108" s="4">
        <v>20.100000000000001</v>
      </c>
      <c r="O108" s="4">
        <v>22</v>
      </c>
      <c r="P108">
        <v>31</v>
      </c>
      <c r="Q108" s="30">
        <v>6658.1</v>
      </c>
      <c r="R108" s="30">
        <v>81.900000000000006</v>
      </c>
      <c r="S108" s="4">
        <v>22994</v>
      </c>
      <c r="T108" s="4">
        <v>3198</v>
      </c>
      <c r="U108" s="4">
        <v>228</v>
      </c>
      <c r="V108" s="4">
        <v>132</v>
      </c>
      <c r="W108" s="4">
        <f t="shared" si="9"/>
        <v>360</v>
      </c>
      <c r="X108" s="4">
        <v>0</v>
      </c>
      <c r="Y108">
        <v>3</v>
      </c>
      <c r="Z108" s="4">
        <v>5125</v>
      </c>
      <c r="AA108" s="4">
        <v>152</v>
      </c>
      <c r="AB108" s="4">
        <v>1</v>
      </c>
      <c r="AC108" s="4">
        <v>1</v>
      </c>
      <c r="AD108" s="4">
        <v>0</v>
      </c>
      <c r="AE108" s="4">
        <v>0</v>
      </c>
      <c r="AF108" s="4">
        <v>0</v>
      </c>
      <c r="AG108" s="4">
        <v>0</v>
      </c>
      <c r="AH108" s="4">
        <f t="shared" si="10"/>
        <v>1</v>
      </c>
      <c r="AI108" s="4">
        <v>0</v>
      </c>
      <c r="AJ108" s="4">
        <v>0</v>
      </c>
    </row>
    <row r="109" spans="1:36" x14ac:dyDescent="0.25">
      <c r="A109" s="1">
        <v>41061</v>
      </c>
      <c r="B109" s="6">
        <f t="shared" si="8"/>
        <v>2012</v>
      </c>
      <c r="C109" s="3">
        <v>56091618.088915668</v>
      </c>
      <c r="D109" s="3">
        <v>12434620.296799999</v>
      </c>
      <c r="E109" s="3">
        <v>7173898.5476000002</v>
      </c>
      <c r="F109" s="3">
        <v>6617816.5736999996</v>
      </c>
      <c r="G109" s="3">
        <v>15089587.486</v>
      </c>
      <c r="H109" s="3">
        <f t="shared" si="6"/>
        <v>21707404.059699997</v>
      </c>
      <c r="I109" s="3">
        <v>13240556.216700001</v>
      </c>
      <c r="J109" s="3">
        <v>277124</v>
      </c>
      <c r="K109" s="3">
        <v>914.18299999999999</v>
      </c>
      <c r="L109" s="3">
        <v>119754.6</v>
      </c>
      <c r="M109" s="4">
        <v>41.300000000000004</v>
      </c>
      <c r="N109" s="4">
        <v>51.8</v>
      </c>
      <c r="O109" s="4">
        <v>21</v>
      </c>
      <c r="P109">
        <v>30</v>
      </c>
      <c r="Q109" s="30">
        <v>6737.2</v>
      </c>
      <c r="R109" s="30">
        <v>83.1</v>
      </c>
      <c r="S109" s="4">
        <v>23023</v>
      </c>
      <c r="T109" s="4">
        <v>3201</v>
      </c>
      <c r="U109" s="4">
        <v>229</v>
      </c>
      <c r="V109" s="4">
        <v>132</v>
      </c>
      <c r="W109" s="4">
        <f t="shared" si="9"/>
        <v>361</v>
      </c>
      <c r="X109" s="4">
        <v>0</v>
      </c>
      <c r="Y109">
        <v>3</v>
      </c>
      <c r="Z109" s="4">
        <v>5125</v>
      </c>
      <c r="AA109" s="4">
        <v>152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f t="shared" si="10"/>
        <v>1</v>
      </c>
      <c r="AI109" s="4">
        <v>0</v>
      </c>
      <c r="AJ109" s="4">
        <v>0</v>
      </c>
    </row>
    <row r="110" spans="1:36" x14ac:dyDescent="0.25">
      <c r="A110" s="1">
        <v>41091</v>
      </c>
      <c r="B110" s="6">
        <f t="shared" si="8"/>
        <v>2012</v>
      </c>
      <c r="C110" s="3">
        <v>64713497.194578312</v>
      </c>
      <c r="D110" s="3">
        <v>14445687.284299999</v>
      </c>
      <c r="E110" s="3">
        <v>7895965.2410000004</v>
      </c>
      <c r="F110" s="3">
        <v>7190504.4102999996</v>
      </c>
      <c r="G110" s="3">
        <v>16810583.030999999</v>
      </c>
      <c r="H110" s="3">
        <f t="shared" si="6"/>
        <v>24001087.441299997</v>
      </c>
      <c r="I110" s="3">
        <v>15413074.367999999</v>
      </c>
      <c r="J110" s="3">
        <v>296382</v>
      </c>
      <c r="K110" s="3">
        <v>914.18299999999999</v>
      </c>
      <c r="L110" s="3">
        <v>123746.42</v>
      </c>
      <c r="M110" s="4">
        <v>0.2</v>
      </c>
      <c r="N110" s="4">
        <v>120.69999999999996</v>
      </c>
      <c r="O110" s="4">
        <v>21</v>
      </c>
      <c r="P110">
        <v>31</v>
      </c>
      <c r="Q110" s="30">
        <v>6778.6</v>
      </c>
      <c r="R110" s="30">
        <v>82.6</v>
      </c>
      <c r="S110" s="4">
        <v>23070</v>
      </c>
      <c r="T110" s="4">
        <v>3197</v>
      </c>
      <c r="U110" s="4">
        <v>228</v>
      </c>
      <c r="V110" s="4">
        <v>132</v>
      </c>
      <c r="W110" s="4">
        <f t="shared" si="9"/>
        <v>360</v>
      </c>
      <c r="X110" s="4">
        <v>0</v>
      </c>
      <c r="Y110">
        <v>3</v>
      </c>
      <c r="Z110" s="4">
        <v>5125</v>
      </c>
      <c r="AA110" s="4">
        <v>152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f t="shared" si="10"/>
        <v>1</v>
      </c>
      <c r="AI110" s="4">
        <v>0</v>
      </c>
      <c r="AJ110" s="4">
        <v>0</v>
      </c>
    </row>
    <row r="111" spans="1:36" x14ac:dyDescent="0.25">
      <c r="A111" s="1">
        <v>41122</v>
      </c>
      <c r="B111" s="6">
        <f t="shared" si="8"/>
        <v>2012</v>
      </c>
      <c r="C111" s="3">
        <v>63030995.644216865</v>
      </c>
      <c r="D111" s="3">
        <v>13861522.800799999</v>
      </c>
      <c r="E111" s="3">
        <v>7673572.2456</v>
      </c>
      <c r="F111" s="3">
        <v>6931742.3060999997</v>
      </c>
      <c r="G111" s="3">
        <v>16636356.658400001</v>
      </c>
      <c r="H111" s="3">
        <f t="shared" si="6"/>
        <v>23568098.964500003</v>
      </c>
      <c r="I111" s="3">
        <v>15313195.499</v>
      </c>
      <c r="J111" s="3">
        <v>331533</v>
      </c>
      <c r="K111" s="3">
        <v>914.18299999999999</v>
      </c>
      <c r="L111" s="3">
        <v>123746.42</v>
      </c>
      <c r="M111" s="4">
        <v>7.3000000000000007</v>
      </c>
      <c r="N111" s="4">
        <v>87.199999999999974</v>
      </c>
      <c r="O111" s="4">
        <v>22</v>
      </c>
      <c r="P111">
        <v>31</v>
      </c>
      <c r="Q111" s="30">
        <v>6797.9</v>
      </c>
      <c r="R111" s="30">
        <v>80.900000000000006</v>
      </c>
      <c r="S111" s="4">
        <v>23160</v>
      </c>
      <c r="T111" s="4">
        <v>3194</v>
      </c>
      <c r="U111" s="4">
        <v>227</v>
      </c>
      <c r="V111" s="4">
        <v>132</v>
      </c>
      <c r="W111" s="4">
        <f t="shared" si="9"/>
        <v>359</v>
      </c>
      <c r="X111" s="4">
        <v>0</v>
      </c>
      <c r="Y111">
        <v>3</v>
      </c>
      <c r="Z111" s="4">
        <v>5125</v>
      </c>
      <c r="AA111" s="4">
        <v>152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f t="shared" si="10"/>
        <v>1</v>
      </c>
      <c r="AI111" s="4">
        <v>0</v>
      </c>
      <c r="AJ111" s="4">
        <v>0</v>
      </c>
    </row>
    <row r="112" spans="1:36" x14ac:dyDescent="0.25">
      <c r="A112" s="1">
        <v>41153</v>
      </c>
      <c r="B112" s="6">
        <f t="shared" si="8"/>
        <v>2012</v>
      </c>
      <c r="C112" s="3">
        <v>56230646.92939759</v>
      </c>
      <c r="D112" s="3">
        <v>12546095.385499999</v>
      </c>
      <c r="E112" s="3">
        <v>6803174.4414999997</v>
      </c>
      <c r="F112" s="3">
        <v>6173279.3179000001</v>
      </c>
      <c r="G112" s="3">
        <v>15153583.241099998</v>
      </c>
      <c r="H112" s="3">
        <f t="shared" si="6"/>
        <v>21326862.559</v>
      </c>
      <c r="I112" s="3">
        <v>13786568.186000001</v>
      </c>
      <c r="J112" s="3">
        <v>364297</v>
      </c>
      <c r="K112" s="3">
        <v>914.40899999999999</v>
      </c>
      <c r="L112" s="3">
        <v>119754.6</v>
      </c>
      <c r="M112" s="4">
        <v>106.30000000000003</v>
      </c>
      <c r="N112" s="4">
        <v>20.200000000000003</v>
      </c>
      <c r="O112" s="4">
        <v>19</v>
      </c>
      <c r="P112">
        <v>30</v>
      </c>
      <c r="Q112" s="30">
        <v>6763.1</v>
      </c>
      <c r="R112" s="30">
        <v>79.099999999999994</v>
      </c>
      <c r="S112" s="4">
        <v>23229</v>
      </c>
      <c r="T112" s="4">
        <v>3166</v>
      </c>
      <c r="U112" s="4">
        <v>229</v>
      </c>
      <c r="V112" s="4">
        <v>131</v>
      </c>
      <c r="W112" s="4">
        <f t="shared" si="9"/>
        <v>360</v>
      </c>
      <c r="X112" s="4">
        <v>0</v>
      </c>
      <c r="Y112">
        <v>3</v>
      </c>
      <c r="Z112" s="4">
        <v>5130</v>
      </c>
      <c r="AA112" s="4">
        <v>152</v>
      </c>
      <c r="AB112" s="4">
        <v>1</v>
      </c>
      <c r="AC112" s="4">
        <v>0</v>
      </c>
      <c r="AD112" s="4">
        <v>1</v>
      </c>
      <c r="AE112" s="4">
        <v>0</v>
      </c>
      <c r="AF112" s="4">
        <v>0</v>
      </c>
      <c r="AG112" s="4">
        <v>0</v>
      </c>
      <c r="AH112" s="4">
        <f t="shared" si="10"/>
        <v>0</v>
      </c>
      <c r="AI112" s="4">
        <v>0</v>
      </c>
      <c r="AJ112" s="4">
        <v>0</v>
      </c>
    </row>
    <row r="113" spans="1:36" x14ac:dyDescent="0.25">
      <c r="A113" s="1">
        <v>41183</v>
      </c>
      <c r="B113" s="6">
        <f t="shared" si="8"/>
        <v>2012</v>
      </c>
      <c r="C113" s="3">
        <v>56115035.330481932</v>
      </c>
      <c r="D113" s="3">
        <v>13105249.1916</v>
      </c>
      <c r="E113" s="3">
        <v>6614485.8804000001</v>
      </c>
      <c r="F113" s="3">
        <v>6144253.1341000013</v>
      </c>
      <c r="G113" s="3">
        <v>15346071.399100002</v>
      </c>
      <c r="H113" s="3">
        <f t="shared" si="6"/>
        <v>21490324.533200003</v>
      </c>
      <c r="I113" s="3">
        <v>12860549.23</v>
      </c>
      <c r="J113" s="3">
        <v>423029</v>
      </c>
      <c r="K113" s="3">
        <v>914.40899999999999</v>
      </c>
      <c r="L113" s="3">
        <v>123746.42</v>
      </c>
      <c r="M113" s="4">
        <v>259.09999999999991</v>
      </c>
      <c r="N113" s="4">
        <v>0</v>
      </c>
      <c r="O113" s="4">
        <v>22</v>
      </c>
      <c r="P113">
        <v>31</v>
      </c>
      <c r="Q113" s="30">
        <v>6740.9</v>
      </c>
      <c r="R113" s="30">
        <v>78.099999999999994</v>
      </c>
      <c r="S113" s="4">
        <v>23301</v>
      </c>
      <c r="T113" s="4">
        <v>3163</v>
      </c>
      <c r="U113" s="4">
        <v>229</v>
      </c>
      <c r="V113" s="4">
        <v>132</v>
      </c>
      <c r="W113" s="4">
        <f t="shared" si="9"/>
        <v>361</v>
      </c>
      <c r="X113" s="4">
        <v>0</v>
      </c>
      <c r="Y113">
        <v>3</v>
      </c>
      <c r="Z113" s="4">
        <v>5130</v>
      </c>
      <c r="AA113" s="4">
        <v>152</v>
      </c>
      <c r="AB113" s="4">
        <v>1</v>
      </c>
      <c r="AC113" s="4">
        <v>0</v>
      </c>
      <c r="AD113" s="4">
        <v>1</v>
      </c>
      <c r="AE113" s="4">
        <v>0</v>
      </c>
      <c r="AF113" s="4">
        <v>0</v>
      </c>
      <c r="AG113" s="4">
        <v>0</v>
      </c>
      <c r="AH113" s="4">
        <f t="shared" si="10"/>
        <v>0</v>
      </c>
      <c r="AI113" s="4">
        <v>0</v>
      </c>
      <c r="AJ113" s="4">
        <v>0</v>
      </c>
    </row>
    <row r="114" spans="1:36" x14ac:dyDescent="0.25">
      <c r="A114" s="1">
        <v>41214</v>
      </c>
      <c r="B114" s="6">
        <f t="shared" si="8"/>
        <v>2012</v>
      </c>
      <c r="C114" s="3">
        <v>61092145.56108433</v>
      </c>
      <c r="D114" s="3">
        <v>16847106.408300001</v>
      </c>
      <c r="E114" s="3">
        <v>7233949.3405999998</v>
      </c>
      <c r="F114" s="3">
        <v>7468025.5546999993</v>
      </c>
      <c r="G114" s="3">
        <v>16016722.053699998</v>
      </c>
      <c r="H114" s="3">
        <f t="shared" si="6"/>
        <v>23484747.608399998</v>
      </c>
      <c r="I114" s="3">
        <v>12100791.463000001</v>
      </c>
      <c r="J114" s="3">
        <v>463717</v>
      </c>
      <c r="K114" s="3">
        <v>914.40899999999999</v>
      </c>
      <c r="L114" s="3">
        <v>119754.6</v>
      </c>
      <c r="M114" s="4">
        <v>498.9</v>
      </c>
      <c r="N114" s="4">
        <v>0</v>
      </c>
      <c r="O114" s="4">
        <v>22</v>
      </c>
      <c r="P114">
        <v>30</v>
      </c>
      <c r="Q114" s="30">
        <v>6727.4</v>
      </c>
      <c r="R114" s="30">
        <v>78.7</v>
      </c>
      <c r="S114" s="4">
        <v>23329</v>
      </c>
      <c r="T114" s="4">
        <v>3177</v>
      </c>
      <c r="U114" s="4">
        <v>227</v>
      </c>
      <c r="V114" s="4">
        <v>133</v>
      </c>
      <c r="W114" s="4">
        <f t="shared" si="9"/>
        <v>360</v>
      </c>
      <c r="X114" s="4">
        <v>0</v>
      </c>
      <c r="Y114">
        <v>3</v>
      </c>
      <c r="Z114" s="4">
        <v>5130</v>
      </c>
      <c r="AA114" s="4">
        <v>152</v>
      </c>
      <c r="AB114" s="4">
        <v>1</v>
      </c>
      <c r="AC114" s="4">
        <v>0</v>
      </c>
      <c r="AD114" s="4">
        <v>1</v>
      </c>
      <c r="AE114" s="4">
        <v>0</v>
      </c>
      <c r="AF114" s="4">
        <v>0</v>
      </c>
      <c r="AG114" s="4">
        <v>0</v>
      </c>
      <c r="AH114" s="4">
        <f t="shared" si="10"/>
        <v>0</v>
      </c>
      <c r="AI114" s="4">
        <v>0</v>
      </c>
      <c r="AJ114" s="4">
        <v>0</v>
      </c>
    </row>
    <row r="115" spans="1:36" x14ac:dyDescent="0.25">
      <c r="A115" s="1">
        <v>41244</v>
      </c>
      <c r="B115" s="6">
        <f t="shared" si="8"/>
        <v>2012</v>
      </c>
      <c r="C115" s="3">
        <v>66728803.512915663</v>
      </c>
      <c r="D115" s="3">
        <v>19547886.409699999</v>
      </c>
      <c r="E115" s="3">
        <v>7883569.6208999995</v>
      </c>
      <c r="F115" s="3">
        <v>7446097.3150000004</v>
      </c>
      <c r="G115" s="3">
        <v>17448187.755399998</v>
      </c>
      <c r="H115" s="3">
        <f t="shared" si="6"/>
        <v>24894285.0704</v>
      </c>
      <c r="I115" s="3">
        <v>11854109.139</v>
      </c>
      <c r="J115" s="3">
        <v>486246</v>
      </c>
      <c r="K115" s="3">
        <v>914.40899999999999</v>
      </c>
      <c r="L115" s="3">
        <v>123746.42</v>
      </c>
      <c r="M115" s="4">
        <v>648.19999999999993</v>
      </c>
      <c r="N115" s="4">
        <v>0</v>
      </c>
      <c r="O115" s="4">
        <v>19</v>
      </c>
      <c r="P115">
        <v>31</v>
      </c>
      <c r="Q115" s="30">
        <v>6740.2</v>
      </c>
      <c r="R115" s="30">
        <v>79.400000000000006</v>
      </c>
      <c r="S115" s="4">
        <v>23324</v>
      </c>
      <c r="T115" s="4">
        <v>3180</v>
      </c>
      <c r="U115" s="4">
        <v>228</v>
      </c>
      <c r="V115" s="4">
        <v>133</v>
      </c>
      <c r="W115" s="4">
        <f t="shared" si="9"/>
        <v>361</v>
      </c>
      <c r="X115" s="4">
        <v>0</v>
      </c>
      <c r="Y115">
        <v>3</v>
      </c>
      <c r="Z115" s="4">
        <v>5130</v>
      </c>
      <c r="AA115" s="4">
        <v>152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1</v>
      </c>
      <c r="AH115" s="4">
        <f t="shared" si="10"/>
        <v>0</v>
      </c>
      <c r="AI115" s="4">
        <v>0</v>
      </c>
      <c r="AJ115" s="4">
        <v>0</v>
      </c>
    </row>
    <row r="116" spans="1:36" x14ac:dyDescent="0.25">
      <c r="A116" s="1">
        <v>41275</v>
      </c>
      <c r="B116" s="6">
        <f t="shared" si="8"/>
        <v>2013</v>
      </c>
      <c r="C116" s="3">
        <v>73267684.161686748</v>
      </c>
      <c r="D116" s="3">
        <v>21901118.335200001</v>
      </c>
      <c r="E116" s="3">
        <v>8494433.2956000008</v>
      </c>
      <c r="F116" s="3">
        <v>7953089.8709000004</v>
      </c>
      <c r="G116" s="3">
        <v>18857561.563700002</v>
      </c>
      <c r="H116" s="3">
        <f t="shared" si="6"/>
        <v>26810651.434600003</v>
      </c>
      <c r="I116" s="3">
        <v>12788339.523400001</v>
      </c>
      <c r="J116" s="3">
        <v>462080</v>
      </c>
      <c r="K116" s="3">
        <v>914.40899999999999</v>
      </c>
      <c r="L116" s="3">
        <v>123746.42</v>
      </c>
      <c r="M116" s="4">
        <v>743.9</v>
      </c>
      <c r="N116" s="4">
        <v>0</v>
      </c>
      <c r="O116" s="4">
        <v>22</v>
      </c>
      <c r="P116">
        <v>31</v>
      </c>
      <c r="Q116" s="30">
        <v>6721.7</v>
      </c>
      <c r="R116" s="30">
        <v>80.7</v>
      </c>
      <c r="S116" s="4">
        <v>23359</v>
      </c>
      <c r="T116" s="4">
        <v>3175</v>
      </c>
      <c r="U116" s="4">
        <v>232</v>
      </c>
      <c r="V116" s="4">
        <v>133</v>
      </c>
      <c r="W116" s="4">
        <f t="shared" si="9"/>
        <v>365</v>
      </c>
      <c r="X116" s="4">
        <v>0</v>
      </c>
      <c r="Y116">
        <v>3</v>
      </c>
      <c r="Z116" s="4">
        <v>5130</v>
      </c>
      <c r="AA116" s="4">
        <v>152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f t="shared" si="10"/>
        <v>0</v>
      </c>
      <c r="AI116" s="4">
        <v>1</v>
      </c>
      <c r="AJ116" s="4">
        <v>0</v>
      </c>
    </row>
    <row r="117" spans="1:36" x14ac:dyDescent="0.25">
      <c r="A117" s="1">
        <v>41306</v>
      </c>
      <c r="B117" s="6">
        <f t="shared" si="8"/>
        <v>2013</v>
      </c>
      <c r="C117" s="3">
        <v>66267229.543855414</v>
      </c>
      <c r="D117" s="3">
        <v>19629047.322099999</v>
      </c>
      <c r="E117" s="3">
        <v>7732556.6048999997</v>
      </c>
      <c r="F117" s="3">
        <v>7155119.2606000006</v>
      </c>
      <c r="G117" s="3">
        <v>17058396.577199999</v>
      </c>
      <c r="H117" s="3">
        <f t="shared" si="6"/>
        <v>24213515.8378</v>
      </c>
      <c r="I117" s="3">
        <v>11751175.538600001</v>
      </c>
      <c r="J117" s="3">
        <v>385579</v>
      </c>
      <c r="K117" s="3">
        <v>914.40899999999999</v>
      </c>
      <c r="L117" s="3">
        <v>111770.96</v>
      </c>
      <c r="M117" s="4">
        <v>693.5</v>
      </c>
      <c r="N117" s="4">
        <v>0</v>
      </c>
      <c r="O117" s="4">
        <v>19</v>
      </c>
      <c r="P117">
        <v>28</v>
      </c>
      <c r="Q117" s="30">
        <v>6702</v>
      </c>
      <c r="R117" s="30">
        <v>80.7</v>
      </c>
      <c r="S117" s="4">
        <v>23474</v>
      </c>
      <c r="T117" s="4">
        <v>3183</v>
      </c>
      <c r="U117" s="4">
        <v>232</v>
      </c>
      <c r="V117" s="4">
        <v>133</v>
      </c>
      <c r="W117" s="4">
        <f t="shared" si="9"/>
        <v>365</v>
      </c>
      <c r="X117" s="4">
        <v>0</v>
      </c>
      <c r="Y117">
        <v>3</v>
      </c>
      <c r="Z117" s="4">
        <v>5130</v>
      </c>
      <c r="AA117" s="4">
        <v>152</v>
      </c>
      <c r="AB117" s="4">
        <v>0</v>
      </c>
      <c r="AC117" s="4">
        <v>0</v>
      </c>
      <c r="AD117" s="4">
        <v>0</v>
      </c>
      <c r="AE117" s="4">
        <v>1</v>
      </c>
      <c r="AF117" s="4">
        <v>0</v>
      </c>
      <c r="AG117" s="4">
        <v>0</v>
      </c>
      <c r="AH117" s="4">
        <f t="shared" si="10"/>
        <v>0</v>
      </c>
      <c r="AI117" s="4">
        <v>0</v>
      </c>
      <c r="AJ117" s="4">
        <v>0</v>
      </c>
    </row>
    <row r="118" spans="1:36" x14ac:dyDescent="0.25">
      <c r="A118" s="1">
        <v>41334</v>
      </c>
      <c r="B118" s="6">
        <f t="shared" si="8"/>
        <v>2013</v>
      </c>
      <c r="C118" s="3">
        <v>66490148.604698792</v>
      </c>
      <c r="D118" s="3">
        <v>18854792.866099998</v>
      </c>
      <c r="E118" s="3">
        <v>7818446.9395999992</v>
      </c>
      <c r="F118" s="3">
        <v>6943511.8960999995</v>
      </c>
      <c r="G118" s="3">
        <v>17753400.953600001</v>
      </c>
      <c r="H118" s="3">
        <f t="shared" si="6"/>
        <v>24696912.8497</v>
      </c>
      <c r="I118" s="3">
        <v>12610126.845000001</v>
      </c>
      <c r="J118" s="3">
        <v>383304</v>
      </c>
      <c r="K118" s="3">
        <v>914.40899999999999</v>
      </c>
      <c r="L118" s="3">
        <v>123746.42</v>
      </c>
      <c r="M118" s="4">
        <v>588.30000000000018</v>
      </c>
      <c r="N118" s="4">
        <v>0</v>
      </c>
      <c r="O118" s="4">
        <v>19</v>
      </c>
      <c r="P118">
        <v>31</v>
      </c>
      <c r="Q118" s="30">
        <v>6675.8</v>
      </c>
      <c r="R118" s="30">
        <v>80.599999999999994</v>
      </c>
      <c r="S118" s="4">
        <v>23489</v>
      </c>
      <c r="T118" s="4">
        <v>3179</v>
      </c>
      <c r="U118" s="4">
        <v>234</v>
      </c>
      <c r="V118" s="4">
        <v>135</v>
      </c>
      <c r="W118" s="4">
        <f t="shared" si="9"/>
        <v>369</v>
      </c>
      <c r="X118" s="4">
        <v>0</v>
      </c>
      <c r="Y118">
        <v>3</v>
      </c>
      <c r="Z118" s="4">
        <v>5130</v>
      </c>
      <c r="AA118" s="4">
        <v>152</v>
      </c>
      <c r="AB118" s="4">
        <v>1</v>
      </c>
      <c r="AC118" s="4">
        <v>1</v>
      </c>
      <c r="AD118" s="4">
        <v>0</v>
      </c>
      <c r="AE118" s="4">
        <v>0</v>
      </c>
      <c r="AF118" s="4">
        <v>0</v>
      </c>
      <c r="AG118" s="4">
        <v>0</v>
      </c>
      <c r="AH118" s="4">
        <f t="shared" si="10"/>
        <v>0</v>
      </c>
      <c r="AI118" s="4">
        <v>0</v>
      </c>
      <c r="AJ118" s="4">
        <v>1</v>
      </c>
    </row>
    <row r="119" spans="1:36" x14ac:dyDescent="0.25">
      <c r="A119" s="1">
        <v>41365</v>
      </c>
      <c r="B119" s="6">
        <f t="shared" si="8"/>
        <v>2013</v>
      </c>
      <c r="C119" s="3">
        <v>58197208.785638548</v>
      </c>
      <c r="D119" s="3">
        <v>15311977.522799999</v>
      </c>
      <c r="E119" s="3">
        <v>6860921.9294999996</v>
      </c>
      <c r="F119" s="3">
        <v>6111115.4854000006</v>
      </c>
      <c r="G119" s="3">
        <v>15897194.558599999</v>
      </c>
      <c r="H119" s="3">
        <f t="shared" si="6"/>
        <v>22008310.044</v>
      </c>
      <c r="I119" s="3">
        <v>11972197.742000001</v>
      </c>
      <c r="J119" s="3">
        <v>326806</v>
      </c>
      <c r="K119" s="3">
        <v>871.471</v>
      </c>
      <c r="L119" s="3">
        <v>119754.6</v>
      </c>
      <c r="M119" s="4">
        <v>386.99999999999989</v>
      </c>
      <c r="N119" s="4">
        <v>0</v>
      </c>
      <c r="O119" s="4">
        <v>22</v>
      </c>
      <c r="P119">
        <v>30</v>
      </c>
      <c r="Q119" s="30">
        <v>6703.7</v>
      </c>
      <c r="R119" s="30">
        <v>80.2</v>
      </c>
      <c r="S119" s="4">
        <v>23431</v>
      </c>
      <c r="T119" s="4">
        <v>3182</v>
      </c>
      <c r="U119" s="4">
        <v>234</v>
      </c>
      <c r="V119" s="4">
        <v>137</v>
      </c>
      <c r="W119" s="4">
        <f t="shared" si="9"/>
        <v>371</v>
      </c>
      <c r="X119" s="4">
        <v>0</v>
      </c>
      <c r="Y119">
        <v>3</v>
      </c>
      <c r="Z119" s="4">
        <v>5288</v>
      </c>
      <c r="AA119" s="4">
        <v>152</v>
      </c>
      <c r="AB119" s="4">
        <v>1</v>
      </c>
      <c r="AC119" s="4">
        <v>1</v>
      </c>
      <c r="AD119" s="4">
        <v>0</v>
      </c>
      <c r="AE119" s="4">
        <v>0</v>
      </c>
      <c r="AF119" s="4">
        <v>1</v>
      </c>
      <c r="AG119" s="4">
        <v>0</v>
      </c>
      <c r="AH119" s="4">
        <f t="shared" si="10"/>
        <v>0</v>
      </c>
      <c r="AI119" s="4">
        <v>0</v>
      </c>
      <c r="AJ119" s="4">
        <v>0</v>
      </c>
    </row>
    <row r="120" spans="1:36" x14ac:dyDescent="0.25">
      <c r="A120" s="1">
        <v>41395</v>
      </c>
      <c r="B120" s="6">
        <f t="shared" si="8"/>
        <v>2013</v>
      </c>
      <c r="C120" s="3">
        <v>52430271.107831322</v>
      </c>
      <c r="D120" s="3">
        <v>11256892.577400001</v>
      </c>
      <c r="E120" s="3">
        <v>6349928.6646999987</v>
      </c>
      <c r="F120" s="3">
        <v>5794782.9677999988</v>
      </c>
      <c r="G120" s="3">
        <v>14823176.489299998</v>
      </c>
      <c r="H120" s="3">
        <f t="shared" si="6"/>
        <v>20617959.457099997</v>
      </c>
      <c r="I120" s="3">
        <v>12329554.254999999</v>
      </c>
      <c r="J120" s="3">
        <v>255487</v>
      </c>
      <c r="K120" s="3">
        <v>774.68700000000001</v>
      </c>
      <c r="L120" s="3">
        <v>123728.42</v>
      </c>
      <c r="M120" s="4">
        <v>139.70000000000002</v>
      </c>
      <c r="N120" s="4">
        <v>6.3</v>
      </c>
      <c r="O120" s="4">
        <v>22</v>
      </c>
      <c r="P120">
        <v>31</v>
      </c>
      <c r="Q120" s="30">
        <v>6770.3</v>
      </c>
      <c r="R120" s="30">
        <v>80.599999999999994</v>
      </c>
      <c r="S120" s="4">
        <v>23336</v>
      </c>
      <c r="T120" s="4">
        <v>3169</v>
      </c>
      <c r="U120" s="4">
        <v>234</v>
      </c>
      <c r="V120" s="4">
        <v>137</v>
      </c>
      <c r="W120" s="4">
        <f t="shared" si="9"/>
        <v>371</v>
      </c>
      <c r="X120" s="4">
        <v>0</v>
      </c>
      <c r="Y120">
        <v>3</v>
      </c>
      <c r="Z120" s="4">
        <v>5433</v>
      </c>
      <c r="AA120" s="4">
        <v>151</v>
      </c>
      <c r="AB120" s="4">
        <v>1</v>
      </c>
      <c r="AC120" s="4">
        <v>1</v>
      </c>
      <c r="AD120" s="4">
        <v>0</v>
      </c>
      <c r="AE120" s="4">
        <v>0</v>
      </c>
      <c r="AF120" s="4">
        <v>0</v>
      </c>
      <c r="AG120" s="4">
        <v>0</v>
      </c>
      <c r="AH120" s="4">
        <f t="shared" si="10"/>
        <v>1</v>
      </c>
      <c r="AI120" s="4">
        <v>0</v>
      </c>
      <c r="AJ120" s="4">
        <v>0</v>
      </c>
    </row>
    <row r="121" spans="1:36" x14ac:dyDescent="0.25">
      <c r="A121" s="1">
        <v>41426</v>
      </c>
      <c r="B121" s="6">
        <f t="shared" si="8"/>
        <v>2013</v>
      </c>
      <c r="C121" s="3">
        <v>53274835.555783138</v>
      </c>
      <c r="D121" s="3">
        <v>11837120.3138</v>
      </c>
      <c r="E121" s="3">
        <v>6492686.1686000004</v>
      </c>
      <c r="F121" s="3">
        <v>5939856.4061999992</v>
      </c>
      <c r="G121" s="3">
        <v>15152289.5284</v>
      </c>
      <c r="H121" s="3">
        <f t="shared" si="6"/>
        <v>21092145.934599999</v>
      </c>
      <c r="I121" s="3">
        <v>12519194.473000001</v>
      </c>
      <c r="J121" s="3">
        <v>197339</v>
      </c>
      <c r="K121" s="3">
        <v>719.24400000000003</v>
      </c>
      <c r="L121" s="3">
        <v>119724.6</v>
      </c>
      <c r="M121" s="4">
        <v>72.200000000000017</v>
      </c>
      <c r="N121" s="4">
        <v>30.800000000000004</v>
      </c>
      <c r="O121" s="4">
        <v>20</v>
      </c>
      <c r="P121">
        <v>30</v>
      </c>
      <c r="Q121" s="30">
        <v>6861.8</v>
      </c>
      <c r="R121" s="30">
        <v>81.7</v>
      </c>
      <c r="S121" s="4">
        <v>23395</v>
      </c>
      <c r="T121" s="4">
        <v>3174</v>
      </c>
      <c r="U121" s="4">
        <v>233</v>
      </c>
      <c r="V121" s="4">
        <v>137</v>
      </c>
      <c r="W121" s="4">
        <f t="shared" si="9"/>
        <v>370</v>
      </c>
      <c r="X121" s="4">
        <v>0</v>
      </c>
      <c r="Y121">
        <v>3</v>
      </c>
      <c r="Z121" s="4">
        <v>5477</v>
      </c>
      <c r="AA121" s="4">
        <v>151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f t="shared" si="10"/>
        <v>1</v>
      </c>
      <c r="AI121" s="4">
        <v>0</v>
      </c>
      <c r="AJ121" s="4">
        <v>0</v>
      </c>
    </row>
    <row r="122" spans="1:36" x14ac:dyDescent="0.25">
      <c r="A122" s="1">
        <v>41456</v>
      </c>
      <c r="B122" s="6">
        <f t="shared" si="8"/>
        <v>2013</v>
      </c>
      <c r="C122" s="3">
        <v>63752204.808433734</v>
      </c>
      <c r="D122" s="3">
        <v>13724938.6174</v>
      </c>
      <c r="E122" s="3">
        <v>7411287.6236999994</v>
      </c>
      <c r="F122" s="3">
        <v>6818969.4397999998</v>
      </c>
      <c r="G122" s="3">
        <v>17058342.884100001</v>
      </c>
      <c r="H122" s="3">
        <f t="shared" si="6"/>
        <v>23877312.323899999</v>
      </c>
      <c r="I122" s="3">
        <v>15242330.061000001</v>
      </c>
      <c r="J122" s="3">
        <v>197210</v>
      </c>
      <c r="K122" s="3">
        <v>702.04600000000005</v>
      </c>
      <c r="L122" s="3">
        <v>123575.42</v>
      </c>
      <c r="M122" s="4">
        <v>4.8</v>
      </c>
      <c r="N122" s="4">
        <v>97.09999999999998</v>
      </c>
      <c r="O122" s="4">
        <v>22</v>
      </c>
      <c r="P122">
        <v>31</v>
      </c>
      <c r="Q122" s="30">
        <v>6917.1</v>
      </c>
      <c r="R122" s="30">
        <v>82.5</v>
      </c>
      <c r="S122" s="4">
        <v>23379</v>
      </c>
      <c r="T122" s="4">
        <v>3174</v>
      </c>
      <c r="U122" s="4">
        <v>234</v>
      </c>
      <c r="V122" s="4">
        <v>137</v>
      </c>
      <c r="W122" s="4">
        <f t="shared" si="9"/>
        <v>371</v>
      </c>
      <c r="X122" s="4">
        <v>0</v>
      </c>
      <c r="Y122">
        <v>3</v>
      </c>
      <c r="Z122" s="4">
        <v>5727</v>
      </c>
      <c r="AA122" s="4">
        <v>150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f t="shared" si="10"/>
        <v>1</v>
      </c>
      <c r="AI122" s="4">
        <v>0</v>
      </c>
      <c r="AJ122" s="4">
        <v>0</v>
      </c>
    </row>
    <row r="123" spans="1:36" s="30" customFormat="1" x14ac:dyDescent="0.25">
      <c r="A123" s="1">
        <v>41487</v>
      </c>
      <c r="B123" s="6">
        <f t="shared" si="8"/>
        <v>2013</v>
      </c>
      <c r="C123" s="3">
        <v>59398896.684819274</v>
      </c>
      <c r="D123" s="3">
        <v>12808476.5385</v>
      </c>
      <c r="E123" s="3">
        <v>7080591.3404999999</v>
      </c>
      <c r="F123" s="3">
        <v>6541731.4468999999</v>
      </c>
      <c r="G123" s="3">
        <v>16638185.920499999</v>
      </c>
      <c r="H123" s="3">
        <f t="shared" si="6"/>
        <v>23179917.367399998</v>
      </c>
      <c r="I123" s="3">
        <v>14587365.41</v>
      </c>
      <c r="J123" s="3">
        <v>222711</v>
      </c>
      <c r="K123" s="3">
        <v>592.71299999999997</v>
      </c>
      <c r="L123" s="3">
        <v>123498.42</v>
      </c>
      <c r="M123" s="4">
        <v>7.7</v>
      </c>
      <c r="N123" s="4">
        <v>59.999999999999993</v>
      </c>
      <c r="O123" s="4">
        <v>21</v>
      </c>
      <c r="P123" s="30">
        <v>31</v>
      </c>
      <c r="Q123" s="30">
        <v>6934.7</v>
      </c>
      <c r="R123" s="30">
        <v>83.4</v>
      </c>
      <c r="S123" s="4">
        <v>23423</v>
      </c>
      <c r="T123" s="4">
        <v>3170</v>
      </c>
      <c r="U123" s="4">
        <v>236</v>
      </c>
      <c r="V123" s="4">
        <v>137</v>
      </c>
      <c r="W123" s="4">
        <f t="shared" si="9"/>
        <v>373</v>
      </c>
      <c r="X123" s="4">
        <v>0</v>
      </c>
      <c r="Y123" s="30">
        <v>3</v>
      </c>
      <c r="Z123" s="4">
        <v>5758</v>
      </c>
      <c r="AA123" s="4">
        <v>150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f t="shared" si="10"/>
        <v>1</v>
      </c>
      <c r="AI123" s="4">
        <v>0</v>
      </c>
      <c r="AJ123" s="4">
        <v>0</v>
      </c>
    </row>
    <row r="124" spans="1:36" s="30" customFormat="1" x14ac:dyDescent="0.25">
      <c r="A124" s="1">
        <v>41518</v>
      </c>
      <c r="B124" s="6">
        <f t="shared" si="8"/>
        <v>2013</v>
      </c>
      <c r="C124" s="3">
        <v>54729002.721204817</v>
      </c>
      <c r="D124" s="3">
        <v>12245851.7632</v>
      </c>
      <c r="E124" s="3">
        <v>6427748.052699999</v>
      </c>
      <c r="F124" s="3">
        <v>5894824.7414999995</v>
      </c>
      <c r="G124" s="3">
        <v>15400677.077500002</v>
      </c>
      <c r="H124" s="3">
        <f t="shared" si="6"/>
        <v>21295501.819000002</v>
      </c>
      <c r="I124" s="3">
        <v>13272017.319</v>
      </c>
      <c r="J124" s="3">
        <v>207098</v>
      </c>
      <c r="K124" s="3">
        <v>477.161</v>
      </c>
      <c r="L124" s="3">
        <v>138071.07</v>
      </c>
      <c r="M124" s="4">
        <v>118.4</v>
      </c>
      <c r="N124" s="4">
        <v>16.5</v>
      </c>
      <c r="O124" s="4">
        <v>20</v>
      </c>
      <c r="P124" s="30">
        <v>30</v>
      </c>
      <c r="Q124" s="30">
        <v>6906.9</v>
      </c>
      <c r="R124" s="30">
        <v>84.1</v>
      </c>
      <c r="S124" s="4">
        <v>23499</v>
      </c>
      <c r="T124" s="4">
        <v>3166</v>
      </c>
      <c r="U124" s="4">
        <v>236</v>
      </c>
      <c r="V124" s="4">
        <v>137</v>
      </c>
      <c r="W124" s="4">
        <f t="shared" si="9"/>
        <v>373</v>
      </c>
      <c r="X124" s="4">
        <v>0</v>
      </c>
      <c r="Y124" s="30">
        <v>3</v>
      </c>
      <c r="Z124" s="4">
        <v>5381</v>
      </c>
      <c r="AA124" s="4">
        <v>150</v>
      </c>
      <c r="AB124" s="4">
        <v>1</v>
      </c>
      <c r="AC124" s="4">
        <v>0</v>
      </c>
      <c r="AD124" s="4">
        <v>1</v>
      </c>
      <c r="AE124" s="4">
        <v>0</v>
      </c>
      <c r="AF124" s="4">
        <v>0</v>
      </c>
      <c r="AG124" s="4">
        <v>0</v>
      </c>
      <c r="AH124" s="4">
        <f t="shared" si="10"/>
        <v>0</v>
      </c>
      <c r="AI124" s="4">
        <v>0</v>
      </c>
      <c r="AJ124" s="4">
        <v>0</v>
      </c>
    </row>
    <row r="125" spans="1:36" s="30" customFormat="1" x14ac:dyDescent="0.25">
      <c r="A125" s="1">
        <v>41548</v>
      </c>
      <c r="B125" s="6">
        <f t="shared" si="8"/>
        <v>2013</v>
      </c>
      <c r="C125" s="3">
        <v>56001055.432048194</v>
      </c>
      <c r="D125" s="3">
        <v>13101524.618600002</v>
      </c>
      <c r="E125" s="3">
        <v>6420522.6624999996</v>
      </c>
      <c r="F125" s="3">
        <v>5940536.7679000013</v>
      </c>
      <c r="G125" s="3">
        <v>15627462.717600001</v>
      </c>
      <c r="H125" s="3">
        <f>F125+G125</f>
        <v>21567999.4855</v>
      </c>
      <c r="I125" s="3">
        <v>12991616.025000002</v>
      </c>
      <c r="J125" s="3">
        <v>239266</v>
      </c>
      <c r="K125" s="3">
        <v>477.161</v>
      </c>
      <c r="L125" s="3">
        <v>149190.45000000001</v>
      </c>
      <c r="M125" s="4">
        <v>235.69999999999996</v>
      </c>
      <c r="N125" s="4">
        <v>1.5</v>
      </c>
      <c r="O125" s="4">
        <v>22</v>
      </c>
      <c r="P125" s="30">
        <v>31</v>
      </c>
      <c r="Q125" s="30">
        <v>6889</v>
      </c>
      <c r="R125" s="30">
        <v>85.1</v>
      </c>
      <c r="S125" s="4">
        <v>23572</v>
      </c>
      <c r="T125" s="4">
        <v>3142</v>
      </c>
      <c r="U125" s="4">
        <v>237</v>
      </c>
      <c r="V125" s="4">
        <v>137</v>
      </c>
      <c r="W125" s="4">
        <f t="shared" si="9"/>
        <v>374</v>
      </c>
      <c r="X125" s="4">
        <v>0</v>
      </c>
      <c r="Y125" s="30">
        <v>3</v>
      </c>
      <c r="Z125" s="4">
        <v>5381</v>
      </c>
      <c r="AA125" s="4">
        <v>150</v>
      </c>
      <c r="AB125" s="4">
        <v>1</v>
      </c>
      <c r="AC125" s="4">
        <v>0</v>
      </c>
      <c r="AD125" s="4">
        <v>1</v>
      </c>
      <c r="AE125" s="4">
        <v>0</v>
      </c>
      <c r="AF125" s="4">
        <v>0</v>
      </c>
      <c r="AG125" s="4">
        <v>0</v>
      </c>
      <c r="AH125" s="4">
        <f t="shared" si="10"/>
        <v>0</v>
      </c>
      <c r="AI125" s="4">
        <v>0</v>
      </c>
      <c r="AJ125" s="4">
        <v>0</v>
      </c>
    </row>
    <row r="126" spans="1:36" s="30" customFormat="1" x14ac:dyDescent="0.25">
      <c r="A126" s="1">
        <v>41579</v>
      </c>
      <c r="B126" s="6">
        <f t="shared" si="8"/>
        <v>2013</v>
      </c>
      <c r="C126" s="3">
        <v>56290952.54192771</v>
      </c>
      <c r="D126" s="3">
        <v>17400393.981199998</v>
      </c>
      <c r="E126" s="3">
        <v>7196501.2766999993</v>
      </c>
      <c r="F126" s="3">
        <v>6507032.9238999998</v>
      </c>
      <c r="G126" s="3">
        <v>17023388.467499997</v>
      </c>
      <c r="H126" s="3">
        <f>F126+G126</f>
        <v>23530421.391399998</v>
      </c>
      <c r="I126" s="3">
        <v>12006063.484999999</v>
      </c>
      <c r="J126" s="3">
        <v>238243</v>
      </c>
      <c r="K126" s="3">
        <v>473.06799999999998</v>
      </c>
      <c r="L126" s="3">
        <v>119514.6</v>
      </c>
      <c r="M126" s="4">
        <v>501.50000000000006</v>
      </c>
      <c r="N126" s="4">
        <v>0</v>
      </c>
      <c r="O126" s="4">
        <v>21</v>
      </c>
      <c r="P126" s="30">
        <v>30</v>
      </c>
      <c r="Q126" s="30">
        <v>6863.8</v>
      </c>
      <c r="R126" s="30">
        <v>85.1</v>
      </c>
      <c r="S126" s="4">
        <v>23628</v>
      </c>
      <c r="T126" s="4">
        <v>3104</v>
      </c>
      <c r="U126" s="4">
        <v>237</v>
      </c>
      <c r="V126" s="4">
        <v>136</v>
      </c>
      <c r="W126" s="4">
        <f t="shared" si="9"/>
        <v>373</v>
      </c>
      <c r="X126" s="4">
        <v>0</v>
      </c>
      <c r="Y126" s="30">
        <v>3</v>
      </c>
      <c r="Z126" s="4">
        <v>5392</v>
      </c>
      <c r="AA126" s="4">
        <v>150</v>
      </c>
      <c r="AB126" s="4">
        <v>1</v>
      </c>
      <c r="AC126" s="4">
        <v>0</v>
      </c>
      <c r="AD126" s="4">
        <v>1</v>
      </c>
      <c r="AE126" s="4">
        <v>0</v>
      </c>
      <c r="AF126" s="4">
        <v>0</v>
      </c>
      <c r="AG126" s="4">
        <v>0</v>
      </c>
      <c r="AH126" s="4">
        <f t="shared" si="10"/>
        <v>0</v>
      </c>
      <c r="AI126" s="4">
        <v>0</v>
      </c>
      <c r="AJ126" s="4">
        <v>0</v>
      </c>
    </row>
    <row r="127" spans="1:36" s="30" customFormat="1" x14ac:dyDescent="0.25">
      <c r="A127" s="1">
        <v>41609</v>
      </c>
      <c r="B127" s="6">
        <f t="shared" si="8"/>
        <v>2013</v>
      </c>
      <c r="C127" s="3">
        <v>70564077.786506027</v>
      </c>
      <c r="D127" s="3">
        <v>21276561.418000001</v>
      </c>
      <c r="E127" s="3">
        <v>8089952.5006000008</v>
      </c>
      <c r="F127" s="3">
        <v>7635156.5388999991</v>
      </c>
      <c r="G127" s="3">
        <v>18932195.9943</v>
      </c>
      <c r="H127" s="3">
        <f>F127+G127</f>
        <v>26567352.533199999</v>
      </c>
      <c r="I127" s="3">
        <v>11873765.093</v>
      </c>
      <c r="J127" s="3">
        <v>221712</v>
      </c>
      <c r="K127" s="3">
        <v>473.06799999999998</v>
      </c>
      <c r="L127" s="3">
        <v>123498.42</v>
      </c>
      <c r="M127" s="4">
        <v>756.99999999999977</v>
      </c>
      <c r="N127" s="4">
        <v>0</v>
      </c>
      <c r="O127" s="4">
        <v>20</v>
      </c>
      <c r="P127" s="30">
        <v>31</v>
      </c>
      <c r="Q127" s="30">
        <v>6849.3</v>
      </c>
      <c r="R127" s="30">
        <v>84.1</v>
      </c>
      <c r="S127" s="4">
        <v>23625</v>
      </c>
      <c r="T127" s="4">
        <v>3099</v>
      </c>
      <c r="U127" s="4">
        <v>237</v>
      </c>
      <c r="V127" s="4">
        <v>137</v>
      </c>
      <c r="W127" s="4">
        <f t="shared" si="9"/>
        <v>374</v>
      </c>
      <c r="X127" s="4">
        <v>0</v>
      </c>
      <c r="Y127" s="30">
        <v>3</v>
      </c>
      <c r="Z127" s="4">
        <v>5392</v>
      </c>
      <c r="AA127" s="4">
        <v>150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f t="shared" si="10"/>
        <v>0</v>
      </c>
      <c r="AI127" s="4">
        <v>0</v>
      </c>
      <c r="AJ127" s="4">
        <v>0</v>
      </c>
    </row>
    <row r="128" spans="1:36" s="30" customFormat="1" x14ac:dyDescent="0.25">
      <c r="A128" s="1">
        <v>41640</v>
      </c>
      <c r="B128" s="6">
        <f t="shared" ref="B128:B145" si="11">YEAR(A128)</f>
        <v>2014</v>
      </c>
      <c r="C128" s="3">
        <v>78167503.643012047</v>
      </c>
      <c r="D128" s="3">
        <v>24045022.723000001</v>
      </c>
      <c r="E128" s="3">
        <v>9744747.6810999997</v>
      </c>
      <c r="F128" s="3">
        <v>7297787.5548999999</v>
      </c>
      <c r="G128" s="3">
        <v>20090481.0724</v>
      </c>
      <c r="H128" s="3">
        <f t="shared" ref="H128:H139" si="12">F128+G128</f>
        <v>27388268.627300002</v>
      </c>
      <c r="I128" s="3">
        <v>12772928.206999999</v>
      </c>
      <c r="J128" s="3">
        <v>208956.88321732407</v>
      </c>
      <c r="K128" s="3">
        <v>473.06799999999998</v>
      </c>
      <c r="L128" s="3">
        <v>123715.42</v>
      </c>
      <c r="M128" s="4">
        <v>844.5</v>
      </c>
      <c r="N128" s="4">
        <v>0</v>
      </c>
      <c r="O128" s="4">
        <v>22</v>
      </c>
      <c r="P128" s="30">
        <v>31</v>
      </c>
      <c r="Q128" s="30">
        <v>6806.1</v>
      </c>
      <c r="R128" s="30">
        <v>82.5</v>
      </c>
      <c r="S128" s="4">
        <v>23649</v>
      </c>
      <c r="T128" s="4">
        <v>3122</v>
      </c>
      <c r="U128" s="4">
        <v>185</v>
      </c>
      <c r="V128" s="4">
        <v>137</v>
      </c>
      <c r="W128" s="4">
        <f t="shared" si="9"/>
        <v>322</v>
      </c>
      <c r="X128" s="4">
        <v>1</v>
      </c>
      <c r="Y128" s="30">
        <v>3</v>
      </c>
      <c r="Z128" s="4">
        <v>5392</v>
      </c>
      <c r="AA128" s="4">
        <v>150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f t="shared" si="10"/>
        <v>0</v>
      </c>
      <c r="AI128" s="4">
        <v>1</v>
      </c>
      <c r="AJ128" s="4">
        <v>0</v>
      </c>
    </row>
    <row r="129" spans="1:37" s="30" customFormat="1" x14ac:dyDescent="0.25">
      <c r="A129" s="1">
        <v>41671</v>
      </c>
      <c r="B129" s="6">
        <f t="shared" si="11"/>
        <v>2014</v>
      </c>
      <c r="C129" s="3">
        <v>67403067.843373507</v>
      </c>
      <c r="D129" s="3">
        <v>20749302.4553</v>
      </c>
      <c r="E129" s="3">
        <v>8690919.2281999998</v>
      </c>
      <c r="F129" s="3">
        <v>6591065.1289999997</v>
      </c>
      <c r="G129" s="3">
        <v>18018764.039799999</v>
      </c>
      <c r="H129" s="3">
        <f t="shared" si="12"/>
        <v>24609829.1688</v>
      </c>
      <c r="I129" s="3">
        <v>11586289.765999999</v>
      </c>
      <c r="J129" s="3">
        <v>173634.95746326374</v>
      </c>
      <c r="K129" s="3">
        <v>442.24400000000003</v>
      </c>
      <c r="L129" s="3">
        <v>111531.712</v>
      </c>
      <c r="M129" s="4">
        <v>740.90000000000009</v>
      </c>
      <c r="N129" s="4">
        <v>0</v>
      </c>
      <c r="O129" s="4">
        <v>19</v>
      </c>
      <c r="P129" s="30">
        <v>28</v>
      </c>
      <c r="Q129" s="30">
        <v>6772.3</v>
      </c>
      <c r="R129" s="30">
        <v>82.1</v>
      </c>
      <c r="S129" s="4">
        <v>23652</v>
      </c>
      <c r="T129" s="4">
        <v>3121</v>
      </c>
      <c r="U129" s="4">
        <v>185</v>
      </c>
      <c r="V129" s="4">
        <v>137</v>
      </c>
      <c r="W129" s="4">
        <f t="shared" si="9"/>
        <v>322</v>
      </c>
      <c r="X129" s="4">
        <v>1</v>
      </c>
      <c r="Y129" s="30">
        <v>3</v>
      </c>
      <c r="Z129" s="4">
        <v>5211</v>
      </c>
      <c r="AA129" s="4">
        <v>150</v>
      </c>
      <c r="AB129" s="4">
        <v>0</v>
      </c>
      <c r="AC129" s="4">
        <v>0</v>
      </c>
      <c r="AD129" s="4">
        <v>0</v>
      </c>
      <c r="AE129" s="4">
        <v>1</v>
      </c>
      <c r="AF129" s="4">
        <v>0</v>
      </c>
      <c r="AG129" s="4">
        <v>0</v>
      </c>
      <c r="AH129" s="4">
        <f t="shared" si="10"/>
        <v>0</v>
      </c>
      <c r="AI129" s="4">
        <v>0</v>
      </c>
      <c r="AJ129" s="4">
        <v>0</v>
      </c>
    </row>
    <row r="130" spans="1:37" s="30" customFormat="1" x14ac:dyDescent="0.25">
      <c r="A130" s="1">
        <v>41699</v>
      </c>
      <c r="B130" s="6">
        <f t="shared" si="11"/>
        <v>2014</v>
      </c>
      <c r="C130" s="3">
        <v>71142156.171084344</v>
      </c>
      <c r="D130" s="3">
        <v>20476865.275200002</v>
      </c>
      <c r="E130" s="3">
        <v>8839537.966</v>
      </c>
      <c r="F130" s="3">
        <v>6930113.1627999991</v>
      </c>
      <c r="G130" s="3">
        <v>18940380.861499999</v>
      </c>
      <c r="H130" s="3">
        <f t="shared" si="12"/>
        <v>25870494.024299998</v>
      </c>
      <c r="I130" s="3">
        <v>12718168.484999999</v>
      </c>
      <c r="J130" s="3">
        <v>171148.49187935036</v>
      </c>
      <c r="K130" s="3">
        <v>431.09500000000003</v>
      </c>
      <c r="L130" s="3">
        <v>122747.954</v>
      </c>
      <c r="M130" s="4">
        <v>720.19999999999993</v>
      </c>
      <c r="N130" s="4">
        <v>0</v>
      </c>
      <c r="O130" s="4">
        <v>21</v>
      </c>
      <c r="P130" s="30">
        <v>31</v>
      </c>
      <c r="Q130" s="30">
        <v>6751.3</v>
      </c>
      <c r="R130" s="30">
        <v>81.8</v>
      </c>
      <c r="S130" s="4">
        <v>23692</v>
      </c>
      <c r="T130" s="4">
        <v>3085</v>
      </c>
      <c r="U130" s="4">
        <v>188</v>
      </c>
      <c r="V130" s="4">
        <v>137</v>
      </c>
      <c r="W130" s="4">
        <f t="shared" si="9"/>
        <v>325</v>
      </c>
      <c r="X130" s="4">
        <v>1</v>
      </c>
      <c r="Y130" s="30">
        <v>3</v>
      </c>
      <c r="Z130" s="4">
        <v>5178</v>
      </c>
      <c r="AA130" s="4">
        <v>149</v>
      </c>
      <c r="AB130" s="4">
        <v>1</v>
      </c>
      <c r="AC130" s="4">
        <v>1</v>
      </c>
      <c r="AD130" s="4">
        <v>0</v>
      </c>
      <c r="AE130" s="4">
        <v>0</v>
      </c>
      <c r="AF130" s="4">
        <v>0</v>
      </c>
      <c r="AG130" s="4">
        <v>0</v>
      </c>
      <c r="AH130" s="4">
        <f t="shared" si="10"/>
        <v>0</v>
      </c>
      <c r="AI130" s="4">
        <v>0</v>
      </c>
      <c r="AJ130" s="4">
        <v>1</v>
      </c>
    </row>
    <row r="131" spans="1:37" s="30" customFormat="1" x14ac:dyDescent="0.25">
      <c r="A131" s="1">
        <v>41730</v>
      </c>
      <c r="B131" s="6">
        <f t="shared" si="11"/>
        <v>2014</v>
      </c>
      <c r="C131" s="3">
        <v>56889677.615301207</v>
      </c>
      <c r="D131" s="3">
        <v>15606789.041399999</v>
      </c>
      <c r="E131" s="3">
        <v>7227399.0751</v>
      </c>
      <c r="F131" s="3">
        <v>5656916.7777999993</v>
      </c>
      <c r="G131" s="3">
        <v>16142679.944200002</v>
      </c>
      <c r="H131" s="3">
        <f t="shared" si="12"/>
        <v>21799596.722000003</v>
      </c>
      <c r="I131" s="3">
        <v>11494836.318</v>
      </c>
      <c r="J131" s="3">
        <v>141658.93271461717</v>
      </c>
      <c r="K131" s="3">
        <v>448.66600000000005</v>
      </c>
      <c r="L131" s="3">
        <v>96196.53</v>
      </c>
      <c r="M131" s="4">
        <v>352.09999999999991</v>
      </c>
      <c r="N131" s="4">
        <v>0</v>
      </c>
      <c r="O131" s="4">
        <v>20</v>
      </c>
      <c r="P131" s="30">
        <v>30</v>
      </c>
      <c r="Q131" s="30">
        <v>6785</v>
      </c>
      <c r="R131" s="30">
        <v>82</v>
      </c>
      <c r="S131" s="4">
        <v>23826</v>
      </c>
      <c r="T131" s="4">
        <v>3087</v>
      </c>
      <c r="U131" s="4">
        <v>185</v>
      </c>
      <c r="V131" s="4">
        <v>138</v>
      </c>
      <c r="W131" s="4">
        <f t="shared" si="9"/>
        <v>323</v>
      </c>
      <c r="X131" s="4">
        <v>1</v>
      </c>
      <c r="Y131" s="30">
        <v>3</v>
      </c>
      <c r="Z131" s="4">
        <v>5156</v>
      </c>
      <c r="AA131" s="4">
        <v>148</v>
      </c>
      <c r="AB131" s="4">
        <v>1</v>
      </c>
      <c r="AC131" s="4">
        <v>1</v>
      </c>
      <c r="AD131" s="4">
        <v>0</v>
      </c>
      <c r="AE131" s="4">
        <v>0</v>
      </c>
      <c r="AF131" s="4">
        <v>1</v>
      </c>
      <c r="AG131" s="4">
        <v>0</v>
      </c>
      <c r="AH131" s="4">
        <f t="shared" si="10"/>
        <v>0</v>
      </c>
      <c r="AI131" s="4">
        <v>0</v>
      </c>
      <c r="AJ131" s="4">
        <v>0</v>
      </c>
    </row>
    <row r="132" spans="1:37" s="30" customFormat="1" x14ac:dyDescent="0.25">
      <c r="A132" s="1">
        <v>41760</v>
      </c>
      <c r="B132" s="6">
        <f t="shared" si="11"/>
        <v>2014</v>
      </c>
      <c r="C132" s="3">
        <v>51722002.598915666</v>
      </c>
      <c r="D132" s="3">
        <v>11442915.201100001</v>
      </c>
      <c r="E132" s="3">
        <v>6595622.3787000002</v>
      </c>
      <c r="F132" s="3">
        <v>5262951.7011000002</v>
      </c>
      <c r="G132" s="3">
        <v>14949270.745700002</v>
      </c>
      <c r="H132" s="3">
        <f t="shared" si="12"/>
        <v>20212222.446800001</v>
      </c>
      <c r="I132" s="3">
        <v>11858207.989999998</v>
      </c>
      <c r="J132" s="3">
        <v>120208.04166666667</v>
      </c>
      <c r="K132" s="3">
        <v>422.32100000000003</v>
      </c>
      <c r="L132" s="3">
        <v>99403.081000000006</v>
      </c>
      <c r="M132" s="4">
        <v>127.70000000000003</v>
      </c>
      <c r="N132" s="4">
        <v>12.399999999999999</v>
      </c>
      <c r="O132" s="4">
        <v>22</v>
      </c>
      <c r="P132" s="30">
        <v>31</v>
      </c>
      <c r="Q132" s="30">
        <v>6842.6</v>
      </c>
      <c r="R132" s="30">
        <v>82.8</v>
      </c>
      <c r="S132" s="4">
        <v>23751</v>
      </c>
      <c r="T132" s="4">
        <v>3075</v>
      </c>
      <c r="U132" s="4">
        <v>186</v>
      </c>
      <c r="V132" s="4">
        <v>138</v>
      </c>
      <c r="W132" s="4">
        <f t="shared" si="9"/>
        <v>324</v>
      </c>
      <c r="X132" s="4">
        <v>1</v>
      </c>
      <c r="Y132" s="30">
        <v>3</v>
      </c>
      <c r="Z132" s="4">
        <v>5156</v>
      </c>
      <c r="AA132" s="4">
        <v>148</v>
      </c>
      <c r="AB132" s="4">
        <v>1</v>
      </c>
      <c r="AC132" s="4">
        <v>1</v>
      </c>
      <c r="AD132" s="4">
        <v>0</v>
      </c>
      <c r="AE132" s="4">
        <v>0</v>
      </c>
      <c r="AF132" s="4">
        <v>0</v>
      </c>
      <c r="AG132" s="4">
        <v>0</v>
      </c>
      <c r="AH132" s="4">
        <f t="shared" si="10"/>
        <v>1</v>
      </c>
      <c r="AI132" s="4">
        <v>0</v>
      </c>
      <c r="AJ132" s="4">
        <v>0</v>
      </c>
    </row>
    <row r="133" spans="1:37" s="30" customFormat="1" x14ac:dyDescent="0.25">
      <c r="A133" s="1">
        <v>41791</v>
      </c>
      <c r="B133" s="6">
        <f t="shared" si="11"/>
        <v>2014</v>
      </c>
      <c r="C133" s="3">
        <v>53875004.047108434</v>
      </c>
      <c r="D133" s="3">
        <v>11450449.290999999</v>
      </c>
      <c r="E133" s="3">
        <v>6748420.8118000003</v>
      </c>
      <c r="F133" s="3">
        <v>5437661.7108000005</v>
      </c>
      <c r="G133" s="3">
        <v>15250874.950900001</v>
      </c>
      <c r="H133" s="3">
        <f t="shared" si="12"/>
        <v>20688536.661700003</v>
      </c>
      <c r="I133" s="3">
        <v>12819088.591</v>
      </c>
      <c r="J133" s="3">
        <v>107612.23124516629</v>
      </c>
      <c r="K133" s="3">
        <v>422.44500000000005</v>
      </c>
      <c r="L133" s="3">
        <v>96544.53</v>
      </c>
      <c r="M133" s="4">
        <v>25.699999999999996</v>
      </c>
      <c r="N133" s="4">
        <v>47.4</v>
      </c>
      <c r="O133" s="4">
        <v>21</v>
      </c>
      <c r="P133" s="30">
        <v>30</v>
      </c>
      <c r="Q133" s="30">
        <v>6912.9</v>
      </c>
      <c r="R133" s="30">
        <v>83.4</v>
      </c>
      <c r="S133" s="4">
        <v>23799</v>
      </c>
      <c r="T133" s="4">
        <v>3067</v>
      </c>
      <c r="U133" s="4">
        <v>187</v>
      </c>
      <c r="V133" s="4">
        <v>138</v>
      </c>
      <c r="W133" s="4">
        <f t="shared" si="9"/>
        <v>325</v>
      </c>
      <c r="X133" s="4">
        <v>1</v>
      </c>
      <c r="Y133" s="30">
        <v>3</v>
      </c>
      <c r="Z133" s="4">
        <v>5163</v>
      </c>
      <c r="AA133" s="4">
        <v>148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f t="shared" si="10"/>
        <v>1</v>
      </c>
      <c r="AI133" s="4">
        <v>0</v>
      </c>
      <c r="AJ133" s="4">
        <v>0</v>
      </c>
    </row>
    <row r="134" spans="1:37" s="30" customFormat="1" x14ac:dyDescent="0.25">
      <c r="A134" s="1">
        <v>41821</v>
      </c>
      <c r="B134" s="6">
        <f t="shared" si="11"/>
        <v>2014</v>
      </c>
      <c r="C134" s="3">
        <v>58142316.039879523</v>
      </c>
      <c r="D134" s="3">
        <v>12659349.261</v>
      </c>
      <c r="E134" s="3">
        <v>7210633.4199000001</v>
      </c>
      <c r="F134" s="3">
        <v>5829631.7425999995</v>
      </c>
      <c r="G134" s="3">
        <v>16163844.549199998</v>
      </c>
      <c r="H134" s="3">
        <f t="shared" si="12"/>
        <v>21993476.2918</v>
      </c>
      <c r="I134" s="3">
        <v>14008809.457</v>
      </c>
      <c r="J134" s="3">
        <v>108165.34174400619</v>
      </c>
      <c r="K134" s="3">
        <v>395.33600000000001</v>
      </c>
      <c r="L134" s="3">
        <v>100649.73299999999</v>
      </c>
      <c r="M134" s="4">
        <v>10.600000000000001</v>
      </c>
      <c r="N134" s="4">
        <v>55.899999999999984</v>
      </c>
      <c r="O134" s="4">
        <v>22</v>
      </c>
      <c r="P134" s="30">
        <v>31</v>
      </c>
      <c r="Q134" s="30">
        <v>6957.8</v>
      </c>
      <c r="R134" s="30">
        <v>83.4</v>
      </c>
      <c r="S134" s="4">
        <v>23834</v>
      </c>
      <c r="T134" s="4">
        <v>3066</v>
      </c>
      <c r="U134" s="4">
        <v>187</v>
      </c>
      <c r="V134" s="4">
        <v>138</v>
      </c>
      <c r="W134" s="4">
        <f t="shared" si="9"/>
        <v>325</v>
      </c>
      <c r="X134" s="4">
        <v>1</v>
      </c>
      <c r="Y134" s="30">
        <v>3</v>
      </c>
      <c r="Z134" s="4">
        <v>5139</v>
      </c>
      <c r="AA134" s="4">
        <v>147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f t="shared" si="10"/>
        <v>1</v>
      </c>
      <c r="AI134" s="4">
        <v>0</v>
      </c>
      <c r="AJ134" s="4">
        <v>0</v>
      </c>
    </row>
    <row r="135" spans="1:37" s="30" customFormat="1" x14ac:dyDescent="0.25">
      <c r="A135" s="1">
        <v>41852</v>
      </c>
      <c r="B135" s="6">
        <f t="shared" si="11"/>
        <v>2014</v>
      </c>
      <c r="C135" s="3">
        <v>57751654.821686745</v>
      </c>
      <c r="D135" s="3">
        <v>12690651.3156</v>
      </c>
      <c r="E135" s="3">
        <v>7172486.9500000002</v>
      </c>
      <c r="F135" s="3">
        <v>5689623.5511000007</v>
      </c>
      <c r="G135" s="3">
        <v>16115241.480999999</v>
      </c>
      <c r="H135" s="3">
        <f t="shared" si="12"/>
        <v>21804865.032099999</v>
      </c>
      <c r="I135" s="3">
        <v>14091447.23</v>
      </c>
      <c r="J135" s="3">
        <v>124973.92846094354</v>
      </c>
      <c r="K135" s="3">
        <v>403.601</v>
      </c>
      <c r="L135" s="3">
        <v>100546.82</v>
      </c>
      <c r="M135" s="4">
        <v>18.999999999999996</v>
      </c>
      <c r="N135" s="4">
        <v>51.999999999999993</v>
      </c>
      <c r="O135" s="4">
        <v>20</v>
      </c>
      <c r="P135" s="30">
        <v>31</v>
      </c>
      <c r="Q135" s="30">
        <v>6969.7</v>
      </c>
      <c r="R135" s="30">
        <v>82.2</v>
      </c>
      <c r="S135" s="4">
        <v>23862</v>
      </c>
      <c r="T135" s="4">
        <v>3062</v>
      </c>
      <c r="U135" s="4">
        <v>188</v>
      </c>
      <c r="V135" s="4">
        <v>138</v>
      </c>
      <c r="W135" s="4">
        <f t="shared" si="9"/>
        <v>326</v>
      </c>
      <c r="X135" s="4">
        <v>1</v>
      </c>
      <c r="Y135" s="30">
        <v>3</v>
      </c>
      <c r="Z135" s="4">
        <v>5209</v>
      </c>
      <c r="AA135" s="4">
        <v>144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f t="shared" si="10"/>
        <v>1</v>
      </c>
      <c r="AI135" s="4">
        <v>0</v>
      </c>
      <c r="AJ135" s="4">
        <v>0</v>
      </c>
    </row>
    <row r="136" spans="1:37" s="30" customFormat="1" x14ac:dyDescent="0.25">
      <c r="A136" s="1">
        <v>41883</v>
      </c>
      <c r="B136" s="6">
        <f t="shared" si="11"/>
        <v>2014</v>
      </c>
      <c r="C136" s="3">
        <v>55055070.785060234</v>
      </c>
      <c r="D136" s="3">
        <v>12397214.755899999</v>
      </c>
      <c r="E136" s="3">
        <v>6683803.4541999996</v>
      </c>
      <c r="F136" s="3">
        <v>5271156.1382999998</v>
      </c>
      <c r="G136" s="3">
        <v>15161579.8627</v>
      </c>
      <c r="H136" s="3">
        <f t="shared" si="12"/>
        <v>20432736.001000002</v>
      </c>
      <c r="I136" s="3">
        <v>13562155.984999999</v>
      </c>
      <c r="J136" s="3">
        <v>139459.97032095899</v>
      </c>
      <c r="K136" s="3">
        <v>405.03599999999994</v>
      </c>
      <c r="L136" s="3">
        <v>97303.5</v>
      </c>
      <c r="M136" s="4">
        <v>90.500000000000014</v>
      </c>
      <c r="N136" s="4">
        <v>25.400000000000006</v>
      </c>
      <c r="O136" s="4">
        <v>21</v>
      </c>
      <c r="P136" s="30">
        <v>30</v>
      </c>
      <c r="Q136" s="30">
        <v>6944.1</v>
      </c>
      <c r="R136" s="30">
        <v>81.3</v>
      </c>
      <c r="S136" s="4">
        <v>24020</v>
      </c>
      <c r="T136" s="4">
        <v>2981</v>
      </c>
      <c r="U136" s="4">
        <v>186</v>
      </c>
      <c r="V136" s="4">
        <v>138</v>
      </c>
      <c r="W136" s="4">
        <f t="shared" si="9"/>
        <v>324</v>
      </c>
      <c r="X136" s="4">
        <v>1</v>
      </c>
      <c r="Y136" s="30">
        <v>3</v>
      </c>
      <c r="Z136" s="4">
        <v>5316</v>
      </c>
      <c r="AA136" s="4">
        <v>144</v>
      </c>
      <c r="AB136" s="4">
        <v>1</v>
      </c>
      <c r="AC136" s="4">
        <v>0</v>
      </c>
      <c r="AD136" s="4">
        <v>1</v>
      </c>
      <c r="AE136" s="4">
        <v>0</v>
      </c>
      <c r="AF136" s="4">
        <v>0</v>
      </c>
      <c r="AG136" s="4">
        <v>0</v>
      </c>
      <c r="AH136" s="4">
        <f t="shared" si="10"/>
        <v>0</v>
      </c>
      <c r="AI136" s="4">
        <v>0</v>
      </c>
      <c r="AJ136" s="4">
        <v>0</v>
      </c>
    </row>
    <row r="137" spans="1:37" s="30" customFormat="1" x14ac:dyDescent="0.25">
      <c r="A137" s="1">
        <v>41913</v>
      </c>
      <c r="B137" s="6">
        <f t="shared" si="11"/>
        <v>2014</v>
      </c>
      <c r="C137" s="3">
        <v>55391118.475783132</v>
      </c>
      <c r="D137" s="3">
        <v>13065374.972399998</v>
      </c>
      <c r="E137" s="3">
        <v>6719023.064100001</v>
      </c>
      <c r="F137" s="3">
        <v>5354797.2243000008</v>
      </c>
      <c r="G137" s="3">
        <v>15335050.289500002</v>
      </c>
      <c r="H137" s="3">
        <f t="shared" si="12"/>
        <v>20689847.513800003</v>
      </c>
      <c r="I137" s="3">
        <v>12773242.293000001</v>
      </c>
      <c r="J137" s="3">
        <v>161712.52803557616</v>
      </c>
      <c r="K137" s="3">
        <v>400.59199999999998</v>
      </c>
      <c r="L137" s="3">
        <v>100546.82</v>
      </c>
      <c r="M137" s="4">
        <v>225.59999999999994</v>
      </c>
      <c r="N137" s="4">
        <v>1.8</v>
      </c>
      <c r="O137" s="4">
        <v>22</v>
      </c>
      <c r="P137" s="30">
        <v>31</v>
      </c>
      <c r="Q137" s="30">
        <v>6936.6</v>
      </c>
      <c r="R137" s="30">
        <v>80.099999999999994</v>
      </c>
      <c r="S137" s="4">
        <v>24052</v>
      </c>
      <c r="T137" s="4">
        <v>2984</v>
      </c>
      <c r="U137" s="4">
        <v>186</v>
      </c>
      <c r="V137" s="4">
        <v>138</v>
      </c>
      <c r="W137" s="4">
        <f t="shared" si="9"/>
        <v>324</v>
      </c>
      <c r="X137" s="4">
        <v>1</v>
      </c>
      <c r="Y137" s="30">
        <v>3</v>
      </c>
      <c r="Z137" s="4">
        <v>5272</v>
      </c>
      <c r="AA137" s="4">
        <v>144</v>
      </c>
      <c r="AB137" s="4">
        <v>1</v>
      </c>
      <c r="AC137" s="4">
        <v>0</v>
      </c>
      <c r="AD137" s="4">
        <v>1</v>
      </c>
      <c r="AE137" s="4">
        <v>0</v>
      </c>
      <c r="AF137" s="4">
        <v>0</v>
      </c>
      <c r="AG137" s="4">
        <v>0</v>
      </c>
      <c r="AH137" s="4">
        <f t="shared" si="10"/>
        <v>0</v>
      </c>
      <c r="AI137" s="4">
        <v>0</v>
      </c>
      <c r="AJ137" s="4">
        <v>0</v>
      </c>
    </row>
    <row r="138" spans="1:37" s="30" customFormat="1" x14ac:dyDescent="0.25">
      <c r="A138" s="1">
        <v>41944</v>
      </c>
      <c r="B138" s="6">
        <f t="shared" si="11"/>
        <v>2014</v>
      </c>
      <c r="C138" s="3">
        <v>61256622.912168674</v>
      </c>
      <c r="D138" s="3">
        <v>17254782.230599999</v>
      </c>
      <c r="E138" s="3">
        <v>7525140.5691000018</v>
      </c>
      <c r="F138" s="3">
        <v>5889499.6722000008</v>
      </c>
      <c r="G138" s="3">
        <v>16599076.4438</v>
      </c>
      <c r="H138" s="3">
        <f t="shared" si="12"/>
        <v>22488576.116</v>
      </c>
      <c r="I138" s="3">
        <v>11904214.238</v>
      </c>
      <c r="J138" s="3">
        <v>172825.66676334108</v>
      </c>
      <c r="K138" s="3">
        <v>400.59199999999998</v>
      </c>
      <c r="L138" s="3">
        <v>97303.5</v>
      </c>
      <c r="M138" s="4">
        <v>491.6</v>
      </c>
      <c r="N138" s="4">
        <v>0</v>
      </c>
      <c r="O138" s="4">
        <v>20</v>
      </c>
      <c r="P138" s="30">
        <v>30</v>
      </c>
      <c r="Q138" s="30">
        <v>6914.3</v>
      </c>
      <c r="R138" s="30">
        <v>79.099999999999994</v>
      </c>
      <c r="S138" s="4">
        <v>24048</v>
      </c>
      <c r="T138" s="4">
        <v>2985</v>
      </c>
      <c r="U138" s="4">
        <v>189</v>
      </c>
      <c r="V138" s="4">
        <v>138</v>
      </c>
      <c r="W138" s="4">
        <f t="shared" si="9"/>
        <v>327</v>
      </c>
      <c r="X138" s="4">
        <v>1</v>
      </c>
      <c r="Y138" s="30">
        <v>3</v>
      </c>
      <c r="Z138" s="4">
        <v>5272</v>
      </c>
      <c r="AA138" s="4">
        <v>143</v>
      </c>
      <c r="AB138" s="4">
        <v>1</v>
      </c>
      <c r="AC138" s="4">
        <v>0</v>
      </c>
      <c r="AD138" s="4">
        <v>1</v>
      </c>
      <c r="AE138" s="4">
        <v>0</v>
      </c>
      <c r="AF138" s="4">
        <v>0</v>
      </c>
      <c r="AG138" s="4">
        <v>0</v>
      </c>
      <c r="AH138" s="4">
        <f t="shared" si="10"/>
        <v>0</v>
      </c>
      <c r="AI138" s="4">
        <v>0</v>
      </c>
      <c r="AJ138" s="4">
        <v>0</v>
      </c>
    </row>
    <row r="139" spans="1:37" s="30" customFormat="1" x14ac:dyDescent="0.25">
      <c r="A139" s="1">
        <v>41974</v>
      </c>
      <c r="B139" s="6">
        <f t="shared" si="11"/>
        <v>2014</v>
      </c>
      <c r="C139" s="3">
        <v>66218611.445421688</v>
      </c>
      <c r="D139" s="3">
        <v>20222691.8213</v>
      </c>
      <c r="E139" s="3">
        <v>8312820.2866000012</v>
      </c>
      <c r="F139" s="3">
        <v>6595642.288999998</v>
      </c>
      <c r="G139" s="3">
        <v>17924036.272100002</v>
      </c>
      <c r="H139" s="3">
        <f t="shared" si="12"/>
        <v>24519678.561099999</v>
      </c>
      <c r="I139" s="3">
        <v>11928804.916999999</v>
      </c>
      <c r="J139" s="3">
        <v>187559.82018561487</v>
      </c>
      <c r="K139" s="3">
        <v>400.19899999999996</v>
      </c>
      <c r="L139" s="3">
        <v>100546.82</v>
      </c>
      <c r="M139" s="4">
        <v>619.89999999999986</v>
      </c>
      <c r="N139" s="4">
        <v>0</v>
      </c>
      <c r="O139" s="4">
        <v>21</v>
      </c>
      <c r="P139" s="30">
        <v>31</v>
      </c>
      <c r="Q139" s="30">
        <v>6903.2</v>
      </c>
      <c r="R139" s="30">
        <v>79</v>
      </c>
      <c r="S139" s="4">
        <v>24046</v>
      </c>
      <c r="T139" s="4">
        <v>2981</v>
      </c>
      <c r="U139" s="4">
        <v>189</v>
      </c>
      <c r="V139" s="4">
        <v>138</v>
      </c>
      <c r="W139" s="4">
        <f t="shared" si="9"/>
        <v>327</v>
      </c>
      <c r="X139" s="4">
        <v>1</v>
      </c>
      <c r="Y139" s="30">
        <v>3</v>
      </c>
      <c r="Z139" s="4">
        <v>5273</v>
      </c>
      <c r="AA139" s="4">
        <v>143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1</v>
      </c>
      <c r="AH139" s="4">
        <f t="shared" si="10"/>
        <v>0</v>
      </c>
      <c r="AI139" s="4">
        <v>0</v>
      </c>
      <c r="AJ139" s="4">
        <v>0</v>
      </c>
    </row>
    <row r="140" spans="1:37" x14ac:dyDescent="0.25">
      <c r="A140" s="1">
        <v>42005</v>
      </c>
      <c r="B140" s="6">
        <f t="shared" si="11"/>
        <v>2015</v>
      </c>
      <c r="C140" s="3" t="e">
        <f>D140+#REF!+#REF!+H140+L140+N140</f>
        <v>#REF!</v>
      </c>
      <c r="D140" s="3">
        <v>23218229.315900002</v>
      </c>
      <c r="E140" s="3">
        <v>9367245.5823999997</v>
      </c>
      <c r="F140" s="3">
        <v>7495111.3294000002</v>
      </c>
      <c r="G140" s="3">
        <v>19819321.654599998</v>
      </c>
      <c r="H140" s="3">
        <v>27314432.983999997</v>
      </c>
      <c r="I140" s="3">
        <v>12800005.85</v>
      </c>
      <c r="J140" s="3">
        <v>182520.61707269915</v>
      </c>
      <c r="K140" s="3">
        <v>400</v>
      </c>
      <c r="L140" s="3">
        <v>102747.61199999999</v>
      </c>
      <c r="M140" s="4">
        <v>882.3</v>
      </c>
      <c r="N140" s="4">
        <v>0</v>
      </c>
      <c r="O140" s="4">
        <v>21</v>
      </c>
      <c r="P140" s="30">
        <v>31</v>
      </c>
      <c r="Q140" s="4">
        <v>6845.1</v>
      </c>
      <c r="R140" s="30">
        <v>79.7</v>
      </c>
      <c r="S140" s="97">
        <v>24058</v>
      </c>
      <c r="T140" s="4">
        <v>2984</v>
      </c>
      <c r="U140" s="4">
        <v>185</v>
      </c>
      <c r="V140" s="98">
        <v>147</v>
      </c>
      <c r="W140" s="98">
        <f t="shared" ref="W140:W145" si="13">SUM(U140:V140)</f>
        <v>332</v>
      </c>
      <c r="X140" s="4">
        <v>1</v>
      </c>
      <c r="Y140" s="30">
        <v>3</v>
      </c>
      <c r="Z140" s="99">
        <f>5145+174</f>
        <v>5319</v>
      </c>
      <c r="AA140" s="97">
        <v>145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f t="shared" ref="AH140:AH145" si="14">AH128</f>
        <v>0</v>
      </c>
      <c r="AI140" s="4">
        <v>1</v>
      </c>
      <c r="AJ140" s="4">
        <v>0</v>
      </c>
      <c r="AK140" s="4"/>
    </row>
    <row r="141" spans="1:37" x14ac:dyDescent="0.25">
      <c r="A141" s="1">
        <v>42036</v>
      </c>
      <c r="B141" s="6">
        <f t="shared" si="11"/>
        <v>2015</v>
      </c>
      <c r="C141" s="3" t="e">
        <f>D141+#REF!+#REF!+H141+L141+N141</f>
        <v>#REF!</v>
      </c>
      <c r="D141" s="3">
        <v>21779372.698899999</v>
      </c>
      <c r="E141" s="3">
        <v>8805539.7769000009</v>
      </c>
      <c r="F141" s="3">
        <v>6978382.3451000005</v>
      </c>
      <c r="G141" s="3">
        <v>18686230.278100003</v>
      </c>
      <c r="H141" s="3">
        <v>25664612.623200003</v>
      </c>
      <c r="I141" s="3">
        <v>11871517.959999999</v>
      </c>
      <c r="J141" s="3">
        <v>149903.27542536735</v>
      </c>
      <c r="K141" s="3">
        <v>395.24</v>
      </c>
      <c r="L141" s="3">
        <v>92716.156000000003</v>
      </c>
      <c r="M141" s="4">
        <v>901.3</v>
      </c>
      <c r="N141" s="4">
        <v>0</v>
      </c>
      <c r="O141" s="4">
        <v>19</v>
      </c>
      <c r="P141" s="30">
        <v>28</v>
      </c>
      <c r="Q141" s="4">
        <v>6810.3</v>
      </c>
      <c r="R141" s="30">
        <v>79.599999999999994</v>
      </c>
      <c r="S141" s="97">
        <v>24066</v>
      </c>
      <c r="T141" s="4">
        <v>2987</v>
      </c>
      <c r="U141" s="4">
        <v>200</v>
      </c>
      <c r="V141" s="98">
        <v>134</v>
      </c>
      <c r="W141" s="98">
        <f t="shared" si="13"/>
        <v>334</v>
      </c>
      <c r="X141" s="4">
        <v>1</v>
      </c>
      <c r="Y141" s="30">
        <v>3</v>
      </c>
      <c r="Z141" s="99">
        <f>5157+174</f>
        <v>5331</v>
      </c>
      <c r="AA141" s="97">
        <v>145</v>
      </c>
      <c r="AB141" s="4">
        <v>0</v>
      </c>
      <c r="AC141" s="4">
        <v>0</v>
      </c>
      <c r="AD141" s="4">
        <v>0</v>
      </c>
      <c r="AE141" s="4">
        <v>1</v>
      </c>
      <c r="AF141" s="4">
        <v>0</v>
      </c>
      <c r="AG141" s="4">
        <v>0</v>
      </c>
      <c r="AH141" s="4">
        <f t="shared" si="14"/>
        <v>0</v>
      </c>
      <c r="AI141" s="4">
        <v>0</v>
      </c>
      <c r="AJ141" s="4">
        <v>0</v>
      </c>
      <c r="AK141" s="4"/>
    </row>
    <row r="142" spans="1:37" x14ac:dyDescent="0.25">
      <c r="A142" s="1">
        <v>42064</v>
      </c>
      <c r="B142" s="6">
        <f t="shared" si="11"/>
        <v>2015</v>
      </c>
      <c r="C142" s="3" t="e">
        <f>D142+#REF!+#REF!+H142+L142+N142</f>
        <v>#REF!</v>
      </c>
      <c r="D142" s="3">
        <v>19916624.164099999</v>
      </c>
      <c r="E142" s="3">
        <v>8575677.0376999993</v>
      </c>
      <c r="F142" s="3">
        <v>6712551.7407000009</v>
      </c>
      <c r="G142" s="3">
        <v>18566855.042199999</v>
      </c>
      <c r="H142" s="3">
        <v>25279406.782899998</v>
      </c>
      <c r="I142" s="3">
        <v>12739035.039999999</v>
      </c>
      <c r="J142" s="3">
        <v>147778.93629156999</v>
      </c>
      <c r="K142" s="3">
        <v>395.29300000000001</v>
      </c>
      <c r="L142" s="3">
        <v>102649.61199999999</v>
      </c>
      <c r="M142" s="4">
        <v>665.9</v>
      </c>
      <c r="N142" s="4">
        <v>0</v>
      </c>
      <c r="O142" s="4">
        <v>22</v>
      </c>
      <c r="P142" s="30">
        <v>31</v>
      </c>
      <c r="Q142" s="4">
        <v>6783.7</v>
      </c>
      <c r="R142" s="30">
        <v>79.7</v>
      </c>
      <c r="S142" s="97">
        <v>24037</v>
      </c>
      <c r="T142" s="4">
        <v>2987</v>
      </c>
      <c r="U142" s="4">
        <v>203</v>
      </c>
      <c r="V142" s="98">
        <v>131</v>
      </c>
      <c r="W142" s="98">
        <f t="shared" si="13"/>
        <v>334</v>
      </c>
      <c r="X142" s="4">
        <v>1</v>
      </c>
      <c r="Y142" s="30">
        <v>3</v>
      </c>
      <c r="Z142" s="99">
        <f>5158+174</f>
        <v>5332</v>
      </c>
      <c r="AA142" s="97">
        <v>144</v>
      </c>
      <c r="AB142" s="4">
        <v>1</v>
      </c>
      <c r="AC142" s="4">
        <v>1</v>
      </c>
      <c r="AD142" s="4">
        <v>0</v>
      </c>
      <c r="AE142" s="4">
        <v>0</v>
      </c>
      <c r="AF142" s="4">
        <v>0</v>
      </c>
      <c r="AG142" s="4">
        <v>0</v>
      </c>
      <c r="AH142" s="4">
        <f t="shared" si="14"/>
        <v>0</v>
      </c>
      <c r="AI142" s="4">
        <v>0</v>
      </c>
      <c r="AJ142" s="4">
        <v>1</v>
      </c>
      <c r="AK142" s="4"/>
    </row>
    <row r="143" spans="1:37" x14ac:dyDescent="0.25">
      <c r="A143" s="1">
        <v>42095</v>
      </c>
      <c r="B143" s="6">
        <f t="shared" si="11"/>
        <v>2015</v>
      </c>
      <c r="C143" s="3" t="e">
        <f>D143+#REF!+#REF!+H143+L143+N143</f>
        <v>#REF!</v>
      </c>
      <c r="D143" s="3">
        <v>14887376.763799999</v>
      </c>
      <c r="E143" s="3">
        <v>7030067.1852000002</v>
      </c>
      <c r="F143" s="3">
        <v>5436132.9763000002</v>
      </c>
      <c r="G143" s="3">
        <v>16032660.7403</v>
      </c>
      <c r="H143" s="3">
        <v>21468793.716600001</v>
      </c>
      <c r="I143" s="3">
        <v>11538392.939999999</v>
      </c>
      <c r="J143" s="3">
        <v>121160.48752900233</v>
      </c>
      <c r="K143" s="3">
        <v>395</v>
      </c>
      <c r="L143" s="3">
        <v>97243.164000000004</v>
      </c>
      <c r="M143" s="4">
        <v>333</v>
      </c>
      <c r="N143" s="4">
        <v>0</v>
      </c>
      <c r="O143" s="4">
        <v>20</v>
      </c>
      <c r="P143" s="30">
        <v>30</v>
      </c>
      <c r="Q143" s="4">
        <v>6805.6</v>
      </c>
      <c r="R143" s="30">
        <v>79.900000000000006</v>
      </c>
      <c r="S143" s="97">
        <v>24025</v>
      </c>
      <c r="T143" s="4">
        <v>2998</v>
      </c>
      <c r="U143" s="4">
        <v>194</v>
      </c>
      <c r="V143" s="98">
        <v>130</v>
      </c>
      <c r="W143" s="98">
        <f t="shared" si="13"/>
        <v>324</v>
      </c>
      <c r="X143" s="4">
        <v>1</v>
      </c>
      <c r="Y143" s="30">
        <v>3</v>
      </c>
      <c r="Z143" s="99">
        <f>5158+174</f>
        <v>5332</v>
      </c>
      <c r="AA143" s="97">
        <v>145</v>
      </c>
      <c r="AB143" s="4">
        <v>1</v>
      </c>
      <c r="AC143" s="4">
        <v>1</v>
      </c>
      <c r="AD143" s="4">
        <v>0</v>
      </c>
      <c r="AE143" s="4">
        <v>0</v>
      </c>
      <c r="AF143" s="4">
        <v>1</v>
      </c>
      <c r="AG143" s="4">
        <v>0</v>
      </c>
      <c r="AH143" s="4">
        <f t="shared" si="14"/>
        <v>0</v>
      </c>
      <c r="AI143" s="4">
        <v>0</v>
      </c>
      <c r="AJ143" s="4">
        <v>0</v>
      </c>
      <c r="AK143" s="4"/>
    </row>
    <row r="144" spans="1:37" x14ac:dyDescent="0.25">
      <c r="A144" s="1">
        <v>42125</v>
      </c>
      <c r="B144" s="6">
        <f t="shared" si="11"/>
        <v>2015</v>
      </c>
      <c r="C144" s="3" t="e">
        <f>D144+#REF!+#REF!+H144+L144+N144</f>
        <v>#REF!</v>
      </c>
      <c r="D144" s="3">
        <v>10777348.381200001</v>
      </c>
      <c r="E144" s="3">
        <v>6456100.7264999999</v>
      </c>
      <c r="F144" s="3">
        <v>5293891.7204</v>
      </c>
      <c r="G144" s="3">
        <v>14948169.9723</v>
      </c>
      <c r="H144" s="3">
        <v>20242061.692699999</v>
      </c>
      <c r="I144" s="3">
        <v>12236503.51</v>
      </c>
      <c r="J144" s="3">
        <v>112399.60402165508</v>
      </c>
      <c r="K144" s="3">
        <v>395</v>
      </c>
      <c r="L144" s="3">
        <v>100329.82</v>
      </c>
      <c r="M144" s="4">
        <v>86.9</v>
      </c>
      <c r="N144" s="4">
        <v>23.7</v>
      </c>
      <c r="O144" s="4">
        <v>20</v>
      </c>
      <c r="P144" s="30">
        <v>31</v>
      </c>
      <c r="Q144" s="4">
        <v>6870.9</v>
      </c>
      <c r="R144" s="30">
        <v>82</v>
      </c>
      <c r="S144" s="97">
        <v>23955</v>
      </c>
      <c r="T144" s="4">
        <v>2999</v>
      </c>
      <c r="U144" s="4">
        <v>194</v>
      </c>
      <c r="V144" s="98">
        <v>130</v>
      </c>
      <c r="W144" s="98">
        <f t="shared" si="13"/>
        <v>324</v>
      </c>
      <c r="X144" s="4">
        <v>1</v>
      </c>
      <c r="Y144" s="30">
        <v>3</v>
      </c>
      <c r="Z144" s="99">
        <f>5158+174</f>
        <v>5332</v>
      </c>
      <c r="AA144" s="97">
        <v>145</v>
      </c>
      <c r="AB144" s="4">
        <v>1</v>
      </c>
      <c r="AC144" s="4">
        <v>1</v>
      </c>
      <c r="AD144" s="4">
        <v>0</v>
      </c>
      <c r="AE144" s="4">
        <v>0</v>
      </c>
      <c r="AF144" s="4">
        <v>0</v>
      </c>
      <c r="AG144" s="4">
        <v>0</v>
      </c>
      <c r="AH144" s="4">
        <f t="shared" si="14"/>
        <v>1</v>
      </c>
      <c r="AI144" s="4">
        <v>0</v>
      </c>
      <c r="AJ144" s="4">
        <v>0</v>
      </c>
      <c r="AK144" s="4"/>
    </row>
    <row r="145" spans="1:37" x14ac:dyDescent="0.25">
      <c r="A145" s="1">
        <v>42156</v>
      </c>
      <c r="B145" s="6">
        <f t="shared" si="11"/>
        <v>2015</v>
      </c>
      <c r="C145" s="3" t="e">
        <f>D145+#REF!+#REF!+H145+L145+N145</f>
        <v>#REF!</v>
      </c>
      <c r="D145" s="3">
        <v>10853034.473300001</v>
      </c>
      <c r="E145" s="3">
        <v>6510002.4416000014</v>
      </c>
      <c r="F145" s="3">
        <v>5265147.1370999999</v>
      </c>
      <c r="G145" s="3">
        <v>14874201.946699999</v>
      </c>
      <c r="H145" s="3">
        <v>20139349.083799999</v>
      </c>
      <c r="I145" s="3">
        <v>12547787.24</v>
      </c>
      <c r="J145" s="3">
        <v>97736.660286156228</v>
      </c>
      <c r="K145" s="3">
        <v>395</v>
      </c>
      <c r="L145" s="3">
        <v>97093.5</v>
      </c>
      <c r="M145" s="4">
        <v>44.4</v>
      </c>
      <c r="N145" s="4">
        <v>18.8</v>
      </c>
      <c r="O145" s="4">
        <v>22</v>
      </c>
      <c r="P145" s="30">
        <v>30</v>
      </c>
      <c r="Q145" s="4">
        <v>6965.8</v>
      </c>
      <c r="R145" s="30">
        <v>83.6</v>
      </c>
      <c r="S145" s="97">
        <v>23911</v>
      </c>
      <c r="T145" s="4">
        <v>2981</v>
      </c>
      <c r="U145" s="4">
        <v>194</v>
      </c>
      <c r="V145" s="98">
        <v>130</v>
      </c>
      <c r="W145" s="98">
        <f t="shared" si="13"/>
        <v>324</v>
      </c>
      <c r="X145" s="4">
        <v>1</v>
      </c>
      <c r="Y145" s="30">
        <v>3</v>
      </c>
      <c r="Z145" s="99">
        <f>5158+174</f>
        <v>5332</v>
      </c>
      <c r="AA145" s="97">
        <v>145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f t="shared" si="14"/>
        <v>1</v>
      </c>
      <c r="AI145" s="4">
        <v>0</v>
      </c>
      <c r="AJ145" s="4">
        <v>0</v>
      </c>
      <c r="AK145" s="4"/>
    </row>
    <row r="146" spans="1:37" x14ac:dyDescent="0.25">
      <c r="O146" s="4"/>
      <c r="P146" s="30"/>
    </row>
    <row r="147" spans="1:37" x14ac:dyDescent="0.25">
      <c r="O147" s="4"/>
      <c r="P147" s="30"/>
    </row>
    <row r="148" spans="1:37" x14ac:dyDescent="0.25">
      <c r="O148" s="4"/>
      <c r="P148" s="30"/>
    </row>
    <row r="149" spans="1:37" x14ac:dyDescent="0.25">
      <c r="O149" s="4"/>
      <c r="P149" s="30"/>
    </row>
    <row r="150" spans="1:37" x14ac:dyDescent="0.25">
      <c r="O150" s="4"/>
      <c r="P150" s="30"/>
    </row>
    <row r="151" spans="1:37" x14ac:dyDescent="0.25">
      <c r="O151" s="4"/>
      <c r="P151" s="30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3" sqref="C23"/>
    </sheetView>
  </sheetViews>
  <sheetFormatPr defaultRowHeight="13.2" x14ac:dyDescent="0.25"/>
  <cols>
    <col min="1" max="1" width="18.88671875" customWidth="1"/>
    <col min="2" max="2" width="14" bestFit="1" customWidth="1"/>
    <col min="3" max="3" width="17.5546875" bestFit="1" customWidth="1"/>
    <col min="4" max="4" width="12.88671875" bestFit="1" customWidth="1"/>
    <col min="5" max="5" width="12" bestFit="1" customWidth="1"/>
  </cols>
  <sheetData>
    <row r="1" spans="1:5" x14ac:dyDescent="0.25">
      <c r="A1" t="s">
        <v>200</v>
      </c>
    </row>
    <row r="2" spans="1:5" x14ac:dyDescent="0.25">
      <c r="A2" t="s">
        <v>201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-9214193.8984900694</v>
      </c>
      <c r="C5" s="23">
        <v>2271917.14174905</v>
      </c>
      <c r="D5">
        <v>-4.0556909973382398</v>
      </c>
      <c r="E5" s="5">
        <v>8.4379208813798798E-5</v>
      </c>
    </row>
    <row r="6" spans="1:5" x14ac:dyDescent="0.25">
      <c r="A6" t="s">
        <v>9</v>
      </c>
      <c r="B6" s="23">
        <v>-2129.1073506603302</v>
      </c>
      <c r="C6" s="23">
        <v>440.97214103820897</v>
      </c>
      <c r="D6">
        <v>-4.8282128336897596</v>
      </c>
      <c r="E6" s="5">
        <v>3.7022263648610101E-6</v>
      </c>
    </row>
    <row r="7" spans="1:5" x14ac:dyDescent="0.25">
      <c r="A7" t="s">
        <v>10</v>
      </c>
      <c r="B7" s="23">
        <v>16939.121095602201</v>
      </c>
      <c r="C7" s="23">
        <v>2336.9904830351502</v>
      </c>
      <c r="D7">
        <v>7.2482627629713896</v>
      </c>
      <c r="E7" s="5">
        <v>3.0174862931635099E-11</v>
      </c>
    </row>
    <row r="8" spans="1:5" x14ac:dyDescent="0.25">
      <c r="A8" t="s">
        <v>12</v>
      </c>
      <c r="B8" s="23">
        <v>397459.568445032</v>
      </c>
      <c r="C8" s="23">
        <v>62177.141154329001</v>
      </c>
      <c r="D8">
        <v>6.3923744492932402</v>
      </c>
      <c r="E8" s="5">
        <v>2.5043905171395E-9</v>
      </c>
    </row>
    <row r="9" spans="1:5" x14ac:dyDescent="0.25">
      <c r="A9" t="s">
        <v>139</v>
      </c>
      <c r="B9" s="23">
        <v>1688.99077850462</v>
      </c>
      <c r="C9" s="23">
        <v>214.07629400145501</v>
      </c>
      <c r="D9">
        <v>7.8896674962671902</v>
      </c>
      <c r="E9" s="5">
        <v>9.5177698257456606E-13</v>
      </c>
    </row>
    <row r="10" spans="1:5" x14ac:dyDescent="0.25">
      <c r="A10" t="s">
        <v>137</v>
      </c>
      <c r="B10" s="23">
        <v>-467491.52542399202</v>
      </c>
      <c r="C10" s="23">
        <v>160049.45152130199</v>
      </c>
      <c r="D10">
        <v>-2.92091925951881</v>
      </c>
      <c r="E10" s="5">
        <v>4.0965400846410399E-3</v>
      </c>
    </row>
    <row r="11" spans="1:5" x14ac:dyDescent="0.25">
      <c r="A11" t="s">
        <v>138</v>
      </c>
      <c r="B11" s="23">
        <v>-973362.50000730704</v>
      </c>
      <c r="C11" s="23">
        <v>236009.76962941201</v>
      </c>
      <c r="D11">
        <v>-4.1242466425678197</v>
      </c>
      <c r="E11" s="5">
        <v>6.4891193077664302E-5</v>
      </c>
    </row>
    <row r="12" spans="1:5" x14ac:dyDescent="0.25">
      <c r="A12" t="s">
        <v>31</v>
      </c>
      <c r="B12" s="23">
        <v>-1002687.4002441399</v>
      </c>
      <c r="C12" s="23">
        <v>231523.253263183</v>
      </c>
      <c r="D12">
        <v>-4.3308280533892498</v>
      </c>
      <c r="E12" s="5">
        <v>2.8887186091578799E-5</v>
      </c>
    </row>
    <row r="13" spans="1:5" x14ac:dyDescent="0.25">
      <c r="A13" t="s">
        <v>32</v>
      </c>
      <c r="B13" s="23">
        <v>-1101046.6373260899</v>
      </c>
      <c r="C13" s="23">
        <v>190168.594423111</v>
      </c>
      <c r="D13">
        <v>-5.7898447462694103</v>
      </c>
      <c r="E13" s="5">
        <v>4.7659572594692403E-8</v>
      </c>
    </row>
    <row r="14" spans="1:5" x14ac:dyDescent="0.25">
      <c r="A14" s="31" t="s">
        <v>157</v>
      </c>
      <c r="B14" s="23">
        <v>-1624361.79105547</v>
      </c>
      <c r="C14" s="23">
        <v>278275.11633886601</v>
      </c>
      <c r="D14">
        <v>-5.8372513231740903</v>
      </c>
      <c r="E14" s="5">
        <v>3.8011966682954697E-8</v>
      </c>
    </row>
    <row r="15" spans="1:5" x14ac:dyDescent="0.25">
      <c r="B15" s="23"/>
    </row>
    <row r="16" spans="1:5" x14ac:dyDescent="0.25">
      <c r="A16" t="s">
        <v>47</v>
      </c>
      <c r="B16" s="23">
        <v>12523881.7625097</v>
      </c>
      <c r="C16" t="s">
        <v>48</v>
      </c>
      <c r="D16" s="23">
        <v>1077319.82225974</v>
      </c>
    </row>
    <row r="17" spans="1:4" x14ac:dyDescent="0.25">
      <c r="A17" t="s">
        <v>49</v>
      </c>
      <c r="B17">
        <v>32399097578328.602</v>
      </c>
      <c r="C17" t="s">
        <v>50</v>
      </c>
      <c r="D17">
        <v>491715.68033370102</v>
      </c>
    </row>
    <row r="18" spans="1:4" x14ac:dyDescent="0.25">
      <c r="A18" t="s">
        <v>15</v>
      </c>
      <c r="B18">
        <v>0.80478752178330004</v>
      </c>
      <c r="C18" t="s">
        <v>16</v>
      </c>
      <c r="D18">
        <v>0.79167623593292502</v>
      </c>
    </row>
    <row r="19" spans="1:4" x14ac:dyDescent="0.25">
      <c r="A19" t="s">
        <v>185</v>
      </c>
      <c r="B19">
        <v>61.381281055683999</v>
      </c>
      <c r="C19" t="s">
        <v>17</v>
      </c>
      <c r="D19" s="5">
        <v>3.2734376224426399E-43</v>
      </c>
    </row>
    <row r="20" spans="1:4" x14ac:dyDescent="0.25">
      <c r="A20" t="s">
        <v>51</v>
      </c>
      <c r="B20">
        <v>-2086.3595125909101</v>
      </c>
      <c r="C20" t="s">
        <v>52</v>
      </c>
      <c r="D20">
        <v>4192.7190251818201</v>
      </c>
    </row>
    <row r="21" spans="1:4" x14ac:dyDescent="0.25">
      <c r="A21" t="s">
        <v>53</v>
      </c>
      <c r="B21">
        <v>4222.4171581775799</v>
      </c>
      <c r="C21" t="s">
        <v>54</v>
      </c>
      <c r="D21">
        <v>4204.7866706603299</v>
      </c>
    </row>
    <row r="22" spans="1:4" x14ac:dyDescent="0.25">
      <c r="A22" t="s">
        <v>55</v>
      </c>
      <c r="B22">
        <v>0.60943741578216504</v>
      </c>
      <c r="C22" t="s">
        <v>18</v>
      </c>
      <c r="D22">
        <v>0.70765591351438195</v>
      </c>
    </row>
    <row r="23" spans="1:4" x14ac:dyDescent="0.25">
      <c r="A23" s="31" t="s">
        <v>142</v>
      </c>
      <c r="B23">
        <v>0.50580999999999998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6"/>
  <sheetViews>
    <sheetView topLeftCell="O1" workbookViewId="0">
      <selection activeCell="W51" sqref="W5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0.109375" bestFit="1" customWidth="1"/>
    <col min="4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4" bestFit="1" customWidth="1"/>
    <col min="10" max="11" width="6.109375" bestFit="1" customWidth="1"/>
    <col min="12" max="12" width="23.109375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2" width="10.33203125" style="23" bestFit="1" customWidth="1"/>
    <col min="23" max="23" width="24.33203125" style="23" bestFit="1" customWidth="1"/>
    <col min="24" max="24" width="15.44140625" style="23" bestFit="1" customWidth="1"/>
    <col min="25" max="25" width="15.33203125" bestFit="1" customWidth="1"/>
  </cols>
  <sheetData>
    <row r="1" spans="1:25" x14ac:dyDescent="0.25">
      <c r="A1" s="11" t="str">
        <f>'Monthly Data'!A1</f>
        <v>Date</v>
      </c>
      <c r="B1" s="15" t="s">
        <v>33</v>
      </c>
      <c r="C1" s="4" t="str">
        <f>'Monthly Data'!I1</f>
        <v>LUkWh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Data'!Q1</f>
        <v>OntFTE</v>
      </c>
      <c r="H1" s="30" t="str">
        <f>'Monthly Data'!AC1</f>
        <v>Spring</v>
      </c>
      <c r="I1" s="30" t="str">
        <f>'Monthly Data'!AD1</f>
        <v>Fall</v>
      </c>
      <c r="J1" s="30" t="str">
        <f>'Monthly Data'!AF1</f>
        <v>DAPR</v>
      </c>
      <c r="K1" s="4" t="str">
        <f>'Monthly Data'!AG1</f>
        <v>DDEC</v>
      </c>
      <c r="L1" s="4" t="str">
        <f>'Monthly Data'!AH1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Spring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23" t="s">
        <v>56</v>
      </c>
      <c r="Y1" s="12" t="s">
        <v>57</v>
      </c>
    </row>
    <row r="2" spans="1:25" x14ac:dyDescent="0.25">
      <c r="A2" s="11">
        <f>'Monthly Data'!A2</f>
        <v>37803</v>
      </c>
      <c r="B2" s="6">
        <f t="shared" ref="B2:B65" si="0">YEAR(A2)</f>
        <v>2003</v>
      </c>
      <c r="C2" s="4">
        <f>'Monthly Data'!I2</f>
        <v>11931216.762899999</v>
      </c>
      <c r="D2" s="30">
        <f>'Monthly Data'!M2</f>
        <v>3.7</v>
      </c>
      <c r="E2" s="30">
        <f>'Monthly Data'!N2</f>
        <v>84.2</v>
      </c>
      <c r="F2" s="30">
        <f>'Monthly Data'!P2</f>
        <v>31</v>
      </c>
      <c r="G2" s="30">
        <f>'Monthly Data'!Q2</f>
        <v>6271.5</v>
      </c>
      <c r="H2" s="30">
        <f>'Monthly Data'!AC2</f>
        <v>0</v>
      </c>
      <c r="I2" s="30">
        <f>'Monthly Data'!AD2</f>
        <v>0</v>
      </c>
      <c r="J2" s="30">
        <f>'Monthly Data'!AF2</f>
        <v>0</v>
      </c>
      <c r="K2" s="4">
        <f>'Monthly Data'!AG2</f>
        <v>0</v>
      </c>
      <c r="L2" s="4">
        <f>'Monthly Data'!AH2</f>
        <v>1</v>
      </c>
      <c r="M2" s="30"/>
      <c r="N2" s="23">
        <f>'LU OLS Model'!$B$5</f>
        <v>-9214193.8984900694</v>
      </c>
      <c r="O2" s="23">
        <f>'LU OLS Model'!$B$6*D2</f>
        <v>-7877.6971974432217</v>
      </c>
      <c r="P2" s="23">
        <f>'LU OLS Model'!$B$7*E2</f>
        <v>1426273.9962497053</v>
      </c>
      <c r="Q2" s="23">
        <f>'LU OLS Model'!$B$8*F2</f>
        <v>12321246.621795991</v>
      </c>
      <c r="R2" s="23">
        <f>'LU OLS Model'!$B$9*G2</f>
        <v>10592505.667391725</v>
      </c>
      <c r="S2" s="23">
        <f>'LU OLS Model'!$B$10*H2</f>
        <v>0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-1624361.79105547</v>
      </c>
      <c r="X2" s="23">
        <f t="shared" ref="X2:X65" si="1">SUM(N2:W2)</f>
        <v>13493592.898694439</v>
      </c>
      <c r="Y2" s="13">
        <f t="shared" ref="Y2:Y65" si="2">ABS(X2-C2)/C2</f>
        <v>0.1309486003684581</v>
      </c>
    </row>
    <row r="3" spans="1:25" x14ac:dyDescent="0.25">
      <c r="A3" s="11">
        <f>'Monthly Data'!A3</f>
        <v>37834</v>
      </c>
      <c r="B3" s="6">
        <f t="shared" si="0"/>
        <v>2003</v>
      </c>
      <c r="C3" s="4">
        <f>'Monthly Data'!I3</f>
        <v>11160897.858199999</v>
      </c>
      <c r="D3" s="30">
        <f>'Monthly Data'!M3</f>
        <v>11.4</v>
      </c>
      <c r="E3" s="30">
        <f>'Monthly Data'!N3</f>
        <v>103.7</v>
      </c>
      <c r="F3" s="30">
        <f>'Monthly Data'!P3</f>
        <v>31</v>
      </c>
      <c r="G3" s="30">
        <f>'Monthly Data'!Q3</f>
        <v>6300</v>
      </c>
      <c r="H3" s="30">
        <f>'Monthly Data'!AC3</f>
        <v>0</v>
      </c>
      <c r="I3" s="30">
        <f>'Monthly Data'!AD3</f>
        <v>0</v>
      </c>
      <c r="J3" s="30">
        <f>'Monthly Data'!AF3</f>
        <v>0</v>
      </c>
      <c r="K3" s="4">
        <f>'Monthly Data'!AG3</f>
        <v>0</v>
      </c>
      <c r="L3" s="4">
        <f>'Monthly Data'!AH3</f>
        <v>1</v>
      </c>
      <c r="M3" s="30"/>
      <c r="N3" s="23">
        <f>'LU OLS Model'!$B$5</f>
        <v>-9214193.8984900694</v>
      </c>
      <c r="O3" s="23">
        <f>'LU OLS Model'!$B$6*D3</f>
        <v>-24271.823797527766</v>
      </c>
      <c r="P3" s="23">
        <f>'LU OLS Model'!$B$7*E3</f>
        <v>1756586.8576139482</v>
      </c>
      <c r="Q3" s="23">
        <f>'LU OLS Model'!$B$8*F3</f>
        <v>12321246.621795991</v>
      </c>
      <c r="R3" s="23">
        <f>'LU OLS Model'!$B$9*G3</f>
        <v>10640641.904579107</v>
      </c>
      <c r="S3" s="23">
        <f>'LU OLS Model'!$B$10*H3</f>
        <v>0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-1624361.79105547</v>
      </c>
      <c r="X3" s="23">
        <f t="shared" si="1"/>
        <v>13855647.870645978</v>
      </c>
      <c r="Y3" s="13">
        <f t="shared" si="2"/>
        <v>0.24144562979457113</v>
      </c>
    </row>
    <row r="4" spans="1:25" x14ac:dyDescent="0.25">
      <c r="A4" s="11">
        <f>'Monthly Data'!A4</f>
        <v>37865</v>
      </c>
      <c r="B4" s="6">
        <f t="shared" si="0"/>
        <v>2003</v>
      </c>
      <c r="C4" s="4">
        <f>'Monthly Data'!I4</f>
        <v>11365082.7808</v>
      </c>
      <c r="D4" s="30">
        <f>'Monthly Data'!M4</f>
        <v>66.8</v>
      </c>
      <c r="E4" s="30">
        <f>'Monthly Data'!N4</f>
        <v>23.6</v>
      </c>
      <c r="F4" s="30">
        <f>'Monthly Data'!P4</f>
        <v>30</v>
      </c>
      <c r="G4" s="30">
        <f>'Monthly Data'!Q4</f>
        <v>6273.5</v>
      </c>
      <c r="H4" s="30">
        <f>'Monthly Data'!AC4</f>
        <v>0</v>
      </c>
      <c r="I4" s="30">
        <f>'Monthly Data'!AD4</f>
        <v>1</v>
      </c>
      <c r="J4" s="30">
        <f>'Monthly Data'!AF4</f>
        <v>0</v>
      </c>
      <c r="K4" s="4">
        <f>'Monthly Data'!AG4</f>
        <v>0</v>
      </c>
      <c r="L4" s="4">
        <f>'Monthly Data'!AH4</f>
        <v>0</v>
      </c>
      <c r="M4" s="30"/>
      <c r="N4" s="23">
        <f>'LU OLS Model'!$B$5</f>
        <v>-9214193.8984900694</v>
      </c>
      <c r="O4" s="23">
        <f>'LU OLS Model'!$B$6*D4</f>
        <v>-142224.37102411006</v>
      </c>
      <c r="P4" s="23">
        <f>'LU OLS Model'!$B$7*E4</f>
        <v>399763.25785621197</v>
      </c>
      <c r="Q4" s="23">
        <f>'LU OLS Model'!$B$8*F4</f>
        <v>11923787.053350959</v>
      </c>
      <c r="R4" s="23">
        <f>'LU OLS Model'!$B$9*G4</f>
        <v>10595883.648948735</v>
      </c>
      <c r="S4" s="23">
        <f>'LU OLS Model'!$B$10*H4</f>
        <v>0</v>
      </c>
      <c r="T4" s="23">
        <f>'LU OLS Model'!$B$11*I4</f>
        <v>-973362.50000730704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si="1"/>
        <v>12589653.19063442</v>
      </c>
      <c r="Y4" s="13">
        <f t="shared" si="2"/>
        <v>0.10774848133118671</v>
      </c>
    </row>
    <row r="5" spans="1:25" x14ac:dyDescent="0.25">
      <c r="A5" s="11">
        <f>'Monthly Data'!A5</f>
        <v>37895</v>
      </c>
      <c r="B5" s="6">
        <f t="shared" si="0"/>
        <v>2003</v>
      </c>
      <c r="C5" s="4">
        <f>'Monthly Data'!I5</f>
        <v>11413123.068999998</v>
      </c>
      <c r="D5" s="30">
        <f>'Monthly Data'!M5</f>
        <v>313.7</v>
      </c>
      <c r="E5" s="30">
        <f>'Monthly Data'!N5</f>
        <v>0</v>
      </c>
      <c r="F5" s="30">
        <f>'Monthly Data'!P5</f>
        <v>31</v>
      </c>
      <c r="G5" s="30">
        <f>'Monthly Data'!Q5</f>
        <v>6264.3</v>
      </c>
      <c r="H5" s="30">
        <f>'Monthly Data'!AC5</f>
        <v>0</v>
      </c>
      <c r="I5" s="30">
        <f>'Monthly Data'!AD5</f>
        <v>1</v>
      </c>
      <c r="J5" s="30">
        <f>'Monthly Data'!AF5</f>
        <v>0</v>
      </c>
      <c r="K5" s="4">
        <f>'Monthly Data'!AG5</f>
        <v>0</v>
      </c>
      <c r="L5" s="4">
        <f>'Monthly Data'!AH5</f>
        <v>0</v>
      </c>
      <c r="M5" s="30"/>
      <c r="N5" s="23">
        <f>'LU OLS Model'!$B$5</f>
        <v>-9214193.8984900694</v>
      </c>
      <c r="O5" s="23">
        <f>'LU OLS Model'!$B$6*D5</f>
        <v>-667900.97590214561</v>
      </c>
      <c r="P5" s="23">
        <f>'LU OLS Model'!$B$7*E5</f>
        <v>0</v>
      </c>
      <c r="Q5" s="23">
        <f>'LU OLS Model'!$B$8*F5</f>
        <v>12321246.621795991</v>
      </c>
      <c r="R5" s="23">
        <f>'LU OLS Model'!$B$9*G5</f>
        <v>10580344.933786491</v>
      </c>
      <c r="S5" s="23">
        <f>'LU OLS Model'!$B$10*H5</f>
        <v>0</v>
      </c>
      <c r="T5" s="23">
        <f>'LU OLS Model'!$B$11*I5</f>
        <v>-973362.50000730704</v>
      </c>
      <c r="U5" s="23">
        <f>'LU OLS Model'!$B$12*J5</f>
        <v>0</v>
      </c>
      <c r="V5" s="23">
        <f>'LU OLS Model'!$B$13*K5</f>
        <v>0</v>
      </c>
      <c r="W5" s="23">
        <f>'LU OLS Model'!$B$14*L5</f>
        <v>0</v>
      </c>
      <c r="X5" s="23">
        <f t="shared" si="1"/>
        <v>12046134.18118296</v>
      </c>
      <c r="Y5" s="13">
        <f t="shared" si="2"/>
        <v>5.5463443998280244E-2</v>
      </c>
    </row>
    <row r="6" spans="1:25" x14ac:dyDescent="0.25">
      <c r="A6" s="11">
        <f>'Monthly Data'!A6</f>
        <v>37926</v>
      </c>
      <c r="B6" s="6">
        <f t="shared" si="0"/>
        <v>2003</v>
      </c>
      <c r="C6" s="4">
        <f>'Monthly Data'!I6</f>
        <v>10803945.8891</v>
      </c>
      <c r="D6" s="30">
        <f>'Monthly Data'!M6</f>
        <v>435.2</v>
      </c>
      <c r="E6" s="30">
        <f>'Monthly Data'!N6</f>
        <v>0</v>
      </c>
      <c r="F6" s="30">
        <f>'Monthly Data'!P6</f>
        <v>30</v>
      </c>
      <c r="G6" s="30">
        <f>'Monthly Data'!Q6</f>
        <v>6245.7</v>
      </c>
      <c r="H6" s="30">
        <f>'Monthly Data'!AC6</f>
        <v>0</v>
      </c>
      <c r="I6" s="30">
        <f>'Monthly Data'!AD6</f>
        <v>1</v>
      </c>
      <c r="J6" s="30">
        <f>'Monthly Data'!AF6</f>
        <v>0</v>
      </c>
      <c r="K6" s="4">
        <f>'Monthly Data'!AG6</f>
        <v>0</v>
      </c>
      <c r="L6" s="4">
        <f>'Monthly Data'!AH6</f>
        <v>0</v>
      </c>
      <c r="M6" s="30"/>
      <c r="N6" s="23">
        <f>'LU OLS Model'!$B$5</f>
        <v>-9214193.8984900694</v>
      </c>
      <c r="O6" s="23">
        <f>'LU OLS Model'!$B$6*D6</f>
        <v>-926587.5190073757</v>
      </c>
      <c r="P6" s="23">
        <f>'LU OLS Model'!$B$7*E6</f>
        <v>0</v>
      </c>
      <c r="Q6" s="23">
        <f>'LU OLS Model'!$B$8*F6</f>
        <v>11923787.053350959</v>
      </c>
      <c r="R6" s="23">
        <f>'LU OLS Model'!$B$9*G6</f>
        <v>10548929.705306305</v>
      </c>
      <c r="S6" s="23">
        <f>'LU OLS Model'!$B$10*H6</f>
        <v>0</v>
      </c>
      <c r="T6" s="23">
        <f>'LU OLS Model'!$B$11*I6</f>
        <v>-973362.50000730704</v>
      </c>
      <c r="U6" s="23">
        <f>'LU OLS Model'!$B$12*J6</f>
        <v>0</v>
      </c>
      <c r="V6" s="23">
        <f>'LU OLS Model'!$B$13*K6</f>
        <v>0</v>
      </c>
      <c r="W6" s="23">
        <f>'LU OLS Model'!$B$14*L6</f>
        <v>0</v>
      </c>
      <c r="X6" s="23">
        <f t="shared" si="1"/>
        <v>11358572.841152512</v>
      </c>
      <c r="Y6" s="13">
        <f t="shared" si="2"/>
        <v>5.1335591435354114E-2</v>
      </c>
    </row>
    <row r="7" spans="1:25" x14ac:dyDescent="0.25">
      <c r="A7" s="11">
        <f>'Monthly Data'!A7</f>
        <v>37956</v>
      </c>
      <c r="B7" s="6">
        <f t="shared" si="0"/>
        <v>2003</v>
      </c>
      <c r="C7" s="4">
        <f>'Monthly Data'!I7</f>
        <v>10450867.6675</v>
      </c>
      <c r="D7" s="30">
        <f>'Monthly Data'!M7</f>
        <v>652.70000000000005</v>
      </c>
      <c r="E7" s="30">
        <f>'Monthly Data'!N7</f>
        <v>0</v>
      </c>
      <c r="F7" s="30">
        <f>'Monthly Data'!P7</f>
        <v>31</v>
      </c>
      <c r="G7" s="30">
        <f>'Monthly Data'!Q7</f>
        <v>6264.5</v>
      </c>
      <c r="H7" s="30">
        <f>'Monthly Data'!AC7</f>
        <v>0</v>
      </c>
      <c r="I7" s="30">
        <f>'Monthly Data'!AD7</f>
        <v>0</v>
      </c>
      <c r="J7" s="30">
        <f>'Monthly Data'!AF7</f>
        <v>0</v>
      </c>
      <c r="K7" s="4">
        <f>'Monthly Data'!AG7</f>
        <v>1</v>
      </c>
      <c r="L7" s="4">
        <f>'Monthly Data'!AH7</f>
        <v>0</v>
      </c>
      <c r="M7" s="30"/>
      <c r="N7" s="23">
        <f>'LU OLS Model'!$B$5</f>
        <v>-9214193.8984900694</v>
      </c>
      <c r="O7" s="23">
        <f>'LU OLS Model'!$B$6*D7</f>
        <v>-1389668.3677759976</v>
      </c>
      <c r="P7" s="23">
        <f>'LU OLS Model'!$B$7*E7</f>
        <v>0</v>
      </c>
      <c r="Q7" s="23">
        <f>'LU OLS Model'!$B$8*F7</f>
        <v>12321246.621795991</v>
      </c>
      <c r="R7" s="23">
        <f>'LU OLS Model'!$B$9*G7</f>
        <v>10580682.731942192</v>
      </c>
      <c r="S7" s="23">
        <f>'LU OLS Model'!$B$10*H7</f>
        <v>0</v>
      </c>
      <c r="T7" s="23">
        <f>'LU OLS Model'!$B$11*I7</f>
        <v>0</v>
      </c>
      <c r="U7" s="23">
        <f>'LU OLS Model'!$B$12*J7</f>
        <v>0</v>
      </c>
      <c r="V7" s="23">
        <f>'LU OLS Model'!$B$13*K7</f>
        <v>-1101046.6373260899</v>
      </c>
      <c r="W7" s="23">
        <f>'LU OLS Model'!$B$14*L7</f>
        <v>0</v>
      </c>
      <c r="X7" s="23">
        <f t="shared" si="1"/>
        <v>11197020.450146027</v>
      </c>
      <c r="Y7" s="13">
        <f t="shared" si="2"/>
        <v>7.1396252099373975E-2</v>
      </c>
    </row>
    <row r="8" spans="1:25" x14ac:dyDescent="0.25">
      <c r="A8" s="11">
        <f>'Monthly Data'!A8</f>
        <v>37987</v>
      </c>
      <c r="B8" s="6">
        <f t="shared" si="0"/>
        <v>2004</v>
      </c>
      <c r="C8" s="4">
        <f>'Monthly Data'!I8</f>
        <v>11853594.309700001</v>
      </c>
      <c r="D8" s="30">
        <f>'Monthly Data'!M8</f>
        <v>981.8</v>
      </c>
      <c r="E8" s="30">
        <f>'Monthly Data'!N8</f>
        <v>0</v>
      </c>
      <c r="F8" s="30">
        <f>'Monthly Data'!P8</f>
        <v>31</v>
      </c>
      <c r="G8" s="30">
        <f>'Monthly Data'!Q8</f>
        <v>6241.9</v>
      </c>
      <c r="H8" s="30">
        <f>'Monthly Data'!AC8</f>
        <v>0</v>
      </c>
      <c r="I8" s="30">
        <f>'Monthly Data'!AD8</f>
        <v>0</v>
      </c>
      <c r="J8" s="30">
        <f>'Monthly Data'!AF8</f>
        <v>0</v>
      </c>
      <c r="K8" s="4">
        <f>'Monthly Data'!AG8</f>
        <v>0</v>
      </c>
      <c r="L8" s="4">
        <f>'Monthly Data'!AH8</f>
        <v>0</v>
      </c>
      <c r="M8" s="30"/>
      <c r="N8" s="23">
        <f>'LU OLS Model'!$B$5</f>
        <v>-9214193.8984900694</v>
      </c>
      <c r="O8" s="23">
        <f>'LU OLS Model'!$B$6*D8</f>
        <v>-2090357.5968783121</v>
      </c>
      <c r="P8" s="23">
        <f>'LU OLS Model'!$B$7*E8</f>
        <v>0</v>
      </c>
      <c r="Q8" s="23">
        <f>'LU OLS Model'!$B$8*F8</f>
        <v>12321246.621795991</v>
      </c>
      <c r="R8" s="23">
        <f>'LU OLS Model'!$B$9*G8</f>
        <v>10542511.540347988</v>
      </c>
      <c r="S8" s="23">
        <f>'LU OLS Model'!$B$10*H8</f>
        <v>0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0</v>
      </c>
      <c r="X8" s="23">
        <f t="shared" si="1"/>
        <v>11559206.666775597</v>
      </c>
      <c r="Y8" s="13">
        <f t="shared" si="2"/>
        <v>2.4835306088002461E-2</v>
      </c>
    </row>
    <row r="9" spans="1:25" x14ac:dyDescent="0.25">
      <c r="A9" s="11">
        <f>'Monthly Data'!A9</f>
        <v>38018</v>
      </c>
      <c r="B9" s="6">
        <f t="shared" si="0"/>
        <v>2004</v>
      </c>
      <c r="C9" s="4">
        <f>'Monthly Data'!I9</f>
        <v>10608587.1414</v>
      </c>
      <c r="D9" s="30">
        <f>'Monthly Data'!M9</f>
        <v>706.1</v>
      </c>
      <c r="E9" s="30">
        <f>'Monthly Data'!N9</f>
        <v>0</v>
      </c>
      <c r="F9" s="30">
        <f>'Monthly Data'!P9</f>
        <v>29</v>
      </c>
      <c r="G9" s="30">
        <f>'Monthly Data'!Q9</f>
        <v>6226.4</v>
      </c>
      <c r="H9" s="30">
        <f>'Monthly Data'!AC9</f>
        <v>0</v>
      </c>
      <c r="I9" s="30">
        <f>'Monthly Data'!AD9</f>
        <v>0</v>
      </c>
      <c r="J9" s="30">
        <f>'Monthly Data'!AF9</f>
        <v>0</v>
      </c>
      <c r="K9" s="4">
        <f>'Monthly Data'!AG9</f>
        <v>0</v>
      </c>
      <c r="L9" s="4">
        <f>'Monthly Data'!AH9</f>
        <v>0</v>
      </c>
      <c r="M9" s="30"/>
      <c r="N9" s="23">
        <f>'LU OLS Model'!$B$5</f>
        <v>-9214193.8984900694</v>
      </c>
      <c r="O9" s="23">
        <f>'LU OLS Model'!$B$6*D9</f>
        <v>-1503362.7003012593</v>
      </c>
      <c r="P9" s="23">
        <f>'LU OLS Model'!$B$7*E9</f>
        <v>0</v>
      </c>
      <c r="Q9" s="23">
        <f>'LU OLS Model'!$B$8*F9</f>
        <v>11526327.484905928</v>
      </c>
      <c r="R9" s="23">
        <f>'LU OLS Model'!$B$9*G9</f>
        <v>10516332.183281166</v>
      </c>
      <c r="S9" s="23">
        <f>'LU OLS Model'!$B$10*H9</f>
        <v>0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0</v>
      </c>
      <c r="X9" s="23">
        <f t="shared" si="1"/>
        <v>11325103.069395766</v>
      </c>
      <c r="Y9" s="13">
        <f t="shared" si="2"/>
        <v>6.7541126678364455E-2</v>
      </c>
    </row>
    <row r="10" spans="1:25" x14ac:dyDescent="0.25">
      <c r="A10" s="11">
        <f>'Monthly Data'!A10</f>
        <v>38047</v>
      </c>
      <c r="B10" s="6">
        <f t="shared" si="0"/>
        <v>2004</v>
      </c>
      <c r="C10" s="4">
        <f>'Monthly Data'!I10</f>
        <v>11453566.9659</v>
      </c>
      <c r="D10" s="30">
        <f>'Monthly Data'!M10</f>
        <v>530.1</v>
      </c>
      <c r="E10" s="30">
        <f>'Monthly Data'!N10</f>
        <v>0</v>
      </c>
      <c r="F10" s="30">
        <f>'Monthly Data'!P10</f>
        <v>31</v>
      </c>
      <c r="G10" s="30">
        <f>'Monthly Data'!Q10</f>
        <v>6195.9</v>
      </c>
      <c r="H10" s="30">
        <f>'Monthly Data'!AC10</f>
        <v>1</v>
      </c>
      <c r="I10" s="30">
        <f>'Monthly Data'!AD10</f>
        <v>0</v>
      </c>
      <c r="J10" s="30">
        <f>'Monthly Data'!AF10</f>
        <v>0</v>
      </c>
      <c r="K10" s="4">
        <f>'Monthly Data'!AG10</f>
        <v>0</v>
      </c>
      <c r="L10" s="4">
        <f>'Monthly Data'!AH10</f>
        <v>0</v>
      </c>
      <c r="M10" s="30"/>
      <c r="N10" s="23">
        <f>'LU OLS Model'!$B$5</f>
        <v>-9214193.8984900694</v>
      </c>
      <c r="O10" s="23">
        <f>'LU OLS Model'!$B$6*D10</f>
        <v>-1128639.8065850411</v>
      </c>
      <c r="P10" s="23">
        <f>'LU OLS Model'!$B$7*E10</f>
        <v>0</v>
      </c>
      <c r="Q10" s="23">
        <f>'LU OLS Model'!$B$8*F10</f>
        <v>12321246.621795991</v>
      </c>
      <c r="R10" s="23">
        <f>'LU OLS Model'!$B$9*G10</f>
        <v>10464817.964536775</v>
      </c>
      <c r="S10" s="23">
        <f>'LU OLS Model'!$B$10*H10</f>
        <v>-467491.52542399202</v>
      </c>
      <c r="T10" s="23">
        <f>'LU OLS Model'!$B$11*I10</f>
        <v>0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si="1"/>
        <v>11975739.355833663</v>
      </c>
      <c r="Y10" s="13">
        <f t="shared" si="2"/>
        <v>4.5590372980600209E-2</v>
      </c>
    </row>
    <row r="11" spans="1:25" x14ac:dyDescent="0.25">
      <c r="A11" s="11">
        <f>'Monthly Data'!A11</f>
        <v>38078</v>
      </c>
      <c r="B11" s="6">
        <f t="shared" si="0"/>
        <v>2004</v>
      </c>
      <c r="C11" s="4">
        <f>'Monthly Data'!I11</f>
        <v>10691512.2421</v>
      </c>
      <c r="D11" s="30">
        <f>'Monthly Data'!M11</f>
        <v>358.1</v>
      </c>
      <c r="E11" s="30">
        <f>'Monthly Data'!N11</f>
        <v>0</v>
      </c>
      <c r="F11" s="30">
        <f>'Monthly Data'!P11</f>
        <v>30</v>
      </c>
      <c r="G11" s="30">
        <f>'Monthly Data'!Q11</f>
        <v>6211</v>
      </c>
      <c r="H11" s="30">
        <f>'Monthly Data'!AC11</f>
        <v>1</v>
      </c>
      <c r="I11" s="30">
        <f>'Monthly Data'!AD11</f>
        <v>0</v>
      </c>
      <c r="J11" s="30">
        <f>'Monthly Data'!AF11</f>
        <v>1</v>
      </c>
      <c r="K11" s="4">
        <f>'Monthly Data'!AG11</f>
        <v>0</v>
      </c>
      <c r="L11" s="4">
        <f>'Monthly Data'!AH11</f>
        <v>0</v>
      </c>
      <c r="M11" s="30"/>
      <c r="N11" s="23">
        <f>'LU OLS Model'!$B$5</f>
        <v>-9214193.8984900694</v>
      </c>
      <c r="O11" s="23">
        <f>'LU OLS Model'!$B$6*D11</f>
        <v>-762433.34227146429</v>
      </c>
      <c r="P11" s="23">
        <f>'LU OLS Model'!$B$7*E11</f>
        <v>0</v>
      </c>
      <c r="Q11" s="23">
        <f>'LU OLS Model'!$B$8*F11</f>
        <v>11923787.053350959</v>
      </c>
      <c r="R11" s="23">
        <f>'LU OLS Model'!$B$9*G11</f>
        <v>10490321.725292195</v>
      </c>
      <c r="S11" s="23">
        <f>'LU OLS Model'!$B$10*H11</f>
        <v>-467491.52542399202</v>
      </c>
      <c r="T11" s="23">
        <f>'LU OLS Model'!$B$11*I11</f>
        <v>0</v>
      </c>
      <c r="U11" s="23">
        <f>'LU OLS Model'!$B$12*J11</f>
        <v>-1002687.4002441399</v>
      </c>
      <c r="V11" s="23">
        <f>'LU OLS Model'!$B$13*K11</f>
        <v>0</v>
      </c>
      <c r="W11" s="23">
        <f>'LU OLS Model'!$B$14*L11</f>
        <v>0</v>
      </c>
      <c r="X11" s="23">
        <f t="shared" si="1"/>
        <v>10967302.612213489</v>
      </c>
      <c r="Y11" s="13">
        <f t="shared" si="2"/>
        <v>2.5795262996333456E-2</v>
      </c>
    </row>
    <row r="12" spans="1:25" x14ac:dyDescent="0.25">
      <c r="A12" s="11">
        <f>'Monthly Data'!A12</f>
        <v>38108</v>
      </c>
      <c r="B12" s="6">
        <f t="shared" si="0"/>
        <v>2004</v>
      </c>
      <c r="C12" s="4">
        <f>'Monthly Data'!I12</f>
        <v>11163320.614</v>
      </c>
      <c r="D12" s="30">
        <f>'Monthly Data'!M12</f>
        <v>154.9</v>
      </c>
      <c r="E12" s="30">
        <f>'Monthly Data'!N12</f>
        <v>8.3000000000000007</v>
      </c>
      <c r="F12" s="30">
        <f>'Monthly Data'!P12</f>
        <v>31</v>
      </c>
      <c r="G12" s="30">
        <f>'Monthly Data'!Q12</f>
        <v>6255.1</v>
      </c>
      <c r="H12" s="30">
        <f>'Monthly Data'!AC12</f>
        <v>1</v>
      </c>
      <c r="I12" s="30">
        <f>'Monthly Data'!AD12</f>
        <v>0</v>
      </c>
      <c r="J12" s="30">
        <f>'Monthly Data'!AF12</f>
        <v>0</v>
      </c>
      <c r="K12" s="4">
        <f>'Monthly Data'!AG12</f>
        <v>0</v>
      </c>
      <c r="L12" s="4">
        <f>'Monthly Data'!AH12</f>
        <v>1</v>
      </c>
      <c r="M12" s="30"/>
      <c r="N12" s="23">
        <f>'LU OLS Model'!$B$5</f>
        <v>-9214193.8984900694</v>
      </c>
      <c r="O12" s="23">
        <f>'LU OLS Model'!$B$6*D12</f>
        <v>-329798.72861728515</v>
      </c>
      <c r="P12" s="23">
        <f>'LU OLS Model'!$B$7*E12</f>
        <v>140594.70509349828</v>
      </c>
      <c r="Q12" s="23">
        <f>'LU OLS Model'!$B$8*F12</f>
        <v>12321246.621795991</v>
      </c>
      <c r="R12" s="23">
        <f>'LU OLS Model'!$B$9*G12</f>
        <v>10564806.218624249</v>
      </c>
      <c r="S12" s="23">
        <f>'LU OLS Model'!$B$10*H12</f>
        <v>-467491.52542399202</v>
      </c>
      <c r="T12" s="23">
        <f>'LU OLS Model'!$B$11*I12</f>
        <v>0</v>
      </c>
      <c r="U12" s="23">
        <f>'LU OLS Model'!$B$12*J12</f>
        <v>0</v>
      </c>
      <c r="V12" s="23">
        <f>'LU OLS Model'!$B$13*K12</f>
        <v>0</v>
      </c>
      <c r="W12" s="23">
        <f>'LU OLS Model'!$B$14*L12</f>
        <v>-1624361.79105547</v>
      </c>
      <c r="X12" s="23">
        <f t="shared" si="1"/>
        <v>11390801.601926921</v>
      </c>
      <c r="Y12" s="13">
        <f t="shared" si="2"/>
        <v>2.0377537812685892E-2</v>
      </c>
    </row>
    <row r="13" spans="1:25" x14ac:dyDescent="0.25">
      <c r="A13" s="11">
        <f>'Monthly Data'!A13</f>
        <v>38139</v>
      </c>
      <c r="B13" s="6">
        <f t="shared" si="0"/>
        <v>2004</v>
      </c>
      <c r="C13" s="4">
        <f>'Monthly Data'!I13</f>
        <v>11438558.906099999</v>
      </c>
      <c r="D13" s="30">
        <f>'Monthly Data'!M13</f>
        <v>71.400000000000006</v>
      </c>
      <c r="E13" s="30">
        <f>'Monthly Data'!N13</f>
        <v>19.100000000000001</v>
      </c>
      <c r="F13" s="30">
        <f>'Monthly Data'!P13</f>
        <v>30</v>
      </c>
      <c r="G13" s="30">
        <f>'Monthly Data'!Q13</f>
        <v>6335.7</v>
      </c>
      <c r="H13" s="30">
        <f>'Monthly Data'!AC13</f>
        <v>0</v>
      </c>
      <c r="I13" s="30">
        <f>'Monthly Data'!AD13</f>
        <v>0</v>
      </c>
      <c r="J13" s="30">
        <f>'Monthly Data'!AF13</f>
        <v>0</v>
      </c>
      <c r="K13" s="4">
        <f>'Monthly Data'!AG13</f>
        <v>0</v>
      </c>
      <c r="L13" s="4">
        <f>'Monthly Data'!AH13</f>
        <v>1</v>
      </c>
      <c r="M13" s="30"/>
      <c r="N13" s="23">
        <f>'LU OLS Model'!$B$5</f>
        <v>-9214193.8984900694</v>
      </c>
      <c r="O13" s="23">
        <f>'LU OLS Model'!$B$6*D13</f>
        <v>-152018.26483714758</v>
      </c>
      <c r="P13" s="23">
        <f>'LU OLS Model'!$B$7*E13</f>
        <v>323537.21292600204</v>
      </c>
      <c r="Q13" s="23">
        <f>'LU OLS Model'!$B$8*F13</f>
        <v>11923787.053350959</v>
      </c>
      <c r="R13" s="23">
        <f>'LU OLS Model'!$B$9*G13</f>
        <v>10700938.875371721</v>
      </c>
      <c r="S13" s="23">
        <f>'LU OLS Model'!$B$10*H13</f>
        <v>0</v>
      </c>
      <c r="T13" s="23">
        <f>'LU OLS Model'!$B$11*I13</f>
        <v>0</v>
      </c>
      <c r="U13" s="23">
        <f>'LU OLS Model'!$B$12*J13</f>
        <v>0</v>
      </c>
      <c r="V13" s="23">
        <f>'LU OLS Model'!$B$13*K13</f>
        <v>0</v>
      </c>
      <c r="W13" s="23">
        <f>'LU OLS Model'!$B$14*L13</f>
        <v>-1624361.79105547</v>
      </c>
      <c r="X13" s="23">
        <f t="shared" si="1"/>
        <v>11957689.187265994</v>
      </c>
      <c r="Y13" s="13">
        <f t="shared" si="2"/>
        <v>4.5384238121915069E-2</v>
      </c>
    </row>
    <row r="14" spans="1:25" x14ac:dyDescent="0.25">
      <c r="A14" s="11">
        <f>'Monthly Data'!A14</f>
        <v>38169</v>
      </c>
      <c r="B14" s="6">
        <f t="shared" si="0"/>
        <v>2004</v>
      </c>
      <c r="C14" s="4">
        <f>'Monthly Data'!I14</f>
        <v>13187588.610100001</v>
      </c>
      <c r="D14" s="30">
        <f>'Monthly Data'!M14</f>
        <v>6.9</v>
      </c>
      <c r="E14" s="30">
        <f>'Monthly Data'!N14</f>
        <v>62.6</v>
      </c>
      <c r="F14" s="30">
        <f>'Monthly Data'!P14</f>
        <v>31</v>
      </c>
      <c r="G14" s="30">
        <f>'Monthly Data'!Q14</f>
        <v>6399.9</v>
      </c>
      <c r="H14" s="30">
        <f>'Monthly Data'!AC14</f>
        <v>0</v>
      </c>
      <c r="I14" s="30">
        <f>'Monthly Data'!AD14</f>
        <v>0</v>
      </c>
      <c r="J14" s="30">
        <f>'Monthly Data'!AF14</f>
        <v>0</v>
      </c>
      <c r="K14" s="4">
        <f>'Monthly Data'!AG14</f>
        <v>0</v>
      </c>
      <c r="L14" s="4">
        <f>'Monthly Data'!AH14</f>
        <v>1</v>
      </c>
      <c r="M14" s="30"/>
      <c r="N14" s="23">
        <f>'LU OLS Model'!$B$5</f>
        <v>-9214193.8984900694</v>
      </c>
      <c r="O14" s="23">
        <f>'LU OLS Model'!$B$6*D14</f>
        <v>-14690.84071955628</v>
      </c>
      <c r="P14" s="23">
        <f>'LU OLS Model'!$B$7*E14</f>
        <v>1060388.9805846978</v>
      </c>
      <c r="Q14" s="23">
        <f>'LU OLS Model'!$B$8*F14</f>
        <v>12321246.621795991</v>
      </c>
      <c r="R14" s="23">
        <f>'LU OLS Model'!$B$9*G14</f>
        <v>10809372.083351716</v>
      </c>
      <c r="S14" s="23">
        <f>'LU OLS Model'!$B$10*H14</f>
        <v>0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-1624361.79105547</v>
      </c>
      <c r="X14" s="23">
        <f t="shared" si="1"/>
        <v>13337761.155467309</v>
      </c>
      <c r="Y14" s="13">
        <f t="shared" si="2"/>
        <v>1.1387415076953117E-2</v>
      </c>
    </row>
    <row r="15" spans="1:25" x14ac:dyDescent="0.25">
      <c r="A15" s="11">
        <f>'Monthly Data'!A15</f>
        <v>38200</v>
      </c>
      <c r="B15" s="6">
        <f t="shared" si="0"/>
        <v>2004</v>
      </c>
      <c r="C15" s="4">
        <f>'Monthly Data'!I15</f>
        <v>13592365.083799999</v>
      </c>
      <c r="D15" s="30">
        <f>'Monthly Data'!M15</f>
        <v>31.5</v>
      </c>
      <c r="E15" s="30">
        <f>'Monthly Data'!N15</f>
        <v>45.9</v>
      </c>
      <c r="F15" s="30">
        <f>'Monthly Data'!P15</f>
        <v>31</v>
      </c>
      <c r="G15" s="30">
        <f>'Monthly Data'!Q15</f>
        <v>6421.5</v>
      </c>
      <c r="H15" s="30">
        <f>'Monthly Data'!AC15</f>
        <v>0</v>
      </c>
      <c r="I15" s="30">
        <f>'Monthly Data'!AD15</f>
        <v>0</v>
      </c>
      <c r="J15" s="30">
        <f>'Monthly Data'!AF15</f>
        <v>0</v>
      </c>
      <c r="K15" s="4">
        <f>'Monthly Data'!AG15</f>
        <v>0</v>
      </c>
      <c r="L15" s="4">
        <f>'Monthly Data'!AH15</f>
        <v>1</v>
      </c>
      <c r="M15" s="30"/>
      <c r="N15" s="23">
        <f>'LU OLS Model'!$B$5</f>
        <v>-9214193.8984900694</v>
      </c>
      <c r="O15" s="23">
        <f>'LU OLS Model'!$B$6*D15</f>
        <v>-67066.881545800396</v>
      </c>
      <c r="P15" s="23">
        <f>'LU OLS Model'!$B$7*E15</f>
        <v>777505.65828814101</v>
      </c>
      <c r="Q15" s="23">
        <f>'LU OLS Model'!$B$8*F15</f>
        <v>12321246.621795991</v>
      </c>
      <c r="R15" s="23">
        <f>'LU OLS Model'!$B$9*G15</f>
        <v>10845854.284167418</v>
      </c>
      <c r="S15" s="23">
        <f>'LU OLS Model'!$B$10*H15</f>
        <v>0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-1624361.79105547</v>
      </c>
      <c r="X15" s="23">
        <f t="shared" si="1"/>
        <v>13038983.993160211</v>
      </c>
      <c r="Y15" s="13">
        <f t="shared" si="2"/>
        <v>4.0712641782947215E-2</v>
      </c>
    </row>
    <row r="16" spans="1:25" x14ac:dyDescent="0.25">
      <c r="A16" s="11">
        <f>'Monthly Data'!A16</f>
        <v>38231</v>
      </c>
      <c r="B16" s="6">
        <f t="shared" si="0"/>
        <v>2004</v>
      </c>
      <c r="C16" s="4">
        <f>'Monthly Data'!I16</f>
        <v>13483950.9527</v>
      </c>
      <c r="D16" s="30">
        <f>'Monthly Data'!M16</f>
        <v>61.3</v>
      </c>
      <c r="E16" s="30">
        <f>'Monthly Data'!N16</f>
        <v>15.5</v>
      </c>
      <c r="F16" s="30">
        <f>'Monthly Data'!P16</f>
        <v>30</v>
      </c>
      <c r="G16" s="30">
        <f>'Monthly Data'!Q16</f>
        <v>6380.2</v>
      </c>
      <c r="H16" s="30">
        <f>'Monthly Data'!AC16</f>
        <v>0</v>
      </c>
      <c r="I16" s="30">
        <f>'Monthly Data'!AD16</f>
        <v>1</v>
      </c>
      <c r="J16" s="30">
        <f>'Monthly Data'!AF16</f>
        <v>0</v>
      </c>
      <c r="K16" s="4">
        <f>'Monthly Data'!AG16</f>
        <v>0</v>
      </c>
      <c r="L16" s="4">
        <f>'Monthly Data'!AH16</f>
        <v>0</v>
      </c>
      <c r="M16" s="30"/>
      <c r="N16" s="23">
        <f>'LU OLS Model'!$B$5</f>
        <v>-9214193.8984900694</v>
      </c>
      <c r="O16" s="23">
        <f>'LU OLS Model'!$B$6*D16</f>
        <v>-130514.28059547824</v>
      </c>
      <c r="P16" s="23">
        <f>'LU OLS Model'!$B$7*E16</f>
        <v>262556.37698183412</v>
      </c>
      <c r="Q16" s="23">
        <f>'LU OLS Model'!$B$8*F16</f>
        <v>11923787.053350959</v>
      </c>
      <c r="R16" s="23">
        <f>'LU OLS Model'!$B$9*G16</f>
        <v>10776098.965015177</v>
      </c>
      <c r="S16" s="23">
        <f>'LU OLS Model'!$B$10*H16</f>
        <v>0</v>
      </c>
      <c r="T16" s="23">
        <f>'LU OLS Model'!$B$11*I16</f>
        <v>-973362.50000730704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si="1"/>
        <v>12644371.716255115</v>
      </c>
      <c r="Y16" s="13">
        <f t="shared" si="2"/>
        <v>6.2265076414918963E-2</v>
      </c>
    </row>
    <row r="17" spans="1:25" x14ac:dyDescent="0.25">
      <c r="A17" s="11">
        <f>'Monthly Data'!A17</f>
        <v>38261</v>
      </c>
      <c r="B17" s="6">
        <f t="shared" si="0"/>
        <v>2004</v>
      </c>
      <c r="C17" s="4">
        <f>'Monthly Data'!I17</f>
        <v>12666383.073100001</v>
      </c>
      <c r="D17" s="30">
        <f>'Monthly Data'!M17</f>
        <v>276</v>
      </c>
      <c r="E17" s="30">
        <f>'Monthly Data'!N17</f>
        <v>0</v>
      </c>
      <c r="F17" s="30">
        <f>'Monthly Data'!P17</f>
        <v>31</v>
      </c>
      <c r="G17" s="30">
        <f>'Monthly Data'!Q17</f>
        <v>6355.5</v>
      </c>
      <c r="H17" s="30">
        <f>'Monthly Data'!AC17</f>
        <v>0</v>
      </c>
      <c r="I17" s="30">
        <f>'Monthly Data'!AD17</f>
        <v>1</v>
      </c>
      <c r="J17" s="30">
        <f>'Monthly Data'!AF17</f>
        <v>0</v>
      </c>
      <c r="K17" s="4">
        <f>'Monthly Data'!AG17</f>
        <v>0</v>
      </c>
      <c r="L17" s="4">
        <f>'Monthly Data'!AH17</f>
        <v>0</v>
      </c>
      <c r="M17" s="30"/>
      <c r="N17" s="23">
        <f>'LU OLS Model'!$B$5</f>
        <v>-9214193.8984900694</v>
      </c>
      <c r="O17" s="23">
        <f>'LU OLS Model'!$B$6*D17</f>
        <v>-587633.62878225115</v>
      </c>
      <c r="P17" s="23">
        <f>'LU OLS Model'!$B$7*E17</f>
        <v>0</v>
      </c>
      <c r="Q17" s="23">
        <f>'LU OLS Model'!$B$8*F17</f>
        <v>12321246.621795991</v>
      </c>
      <c r="R17" s="23">
        <f>'LU OLS Model'!$B$9*G17</f>
        <v>10734380.892786114</v>
      </c>
      <c r="S17" s="23">
        <f>'LU OLS Model'!$B$10*H17</f>
        <v>0</v>
      </c>
      <c r="T17" s="23">
        <f>'LU OLS Model'!$B$11*I17</f>
        <v>-973362.50000730704</v>
      </c>
      <c r="U17" s="23">
        <f>'LU OLS Model'!$B$12*J17</f>
        <v>0</v>
      </c>
      <c r="V17" s="23">
        <f>'LU OLS Model'!$B$13*K17</f>
        <v>0</v>
      </c>
      <c r="W17" s="23">
        <f>'LU OLS Model'!$B$14*L17</f>
        <v>0</v>
      </c>
      <c r="X17" s="23">
        <f t="shared" si="1"/>
        <v>12280437.487302477</v>
      </c>
      <c r="Y17" s="13">
        <f t="shared" si="2"/>
        <v>3.0470070545803161E-2</v>
      </c>
    </row>
    <row r="18" spans="1:25" x14ac:dyDescent="0.25">
      <c r="A18" s="11">
        <f>'Monthly Data'!A18</f>
        <v>38292</v>
      </c>
      <c r="B18" s="6">
        <f t="shared" si="0"/>
        <v>2004</v>
      </c>
      <c r="C18" s="4">
        <f>'Monthly Data'!I18</f>
        <v>12052664.713599999</v>
      </c>
      <c r="D18" s="30">
        <f>'Monthly Data'!M18</f>
        <v>452.3</v>
      </c>
      <c r="E18" s="30">
        <f>'Monthly Data'!N18</f>
        <v>0</v>
      </c>
      <c r="F18" s="30">
        <f>'Monthly Data'!P18</f>
        <v>30</v>
      </c>
      <c r="G18" s="30">
        <f>'Monthly Data'!Q18</f>
        <v>6334.3</v>
      </c>
      <c r="H18" s="30">
        <f>'Monthly Data'!AC18</f>
        <v>0</v>
      </c>
      <c r="I18" s="30">
        <f>'Monthly Data'!AD18</f>
        <v>1</v>
      </c>
      <c r="J18" s="30">
        <f>'Monthly Data'!AF18</f>
        <v>0</v>
      </c>
      <c r="K18" s="4">
        <f>'Monthly Data'!AG18</f>
        <v>0</v>
      </c>
      <c r="L18" s="4">
        <f>'Monthly Data'!AH18</f>
        <v>0</v>
      </c>
      <c r="M18" s="30"/>
      <c r="N18" s="23">
        <f>'LU OLS Model'!$B$5</f>
        <v>-9214193.8984900694</v>
      </c>
      <c r="O18" s="23">
        <f>'LU OLS Model'!$B$6*D18</f>
        <v>-962995.25470366736</v>
      </c>
      <c r="P18" s="23">
        <f>'LU OLS Model'!$B$7*E18</f>
        <v>0</v>
      </c>
      <c r="Q18" s="23">
        <f>'LU OLS Model'!$B$8*F18</f>
        <v>11923787.053350959</v>
      </c>
      <c r="R18" s="23">
        <f>'LU OLS Model'!$B$9*G18</f>
        <v>10698574.288281815</v>
      </c>
      <c r="S18" s="23">
        <f>'LU OLS Model'!$B$10*H18</f>
        <v>0</v>
      </c>
      <c r="T18" s="23">
        <f>'LU OLS Model'!$B$11*I18</f>
        <v>-973362.50000730704</v>
      </c>
      <c r="U18" s="23">
        <f>'LU OLS Model'!$B$12*J18</f>
        <v>0</v>
      </c>
      <c r="V18" s="23">
        <f>'LU OLS Model'!$B$13*K18</f>
        <v>0</v>
      </c>
      <c r="W18" s="23">
        <f>'LU OLS Model'!$B$14*L18</f>
        <v>0</v>
      </c>
      <c r="X18" s="23">
        <f t="shared" si="1"/>
        <v>11471809.68843173</v>
      </c>
      <c r="Y18" s="13">
        <f t="shared" si="2"/>
        <v>4.8193079204538247E-2</v>
      </c>
    </row>
    <row r="19" spans="1:25" x14ac:dyDescent="0.25">
      <c r="A19" s="11">
        <f>'Monthly Data'!A19</f>
        <v>38322</v>
      </c>
      <c r="B19" s="6">
        <f t="shared" si="0"/>
        <v>2004</v>
      </c>
      <c r="C19" s="4">
        <f>'Monthly Data'!I19</f>
        <v>11783689.286499999</v>
      </c>
      <c r="D19" s="30">
        <f>'Monthly Data'!M19</f>
        <v>722.8</v>
      </c>
      <c r="E19" s="30">
        <f>'Monthly Data'!N19</f>
        <v>0</v>
      </c>
      <c r="F19" s="30">
        <f>'Monthly Data'!P19</f>
        <v>31</v>
      </c>
      <c r="G19" s="30">
        <f>'Monthly Data'!Q19</f>
        <v>6345.2</v>
      </c>
      <c r="H19" s="30">
        <f>'Monthly Data'!AC19</f>
        <v>0</v>
      </c>
      <c r="I19" s="30">
        <f>'Monthly Data'!AD19</f>
        <v>0</v>
      </c>
      <c r="J19" s="30">
        <f>'Monthly Data'!AF19</f>
        <v>0</v>
      </c>
      <c r="K19" s="4">
        <f>'Monthly Data'!AG19</f>
        <v>1</v>
      </c>
      <c r="L19" s="4">
        <f>'Monthly Data'!AH19</f>
        <v>0</v>
      </c>
      <c r="M19" s="30"/>
      <c r="N19" s="23">
        <f>'LU OLS Model'!$B$5</f>
        <v>-9214193.8984900694</v>
      </c>
      <c r="O19" s="23">
        <f>'LU OLS Model'!$B$6*D19</f>
        <v>-1538918.7930572866</v>
      </c>
      <c r="P19" s="23">
        <f>'LU OLS Model'!$B$7*E19</f>
        <v>0</v>
      </c>
      <c r="Q19" s="23">
        <f>'LU OLS Model'!$B$8*F19</f>
        <v>12321246.621795991</v>
      </c>
      <c r="R19" s="23">
        <f>'LU OLS Model'!$B$9*G19</f>
        <v>10716984.287767515</v>
      </c>
      <c r="S19" s="23">
        <f>'LU OLS Model'!$B$10*H19</f>
        <v>0</v>
      </c>
      <c r="T19" s="23">
        <f>'LU OLS Model'!$B$11*I19</f>
        <v>0</v>
      </c>
      <c r="U19" s="23">
        <f>'LU OLS Model'!$B$12*J19</f>
        <v>0</v>
      </c>
      <c r="V19" s="23">
        <f>'LU OLS Model'!$B$13*K19</f>
        <v>-1101046.6373260899</v>
      </c>
      <c r="W19" s="23">
        <f>'LU OLS Model'!$B$14*L19</f>
        <v>0</v>
      </c>
      <c r="X19" s="23">
        <f t="shared" si="1"/>
        <v>11184071.58069006</v>
      </c>
      <c r="Y19" s="13">
        <f t="shared" si="2"/>
        <v>5.0885396859275012E-2</v>
      </c>
    </row>
    <row r="20" spans="1:25" x14ac:dyDescent="0.25">
      <c r="A20" s="11">
        <f>'Monthly Data'!A20</f>
        <v>38353</v>
      </c>
      <c r="B20" s="6">
        <f t="shared" si="0"/>
        <v>2005</v>
      </c>
      <c r="C20" s="4">
        <f>'Monthly Data'!I20</f>
        <v>12536836.5418</v>
      </c>
      <c r="D20" s="30">
        <f>'Monthly Data'!M20</f>
        <v>862.4</v>
      </c>
      <c r="E20" s="30">
        <f>'Monthly Data'!N20</f>
        <v>0</v>
      </c>
      <c r="F20" s="30">
        <f>'Monthly Data'!P20</f>
        <v>31</v>
      </c>
      <c r="G20" s="30">
        <f>'Monthly Data'!Q20</f>
        <v>6301.2</v>
      </c>
      <c r="H20" s="30">
        <f>'Monthly Data'!AC20</f>
        <v>0</v>
      </c>
      <c r="I20" s="30">
        <f>'Monthly Data'!AD20</f>
        <v>0</v>
      </c>
      <c r="J20" s="30">
        <f>'Monthly Data'!AF20</f>
        <v>0</v>
      </c>
      <c r="K20" s="4">
        <f>'Monthly Data'!AG20</f>
        <v>0</v>
      </c>
      <c r="L20" s="4">
        <f>'Monthly Data'!AH20</f>
        <v>0</v>
      </c>
      <c r="M20" s="30"/>
      <c r="N20" s="23">
        <f>'LU OLS Model'!$B$5</f>
        <v>-9214193.8984900694</v>
      </c>
      <c r="O20" s="23">
        <f>'LU OLS Model'!$B$6*D20</f>
        <v>-1836142.1792094687</v>
      </c>
      <c r="P20" s="23">
        <f>'LU OLS Model'!$B$7*E20</f>
        <v>0</v>
      </c>
      <c r="Q20" s="23">
        <f>'LU OLS Model'!$B$8*F20</f>
        <v>12321246.621795991</v>
      </c>
      <c r="R20" s="23">
        <f>'LU OLS Model'!$B$9*G20</f>
        <v>10642668.693513311</v>
      </c>
      <c r="S20" s="23">
        <f>'LU OLS Model'!$B$10*H20</f>
        <v>0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0</v>
      </c>
      <c r="X20" s="23">
        <f t="shared" si="1"/>
        <v>11913579.237609765</v>
      </c>
      <c r="Y20" s="13">
        <f t="shared" si="2"/>
        <v>4.9714080750130757E-2</v>
      </c>
    </row>
    <row r="21" spans="1:25" x14ac:dyDescent="0.25">
      <c r="A21" s="11">
        <f>'Monthly Data'!A21</f>
        <v>38384</v>
      </c>
      <c r="B21" s="6">
        <f t="shared" si="0"/>
        <v>2005</v>
      </c>
      <c r="C21" s="4">
        <f>'Monthly Data'!I21</f>
        <v>11453918.808800001</v>
      </c>
      <c r="D21" s="30">
        <f>'Monthly Data'!M21</f>
        <v>676.1</v>
      </c>
      <c r="E21" s="30">
        <f>'Monthly Data'!N21</f>
        <v>0</v>
      </c>
      <c r="F21" s="30">
        <f>'Monthly Data'!P21</f>
        <v>28</v>
      </c>
      <c r="G21" s="30">
        <f>'Monthly Data'!Q21</f>
        <v>6270.7</v>
      </c>
      <c r="H21" s="30">
        <f>'Monthly Data'!AC21</f>
        <v>0</v>
      </c>
      <c r="I21" s="30">
        <f>'Monthly Data'!AD21</f>
        <v>0</v>
      </c>
      <c r="J21" s="30">
        <f>'Monthly Data'!AF21</f>
        <v>0</v>
      </c>
      <c r="K21" s="4">
        <f>'Monthly Data'!AG21</f>
        <v>0</v>
      </c>
      <c r="L21" s="4">
        <f>'Monthly Data'!AH21</f>
        <v>0</v>
      </c>
      <c r="M21" s="30"/>
      <c r="N21" s="23">
        <f>'LU OLS Model'!$B$5</f>
        <v>-9214193.8984900694</v>
      </c>
      <c r="O21" s="23">
        <f>'LU OLS Model'!$B$6*D21</f>
        <v>-1439489.4797814493</v>
      </c>
      <c r="P21" s="23">
        <f>'LU OLS Model'!$B$7*E21</f>
        <v>0</v>
      </c>
      <c r="Q21" s="23">
        <f>'LU OLS Model'!$B$8*F21</f>
        <v>11128867.916460896</v>
      </c>
      <c r="R21" s="23">
        <f>'LU OLS Model'!$B$9*G21</f>
        <v>10591154.47476892</v>
      </c>
      <c r="S21" s="23">
        <f>'LU OLS Model'!$B$10*H21</f>
        <v>0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0</v>
      </c>
      <c r="X21" s="23">
        <f t="shared" si="1"/>
        <v>11066339.012958298</v>
      </c>
      <c r="Y21" s="13">
        <f t="shared" si="2"/>
        <v>3.3838182574153323E-2</v>
      </c>
    </row>
    <row r="22" spans="1:25" x14ac:dyDescent="0.25">
      <c r="A22" s="11">
        <f>'Monthly Data'!A22</f>
        <v>38412</v>
      </c>
      <c r="B22" s="6">
        <f t="shared" si="0"/>
        <v>2005</v>
      </c>
      <c r="C22" s="4">
        <f>'Monthly Data'!I22</f>
        <v>12498776.3268</v>
      </c>
      <c r="D22" s="30">
        <f>'Monthly Data'!M22</f>
        <v>635.4</v>
      </c>
      <c r="E22" s="30">
        <f>'Monthly Data'!N22</f>
        <v>0</v>
      </c>
      <c r="F22" s="30">
        <f>'Monthly Data'!P22</f>
        <v>31</v>
      </c>
      <c r="G22" s="30">
        <f>'Monthly Data'!Q22</f>
        <v>6241.7</v>
      </c>
      <c r="H22" s="30">
        <f>'Monthly Data'!AC22</f>
        <v>1</v>
      </c>
      <c r="I22" s="30">
        <f>'Monthly Data'!AD22</f>
        <v>0</v>
      </c>
      <c r="J22" s="30">
        <f>'Monthly Data'!AF22</f>
        <v>0</v>
      </c>
      <c r="K22" s="4">
        <f>'Monthly Data'!AG22</f>
        <v>0</v>
      </c>
      <c r="L22" s="4">
        <f>'Monthly Data'!AH22</f>
        <v>0</v>
      </c>
      <c r="M22" s="30"/>
      <c r="N22" s="23">
        <f>'LU OLS Model'!$B$5</f>
        <v>-9214193.8984900694</v>
      </c>
      <c r="O22" s="23">
        <f>'LU OLS Model'!$B$6*D22</f>
        <v>-1352834.8106095737</v>
      </c>
      <c r="P22" s="23">
        <f>'LU OLS Model'!$B$7*E22</f>
        <v>0</v>
      </c>
      <c r="Q22" s="23">
        <f>'LU OLS Model'!$B$8*F22</f>
        <v>12321246.621795991</v>
      </c>
      <c r="R22" s="23">
        <f>'LU OLS Model'!$B$9*G22</f>
        <v>10542173.742192287</v>
      </c>
      <c r="S22" s="23">
        <f>'LU OLS Model'!$B$10*H22</f>
        <v>-467491.52542399202</v>
      </c>
      <c r="T22" s="23">
        <f>'LU OLS Model'!$B$11*I22</f>
        <v>0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si="1"/>
        <v>11828900.129464643</v>
      </c>
      <c r="Y22" s="13">
        <f t="shared" si="2"/>
        <v>5.3595342441563797E-2</v>
      </c>
    </row>
    <row r="23" spans="1:25" x14ac:dyDescent="0.25">
      <c r="A23" s="11">
        <f>'Monthly Data'!A23</f>
        <v>38443</v>
      </c>
      <c r="B23" s="6">
        <f t="shared" si="0"/>
        <v>2005</v>
      </c>
      <c r="C23" s="4">
        <f>'Monthly Data'!I23</f>
        <v>11407265.6898</v>
      </c>
      <c r="D23" s="30">
        <f>'Monthly Data'!M23</f>
        <v>337.2</v>
      </c>
      <c r="E23" s="30">
        <f>'Monthly Data'!N23</f>
        <v>0</v>
      </c>
      <c r="F23" s="30">
        <f>'Monthly Data'!P23</f>
        <v>30</v>
      </c>
      <c r="G23" s="30">
        <f>'Monthly Data'!Q23</f>
        <v>6267.8</v>
      </c>
      <c r="H23" s="30">
        <f>'Monthly Data'!AC23</f>
        <v>1</v>
      </c>
      <c r="I23" s="30">
        <f>'Monthly Data'!AD23</f>
        <v>0</v>
      </c>
      <c r="J23" s="30">
        <f>'Monthly Data'!AF23</f>
        <v>1</v>
      </c>
      <c r="K23" s="4">
        <f>'Monthly Data'!AG23</f>
        <v>0</v>
      </c>
      <c r="L23" s="4">
        <f>'Monthly Data'!AH23</f>
        <v>0</v>
      </c>
      <c r="M23" s="30"/>
      <c r="N23" s="23">
        <f>'LU OLS Model'!$B$5</f>
        <v>-9214193.8984900694</v>
      </c>
      <c r="O23" s="23">
        <f>'LU OLS Model'!$B$6*D23</f>
        <v>-717934.99864266335</v>
      </c>
      <c r="P23" s="23">
        <f>'LU OLS Model'!$B$7*E23</f>
        <v>0</v>
      </c>
      <c r="Q23" s="23">
        <f>'LU OLS Model'!$B$8*F23</f>
        <v>11923787.053350959</v>
      </c>
      <c r="R23" s="23">
        <f>'LU OLS Model'!$B$9*G23</f>
        <v>10586256.401511258</v>
      </c>
      <c r="S23" s="23">
        <f>'LU OLS Model'!$B$10*H23</f>
        <v>-467491.52542399202</v>
      </c>
      <c r="T23" s="23">
        <f>'LU OLS Model'!$B$11*I23</f>
        <v>0</v>
      </c>
      <c r="U23" s="23">
        <f>'LU OLS Model'!$B$12*J23</f>
        <v>-1002687.4002441399</v>
      </c>
      <c r="V23" s="23">
        <f>'LU OLS Model'!$B$13*K23</f>
        <v>0</v>
      </c>
      <c r="W23" s="23">
        <f>'LU OLS Model'!$B$14*L23</f>
        <v>0</v>
      </c>
      <c r="X23" s="23">
        <f t="shared" si="1"/>
        <v>11107735.632061353</v>
      </c>
      <c r="Y23" s="13">
        <f t="shared" si="2"/>
        <v>2.6257831270334726E-2</v>
      </c>
    </row>
    <row r="24" spans="1:25" x14ac:dyDescent="0.25">
      <c r="A24" s="11">
        <f>'Monthly Data'!A24</f>
        <v>38473</v>
      </c>
      <c r="B24" s="6">
        <f t="shared" si="0"/>
        <v>2005</v>
      </c>
      <c r="C24" s="4">
        <f>'Monthly Data'!I24</f>
        <v>11770933.3474</v>
      </c>
      <c r="D24" s="30">
        <f>'Monthly Data'!M24</f>
        <v>212.4</v>
      </c>
      <c r="E24" s="30">
        <f>'Monthly Data'!N24</f>
        <v>0.5</v>
      </c>
      <c r="F24" s="30">
        <f>'Monthly Data'!P24</f>
        <v>31</v>
      </c>
      <c r="G24" s="30">
        <f>'Monthly Data'!Q24</f>
        <v>6332.3</v>
      </c>
      <c r="H24" s="30">
        <f>'Monthly Data'!AC24</f>
        <v>1</v>
      </c>
      <c r="I24" s="30">
        <f>'Monthly Data'!AD24</f>
        <v>0</v>
      </c>
      <c r="J24" s="30">
        <f>'Monthly Data'!AF24</f>
        <v>0</v>
      </c>
      <c r="K24" s="4">
        <f>'Monthly Data'!AG24</f>
        <v>0</v>
      </c>
      <c r="L24" s="4">
        <f>'Monthly Data'!AH24</f>
        <v>1</v>
      </c>
      <c r="M24" s="30"/>
      <c r="N24" s="23">
        <f>'LU OLS Model'!$B$5</f>
        <v>-9214193.8984900694</v>
      </c>
      <c r="O24" s="23">
        <f>'LU OLS Model'!$B$6*D24</f>
        <v>-452222.40128025413</v>
      </c>
      <c r="P24" s="23">
        <f>'LU OLS Model'!$B$7*E24</f>
        <v>8469.5605478011003</v>
      </c>
      <c r="Q24" s="23">
        <f>'LU OLS Model'!$B$8*F24</f>
        <v>12321246.621795991</v>
      </c>
      <c r="R24" s="23">
        <f>'LU OLS Model'!$B$9*G24</f>
        <v>10695196.306724805</v>
      </c>
      <c r="S24" s="23">
        <f>'LU OLS Model'!$B$10*H24</f>
        <v>-467491.52542399202</v>
      </c>
      <c r="T24" s="23">
        <f>'LU OLS Model'!$B$11*I24</f>
        <v>0</v>
      </c>
      <c r="U24" s="23">
        <f>'LU OLS Model'!$B$12*J24</f>
        <v>0</v>
      </c>
      <c r="V24" s="23">
        <f>'LU OLS Model'!$B$13*K24</f>
        <v>0</v>
      </c>
      <c r="W24" s="23">
        <f>'LU OLS Model'!$B$14*L24</f>
        <v>-1624361.79105547</v>
      </c>
      <c r="X24" s="23">
        <f t="shared" si="1"/>
        <v>11266642.872818811</v>
      </c>
      <c r="Y24" s="13">
        <f t="shared" si="2"/>
        <v>4.284201258284915E-2</v>
      </c>
    </row>
    <row r="25" spans="1:25" x14ac:dyDescent="0.25">
      <c r="A25" s="11">
        <f>'Monthly Data'!A25</f>
        <v>38504</v>
      </c>
      <c r="B25" s="6">
        <f t="shared" si="0"/>
        <v>2005</v>
      </c>
      <c r="C25" s="4">
        <f>'Monthly Data'!I25</f>
        <v>13444030.1456</v>
      </c>
      <c r="D25" s="30">
        <f>'Monthly Data'!M25</f>
        <v>18.399999999999999</v>
      </c>
      <c r="E25" s="30">
        <f>'Monthly Data'!N25</f>
        <v>98.8</v>
      </c>
      <c r="F25" s="30">
        <f>'Monthly Data'!P25</f>
        <v>30</v>
      </c>
      <c r="G25" s="30">
        <f>'Monthly Data'!Q25</f>
        <v>6413.4</v>
      </c>
      <c r="H25" s="30">
        <f>'Monthly Data'!AC25</f>
        <v>0</v>
      </c>
      <c r="I25" s="30">
        <f>'Monthly Data'!AD25</f>
        <v>0</v>
      </c>
      <c r="J25" s="30">
        <f>'Monthly Data'!AF25</f>
        <v>0</v>
      </c>
      <c r="K25" s="4">
        <f>'Monthly Data'!AG25</f>
        <v>0</v>
      </c>
      <c r="L25" s="4">
        <f>'Monthly Data'!AH25</f>
        <v>1</v>
      </c>
      <c r="M25" s="30"/>
      <c r="N25" s="23">
        <f>'LU OLS Model'!$B$5</f>
        <v>-9214193.8984900694</v>
      </c>
      <c r="O25" s="23">
        <f>'LU OLS Model'!$B$6*D25</f>
        <v>-39175.575252150076</v>
      </c>
      <c r="P25" s="23">
        <f>'LU OLS Model'!$B$7*E25</f>
        <v>1673585.1642454974</v>
      </c>
      <c r="Q25" s="23">
        <f>'LU OLS Model'!$B$8*F25</f>
        <v>11923787.053350959</v>
      </c>
      <c r="R25" s="23">
        <f>'LU OLS Model'!$B$9*G25</f>
        <v>10832173.45886153</v>
      </c>
      <c r="S25" s="23">
        <f>'LU OLS Model'!$B$10*H25</f>
        <v>0</v>
      </c>
      <c r="T25" s="23">
        <f>'LU OLS Model'!$B$11*I25</f>
        <v>0</v>
      </c>
      <c r="U25" s="23">
        <f>'LU OLS Model'!$B$12*J25</f>
        <v>0</v>
      </c>
      <c r="V25" s="23">
        <f>'LU OLS Model'!$B$13*K25</f>
        <v>0</v>
      </c>
      <c r="W25" s="23">
        <f>'LU OLS Model'!$B$14*L25</f>
        <v>-1624361.79105547</v>
      </c>
      <c r="X25" s="23">
        <f t="shared" si="1"/>
        <v>13551814.411660297</v>
      </c>
      <c r="Y25" s="13">
        <f t="shared" si="2"/>
        <v>8.017258581912089E-3</v>
      </c>
    </row>
    <row r="26" spans="1:25" x14ac:dyDescent="0.25">
      <c r="A26" s="11">
        <f>'Monthly Data'!A26</f>
        <v>38534</v>
      </c>
      <c r="B26" s="6">
        <f t="shared" si="0"/>
        <v>2005</v>
      </c>
      <c r="C26" s="4">
        <f>'Monthly Data'!I26</f>
        <v>14735971.791300001</v>
      </c>
      <c r="D26" s="30">
        <f>'Monthly Data'!M26</f>
        <v>2.1</v>
      </c>
      <c r="E26" s="30">
        <f>'Monthly Data'!N26</f>
        <v>141.69999999999999</v>
      </c>
      <c r="F26" s="30">
        <f>'Monthly Data'!P26</f>
        <v>31</v>
      </c>
      <c r="G26" s="30">
        <f>'Monthly Data'!Q26</f>
        <v>6469.8</v>
      </c>
      <c r="H26" s="30">
        <f>'Monthly Data'!AC26</f>
        <v>0</v>
      </c>
      <c r="I26" s="30">
        <f>'Monthly Data'!AD26</f>
        <v>0</v>
      </c>
      <c r="J26" s="30">
        <f>'Monthly Data'!AF26</f>
        <v>0</v>
      </c>
      <c r="K26" s="4">
        <f>'Monthly Data'!AG26</f>
        <v>0</v>
      </c>
      <c r="L26" s="4">
        <f>'Monthly Data'!AH26</f>
        <v>1</v>
      </c>
      <c r="M26" s="30"/>
      <c r="N26" s="23">
        <f>'LU OLS Model'!$B$5</f>
        <v>-9214193.8984900694</v>
      </c>
      <c r="O26" s="23">
        <f>'LU OLS Model'!$B$6*D26</f>
        <v>-4471.1254363866938</v>
      </c>
      <c r="P26" s="23">
        <f>'LU OLS Model'!$B$7*E26</f>
        <v>2400273.4592468315</v>
      </c>
      <c r="Q26" s="23">
        <f>'LU OLS Model'!$B$8*F26</f>
        <v>12321246.621795991</v>
      </c>
      <c r="R26" s="23">
        <f>'LU OLS Model'!$B$9*G26</f>
        <v>10927432.538769191</v>
      </c>
      <c r="S26" s="23">
        <f>'LU OLS Model'!$B$10*H26</f>
        <v>0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-1624361.79105547</v>
      </c>
      <c r="X26" s="23">
        <f t="shared" si="1"/>
        <v>14805925.804830087</v>
      </c>
      <c r="Y26" s="13">
        <f t="shared" si="2"/>
        <v>4.7471598426502837E-3</v>
      </c>
    </row>
    <row r="27" spans="1:25" x14ac:dyDescent="0.25">
      <c r="A27" s="11">
        <f>'Monthly Data'!A27</f>
        <v>38565</v>
      </c>
      <c r="B27" s="6">
        <f t="shared" si="0"/>
        <v>2005</v>
      </c>
      <c r="C27" s="4">
        <f>'Monthly Data'!I27</f>
        <v>14345793.703300001</v>
      </c>
      <c r="D27" s="30">
        <f>'Monthly Data'!M27</f>
        <v>4.2</v>
      </c>
      <c r="E27" s="30">
        <f>'Monthly Data'!N27</f>
        <v>112.6</v>
      </c>
      <c r="F27" s="30">
        <f>'Monthly Data'!P27</f>
        <v>31</v>
      </c>
      <c r="G27" s="30">
        <f>'Monthly Data'!Q27</f>
        <v>6482.5</v>
      </c>
      <c r="H27" s="30">
        <f>'Monthly Data'!AC27</f>
        <v>0</v>
      </c>
      <c r="I27" s="30">
        <f>'Monthly Data'!AD27</f>
        <v>0</v>
      </c>
      <c r="J27" s="30">
        <f>'Monthly Data'!AF27</f>
        <v>0</v>
      </c>
      <c r="K27" s="4">
        <f>'Monthly Data'!AG27</f>
        <v>0</v>
      </c>
      <c r="L27" s="4">
        <f>'Monthly Data'!AH27</f>
        <v>1</v>
      </c>
      <c r="M27" s="30"/>
      <c r="N27" s="23">
        <f>'LU OLS Model'!$B$5</f>
        <v>-9214193.8984900694</v>
      </c>
      <c r="O27" s="23">
        <f>'LU OLS Model'!$B$6*D27</f>
        <v>-8942.2508727733875</v>
      </c>
      <c r="P27" s="23">
        <f>'LU OLS Model'!$B$7*E27</f>
        <v>1907345.0353648076</v>
      </c>
      <c r="Q27" s="23">
        <f>'LU OLS Model'!$B$8*F27</f>
        <v>12321246.621795991</v>
      </c>
      <c r="R27" s="23">
        <f>'LU OLS Model'!$B$9*G27</f>
        <v>10948882.7216562</v>
      </c>
      <c r="S27" s="23">
        <f>'LU OLS Model'!$B$10*H27</f>
        <v>0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-1624361.79105547</v>
      </c>
      <c r="X27" s="23">
        <f t="shared" si="1"/>
        <v>14329976.438398685</v>
      </c>
      <c r="Y27" s="13">
        <f t="shared" si="2"/>
        <v>1.1025716128677707E-3</v>
      </c>
    </row>
    <row r="28" spans="1:25" x14ac:dyDescent="0.25">
      <c r="A28" s="11">
        <f>'Monthly Data'!A28</f>
        <v>38596</v>
      </c>
      <c r="B28" s="6">
        <f t="shared" si="0"/>
        <v>2005</v>
      </c>
      <c r="C28" s="4">
        <f>'Monthly Data'!I28</f>
        <v>13619186.851999998</v>
      </c>
      <c r="D28" s="30">
        <f>'Monthly Data'!M28</f>
        <v>56.4</v>
      </c>
      <c r="E28" s="30">
        <f>'Monthly Data'!N28</f>
        <v>27.1</v>
      </c>
      <c r="F28" s="30">
        <f>'Monthly Data'!P28</f>
        <v>30</v>
      </c>
      <c r="G28" s="30">
        <f>'Monthly Data'!Q28</f>
        <v>6449.4</v>
      </c>
      <c r="H28" s="30">
        <f>'Monthly Data'!AC28</f>
        <v>0</v>
      </c>
      <c r="I28" s="30">
        <f>'Monthly Data'!AD28</f>
        <v>1</v>
      </c>
      <c r="J28" s="30">
        <f>'Monthly Data'!AF28</f>
        <v>0</v>
      </c>
      <c r="K28" s="4">
        <f>'Monthly Data'!AG28</f>
        <v>0</v>
      </c>
      <c r="L28" s="4">
        <f>'Monthly Data'!AH28</f>
        <v>0</v>
      </c>
      <c r="M28" s="30"/>
      <c r="N28" s="23">
        <f>'LU OLS Model'!$B$5</f>
        <v>-9214193.8984900694</v>
      </c>
      <c r="O28" s="23">
        <f>'LU OLS Model'!$B$6*D28</f>
        <v>-120081.65457724262</v>
      </c>
      <c r="P28" s="23">
        <f>'LU OLS Model'!$B$7*E28</f>
        <v>459050.18169081968</v>
      </c>
      <c r="Q28" s="23">
        <f>'LU OLS Model'!$B$8*F28</f>
        <v>11923787.053350959</v>
      </c>
      <c r="R28" s="23">
        <f>'LU OLS Model'!$B$9*G28</f>
        <v>10892977.126887696</v>
      </c>
      <c r="S28" s="23">
        <f>'LU OLS Model'!$B$10*H28</f>
        <v>0</v>
      </c>
      <c r="T28" s="23">
        <f>'LU OLS Model'!$B$11*I28</f>
        <v>-973362.50000730704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si="1"/>
        <v>12968176.308854856</v>
      </c>
      <c r="Y28" s="13">
        <f t="shared" si="2"/>
        <v>4.7800984759199527E-2</v>
      </c>
    </row>
    <row r="29" spans="1:25" x14ac:dyDescent="0.25">
      <c r="A29" s="11">
        <f>'Monthly Data'!A29</f>
        <v>38626</v>
      </c>
      <c r="B29" s="6">
        <f t="shared" si="0"/>
        <v>2005</v>
      </c>
      <c r="C29" s="4">
        <f>'Monthly Data'!I29</f>
        <v>12966920.838300001</v>
      </c>
      <c r="D29" s="30">
        <f>'Monthly Data'!M29</f>
        <v>272.7</v>
      </c>
      <c r="E29" s="30">
        <f>'Monthly Data'!N29</f>
        <v>3.3</v>
      </c>
      <c r="F29" s="30">
        <f>'Monthly Data'!P29</f>
        <v>31</v>
      </c>
      <c r="G29" s="30">
        <f>'Monthly Data'!Q29</f>
        <v>6440.1</v>
      </c>
      <c r="H29" s="30">
        <f>'Monthly Data'!AC29</f>
        <v>0</v>
      </c>
      <c r="I29" s="30">
        <f>'Monthly Data'!AD29</f>
        <v>1</v>
      </c>
      <c r="J29" s="30">
        <f>'Monthly Data'!AF29</f>
        <v>0</v>
      </c>
      <c r="K29" s="4">
        <f>'Monthly Data'!AG29</f>
        <v>0</v>
      </c>
      <c r="L29" s="4">
        <f>'Monthly Data'!AH29</f>
        <v>0</v>
      </c>
      <c r="M29" s="30"/>
      <c r="N29" s="23">
        <f>'LU OLS Model'!$B$5</f>
        <v>-9214193.8984900694</v>
      </c>
      <c r="O29" s="23">
        <f>'LU OLS Model'!$B$6*D29</f>
        <v>-580607.57452507201</v>
      </c>
      <c r="P29" s="23">
        <f>'LU OLS Model'!$B$7*E29</f>
        <v>55899.099615487256</v>
      </c>
      <c r="Q29" s="23">
        <f>'LU OLS Model'!$B$8*F29</f>
        <v>12321246.621795991</v>
      </c>
      <c r="R29" s="23">
        <f>'LU OLS Model'!$B$9*G29</f>
        <v>10877269.512647605</v>
      </c>
      <c r="S29" s="23">
        <f>'LU OLS Model'!$B$10*H29</f>
        <v>0</v>
      </c>
      <c r="T29" s="23">
        <f>'LU OLS Model'!$B$11*I29</f>
        <v>-973362.50000730704</v>
      </c>
      <c r="U29" s="23">
        <f>'LU OLS Model'!$B$12*J29</f>
        <v>0</v>
      </c>
      <c r="V29" s="23">
        <f>'LU OLS Model'!$B$13*K29</f>
        <v>0</v>
      </c>
      <c r="W29" s="23">
        <f>'LU OLS Model'!$B$14*L29</f>
        <v>0</v>
      </c>
      <c r="X29" s="23">
        <f t="shared" si="1"/>
        <v>12486251.261036634</v>
      </c>
      <c r="Y29" s="13">
        <f t="shared" si="2"/>
        <v>3.7068906586028294E-2</v>
      </c>
    </row>
    <row r="30" spans="1:25" x14ac:dyDescent="0.25">
      <c r="A30" s="11">
        <f>'Monthly Data'!A30</f>
        <v>38657</v>
      </c>
      <c r="B30" s="6">
        <f t="shared" si="0"/>
        <v>2005</v>
      </c>
      <c r="C30" s="4">
        <f>'Monthly Data'!I30</f>
        <v>11891754.668300001</v>
      </c>
      <c r="D30" s="30">
        <f>'Monthly Data'!M30</f>
        <v>432</v>
      </c>
      <c r="E30" s="30">
        <f>'Monthly Data'!N30</f>
        <v>0</v>
      </c>
      <c r="F30" s="30">
        <f>'Monthly Data'!P30</f>
        <v>30</v>
      </c>
      <c r="G30" s="30">
        <f>'Monthly Data'!Q30</f>
        <v>6419.7</v>
      </c>
      <c r="H30" s="30">
        <f>'Monthly Data'!AC30</f>
        <v>0</v>
      </c>
      <c r="I30" s="30">
        <f>'Monthly Data'!AD30</f>
        <v>1</v>
      </c>
      <c r="J30" s="30">
        <f>'Monthly Data'!AF30</f>
        <v>0</v>
      </c>
      <c r="K30" s="4">
        <f>'Monthly Data'!AG30</f>
        <v>0</v>
      </c>
      <c r="L30" s="4">
        <f>'Monthly Data'!AH30</f>
        <v>0</v>
      </c>
      <c r="M30" s="30"/>
      <c r="N30" s="23">
        <f>'LU OLS Model'!$B$5</f>
        <v>-9214193.8984900694</v>
      </c>
      <c r="O30" s="23">
        <f>'LU OLS Model'!$B$6*D30</f>
        <v>-919774.3754852626</v>
      </c>
      <c r="P30" s="23">
        <f>'LU OLS Model'!$B$7*E30</f>
        <v>0</v>
      </c>
      <c r="Q30" s="23">
        <f>'LU OLS Model'!$B$8*F30</f>
        <v>11923787.053350959</v>
      </c>
      <c r="R30" s="23">
        <f>'LU OLS Model'!$B$9*G30</f>
        <v>10842814.100766109</v>
      </c>
      <c r="S30" s="23">
        <f>'LU OLS Model'!$B$10*H30</f>
        <v>0</v>
      </c>
      <c r="T30" s="23">
        <f>'LU OLS Model'!$B$11*I30</f>
        <v>-973362.50000730704</v>
      </c>
      <c r="U30" s="23">
        <f>'LU OLS Model'!$B$12*J30</f>
        <v>0</v>
      </c>
      <c r="V30" s="23">
        <f>'LU OLS Model'!$B$13*K30</f>
        <v>0</v>
      </c>
      <c r="W30" s="23">
        <f>'LU OLS Model'!$B$14*L30</f>
        <v>0</v>
      </c>
      <c r="X30" s="23">
        <f t="shared" si="1"/>
        <v>11659270.38013443</v>
      </c>
      <c r="Y30" s="13">
        <f t="shared" si="2"/>
        <v>1.9550040734132149E-2</v>
      </c>
    </row>
    <row r="31" spans="1:25" x14ac:dyDescent="0.25">
      <c r="A31" s="11">
        <f>'Monthly Data'!A31</f>
        <v>38687</v>
      </c>
      <c r="B31" s="6">
        <f t="shared" si="0"/>
        <v>2005</v>
      </c>
      <c r="C31" s="4">
        <f>'Monthly Data'!I31</f>
        <v>11684766.8213</v>
      </c>
      <c r="D31" s="30">
        <f>'Monthly Data'!M31</f>
        <v>735.5</v>
      </c>
      <c r="E31" s="30">
        <f>'Monthly Data'!N31</f>
        <v>0</v>
      </c>
      <c r="F31" s="30">
        <f>'Monthly Data'!P31</f>
        <v>31</v>
      </c>
      <c r="G31" s="30">
        <f>'Monthly Data'!Q31</f>
        <v>6419.7</v>
      </c>
      <c r="H31" s="30">
        <f>'Monthly Data'!AC31</f>
        <v>0</v>
      </c>
      <c r="I31" s="30">
        <f>'Monthly Data'!AD31</f>
        <v>0</v>
      </c>
      <c r="J31" s="30">
        <f>'Monthly Data'!AF31</f>
        <v>0</v>
      </c>
      <c r="K31" s="4">
        <f>'Monthly Data'!AG31</f>
        <v>1</v>
      </c>
      <c r="L31" s="4">
        <f>'Monthly Data'!AH31</f>
        <v>0</v>
      </c>
      <c r="M31" s="30"/>
      <c r="N31" s="23">
        <f>'LU OLS Model'!$B$5</f>
        <v>-9214193.8984900694</v>
      </c>
      <c r="O31" s="23">
        <f>'LU OLS Model'!$B$6*D31</f>
        <v>-1565958.456410673</v>
      </c>
      <c r="P31" s="23">
        <f>'LU OLS Model'!$B$7*E31</f>
        <v>0</v>
      </c>
      <c r="Q31" s="23">
        <f>'LU OLS Model'!$B$8*F31</f>
        <v>12321246.621795991</v>
      </c>
      <c r="R31" s="23">
        <f>'LU OLS Model'!$B$9*G31</f>
        <v>10842814.100766109</v>
      </c>
      <c r="S31" s="23">
        <f>'LU OLS Model'!$B$10*H31</f>
        <v>0</v>
      </c>
      <c r="T31" s="23">
        <f>'LU OLS Model'!$B$11*I31</f>
        <v>0</v>
      </c>
      <c r="U31" s="23">
        <f>'LU OLS Model'!$B$12*J31</f>
        <v>0</v>
      </c>
      <c r="V31" s="23">
        <f>'LU OLS Model'!$B$13*K31</f>
        <v>-1101046.6373260899</v>
      </c>
      <c r="W31" s="23">
        <f>'LU OLS Model'!$B$14*L31</f>
        <v>0</v>
      </c>
      <c r="X31" s="23">
        <f t="shared" si="1"/>
        <v>11282861.730335269</v>
      </c>
      <c r="Y31" s="13">
        <f t="shared" si="2"/>
        <v>3.4395644954771674E-2</v>
      </c>
    </row>
    <row r="32" spans="1:25" x14ac:dyDescent="0.25">
      <c r="A32" s="11">
        <f>'Monthly Data'!A32</f>
        <v>38718</v>
      </c>
      <c r="B32" s="6">
        <f t="shared" si="0"/>
        <v>2006</v>
      </c>
      <c r="C32" s="4">
        <f>'Monthly Data'!I32</f>
        <v>12492567.1096</v>
      </c>
      <c r="D32" s="30">
        <f>'Monthly Data'!M32</f>
        <v>653.5</v>
      </c>
      <c r="E32" s="30">
        <f>'Monthly Data'!N32</f>
        <v>0</v>
      </c>
      <c r="F32" s="30">
        <f>'Monthly Data'!P32</f>
        <v>31</v>
      </c>
      <c r="G32" s="30">
        <f>'Monthly Data'!Q32</f>
        <v>6373.2</v>
      </c>
      <c r="H32" s="30">
        <f>'Monthly Data'!AC32</f>
        <v>0</v>
      </c>
      <c r="I32" s="30">
        <f>'Monthly Data'!AD32</f>
        <v>0</v>
      </c>
      <c r="J32" s="30">
        <f>'Monthly Data'!AF32</f>
        <v>0</v>
      </c>
      <c r="K32" s="4">
        <f>'Monthly Data'!AG32</f>
        <v>0</v>
      </c>
      <c r="L32" s="4">
        <f>'Monthly Data'!AH32</f>
        <v>0</v>
      </c>
      <c r="M32" s="30"/>
      <c r="N32" s="23">
        <f>'LU OLS Model'!$B$5</f>
        <v>-9214193.8984900694</v>
      </c>
      <c r="O32" s="23">
        <f>'LU OLS Model'!$B$6*D32</f>
        <v>-1391371.6536565258</v>
      </c>
      <c r="P32" s="23">
        <f>'LU OLS Model'!$B$7*E32</f>
        <v>0</v>
      </c>
      <c r="Q32" s="23">
        <f>'LU OLS Model'!$B$8*F32</f>
        <v>12321246.621795991</v>
      </c>
      <c r="R32" s="23">
        <f>'LU OLS Model'!$B$9*G32</f>
        <v>10764276.029565644</v>
      </c>
      <c r="S32" s="23">
        <f>'LU OLS Model'!$B$10*H32</f>
        <v>0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0</v>
      </c>
      <c r="X32" s="23">
        <f t="shared" si="1"/>
        <v>12479957.09921504</v>
      </c>
      <c r="Y32" s="13">
        <f t="shared" si="2"/>
        <v>1.0094010521880528E-3</v>
      </c>
    </row>
    <row r="33" spans="1:25" x14ac:dyDescent="0.25">
      <c r="A33" s="11">
        <f>'Monthly Data'!A33</f>
        <v>38749</v>
      </c>
      <c r="B33" s="6">
        <f t="shared" si="0"/>
        <v>2006</v>
      </c>
      <c r="C33" s="4">
        <f>'Monthly Data'!I33</f>
        <v>11623619.4452</v>
      </c>
      <c r="D33" s="30">
        <f>'Monthly Data'!M33</f>
        <v>679.8</v>
      </c>
      <c r="E33" s="30">
        <f>'Monthly Data'!N33</f>
        <v>0</v>
      </c>
      <c r="F33" s="30">
        <f>'Monthly Data'!P33</f>
        <v>28</v>
      </c>
      <c r="G33" s="30">
        <f>'Monthly Data'!Q33</f>
        <v>6330.4</v>
      </c>
      <c r="H33" s="30">
        <f>'Monthly Data'!AC33</f>
        <v>0</v>
      </c>
      <c r="I33" s="30">
        <f>'Monthly Data'!AD33</f>
        <v>0</v>
      </c>
      <c r="J33" s="30">
        <f>'Monthly Data'!AF33</f>
        <v>0</v>
      </c>
      <c r="K33" s="4">
        <f>'Monthly Data'!AG33</f>
        <v>0</v>
      </c>
      <c r="L33" s="4">
        <f>'Monthly Data'!AH33</f>
        <v>0</v>
      </c>
      <c r="M33" s="30"/>
      <c r="N33" s="23">
        <f>'LU OLS Model'!$B$5</f>
        <v>-9214193.8984900694</v>
      </c>
      <c r="O33" s="23">
        <f>'LU OLS Model'!$B$6*D33</f>
        <v>-1447367.1769788924</v>
      </c>
      <c r="P33" s="23">
        <f>'LU OLS Model'!$B$7*E33</f>
        <v>0</v>
      </c>
      <c r="Q33" s="23">
        <f>'LU OLS Model'!$B$8*F33</f>
        <v>11128867.916460896</v>
      </c>
      <c r="R33" s="23">
        <f>'LU OLS Model'!$B$9*G33</f>
        <v>10691987.224245647</v>
      </c>
      <c r="S33" s="23">
        <f>'LU OLS Model'!$B$10*H33</f>
        <v>0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0</v>
      </c>
      <c r="X33" s="23">
        <f t="shared" si="1"/>
        <v>11159294.065237582</v>
      </c>
      <c r="Y33" s="13">
        <f t="shared" si="2"/>
        <v>3.9946712136567968E-2</v>
      </c>
    </row>
    <row r="34" spans="1:25" x14ac:dyDescent="0.25">
      <c r="A34" s="11">
        <f>'Monthly Data'!A34</f>
        <v>38777</v>
      </c>
      <c r="B34" s="6">
        <f t="shared" si="0"/>
        <v>2006</v>
      </c>
      <c r="C34" s="4">
        <f>'Monthly Data'!I34</f>
        <v>12778744.361199999</v>
      </c>
      <c r="D34" s="30">
        <f>'Monthly Data'!M34</f>
        <v>571.4</v>
      </c>
      <c r="E34" s="30">
        <f>'Monthly Data'!N34</f>
        <v>0</v>
      </c>
      <c r="F34" s="30">
        <f>'Monthly Data'!P34</f>
        <v>31</v>
      </c>
      <c r="G34" s="30">
        <f>'Monthly Data'!Q34</f>
        <v>6308</v>
      </c>
      <c r="H34" s="30">
        <f>'Monthly Data'!AC34</f>
        <v>1</v>
      </c>
      <c r="I34" s="30">
        <f>'Monthly Data'!AD34</f>
        <v>0</v>
      </c>
      <c r="J34" s="30">
        <f>'Monthly Data'!AF34</f>
        <v>0</v>
      </c>
      <c r="K34" s="4">
        <f>'Monthly Data'!AG34</f>
        <v>0</v>
      </c>
      <c r="L34" s="4">
        <f>'Monthly Data'!AH34</f>
        <v>0</v>
      </c>
      <c r="M34" s="30"/>
      <c r="N34" s="23">
        <f>'LU OLS Model'!$B$5</f>
        <v>-9214193.8984900694</v>
      </c>
      <c r="O34" s="23">
        <f>'LU OLS Model'!$B$6*D34</f>
        <v>-1216571.9401673127</v>
      </c>
      <c r="P34" s="23">
        <f>'LU OLS Model'!$B$7*E34</f>
        <v>0</v>
      </c>
      <c r="Q34" s="23">
        <f>'LU OLS Model'!$B$8*F34</f>
        <v>12321246.621795991</v>
      </c>
      <c r="R34" s="23">
        <f>'LU OLS Model'!$B$9*G34</f>
        <v>10654153.830807144</v>
      </c>
      <c r="S34" s="23">
        <f>'LU OLS Model'!$B$10*H34</f>
        <v>-467491.52542399202</v>
      </c>
      <c r="T34" s="23">
        <f>'LU OLS Model'!$B$11*I34</f>
        <v>0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si="1"/>
        <v>12077143.08852176</v>
      </c>
      <c r="Y34" s="13">
        <f t="shared" si="2"/>
        <v>5.4903772455806042E-2</v>
      </c>
    </row>
    <row r="35" spans="1:25" x14ac:dyDescent="0.25">
      <c r="A35" s="11">
        <f>'Monthly Data'!A35</f>
        <v>38808</v>
      </c>
      <c r="B35" s="6">
        <f t="shared" si="0"/>
        <v>2006</v>
      </c>
      <c r="C35" s="4">
        <f>'Monthly Data'!I35</f>
        <v>11618402.038800001</v>
      </c>
      <c r="D35" s="30">
        <f>'Monthly Data'!M35</f>
        <v>309.7</v>
      </c>
      <c r="E35" s="30">
        <f>'Monthly Data'!N35</f>
        <v>0</v>
      </c>
      <c r="F35" s="30">
        <f>'Monthly Data'!P35</f>
        <v>30</v>
      </c>
      <c r="G35" s="30">
        <f>'Monthly Data'!Q35</f>
        <v>6334.2</v>
      </c>
      <c r="H35" s="30">
        <f>'Monthly Data'!AC35</f>
        <v>1</v>
      </c>
      <c r="I35" s="30">
        <f>'Monthly Data'!AD35</f>
        <v>0</v>
      </c>
      <c r="J35" s="30">
        <f>'Monthly Data'!AF35</f>
        <v>1</v>
      </c>
      <c r="K35" s="4">
        <f>'Monthly Data'!AG35</f>
        <v>0</v>
      </c>
      <c r="L35" s="4">
        <f>'Monthly Data'!AH35</f>
        <v>0</v>
      </c>
      <c r="M35" s="30"/>
      <c r="N35" s="23">
        <f>'LU OLS Model'!$B$5</f>
        <v>-9214193.8984900694</v>
      </c>
      <c r="O35" s="23">
        <f>'LU OLS Model'!$B$6*D35</f>
        <v>-659384.54649950424</v>
      </c>
      <c r="P35" s="23">
        <f>'LU OLS Model'!$B$7*E35</f>
        <v>0</v>
      </c>
      <c r="Q35" s="23">
        <f>'LU OLS Model'!$B$8*F35</f>
        <v>11923787.053350959</v>
      </c>
      <c r="R35" s="23">
        <f>'LU OLS Model'!$B$9*G35</f>
        <v>10698405.389203964</v>
      </c>
      <c r="S35" s="23">
        <f>'LU OLS Model'!$B$10*H35</f>
        <v>-467491.52542399202</v>
      </c>
      <c r="T35" s="23">
        <f>'LU OLS Model'!$B$11*I35</f>
        <v>0</v>
      </c>
      <c r="U35" s="23">
        <f>'LU OLS Model'!$B$12*J35</f>
        <v>-1002687.4002441399</v>
      </c>
      <c r="V35" s="23">
        <f>'LU OLS Model'!$B$13*K35</f>
        <v>0</v>
      </c>
      <c r="W35" s="23">
        <f>'LU OLS Model'!$B$14*L35</f>
        <v>0</v>
      </c>
      <c r="X35" s="23">
        <f t="shared" si="1"/>
        <v>11278435.071897218</v>
      </c>
      <c r="Y35" s="13">
        <f t="shared" si="2"/>
        <v>2.9261077880370578E-2</v>
      </c>
    </row>
    <row r="36" spans="1:25" x14ac:dyDescent="0.25">
      <c r="A36" s="11">
        <f>'Monthly Data'!A36</f>
        <v>38838</v>
      </c>
      <c r="B36" s="6">
        <f t="shared" si="0"/>
        <v>2006</v>
      </c>
      <c r="C36" s="4">
        <f>'Monthly Data'!I36</f>
        <v>11911133.5097</v>
      </c>
      <c r="D36" s="30">
        <f>'Monthly Data'!M36</f>
        <v>145</v>
      </c>
      <c r="E36" s="30">
        <f>'Monthly Data'!N36</f>
        <v>15.9</v>
      </c>
      <c r="F36" s="30">
        <f>'Monthly Data'!P36</f>
        <v>31</v>
      </c>
      <c r="G36" s="30">
        <f>'Monthly Data'!Q36</f>
        <v>6415.5</v>
      </c>
      <c r="H36" s="30">
        <f>'Monthly Data'!AC36</f>
        <v>1</v>
      </c>
      <c r="I36" s="30">
        <f>'Monthly Data'!AD36</f>
        <v>0</v>
      </c>
      <c r="J36" s="30">
        <f>'Monthly Data'!AF36</f>
        <v>0</v>
      </c>
      <c r="K36" s="4">
        <f>'Monthly Data'!AG36</f>
        <v>0</v>
      </c>
      <c r="L36" s="4">
        <f>'Monthly Data'!AH36</f>
        <v>1</v>
      </c>
      <c r="M36" s="30"/>
      <c r="N36" s="23">
        <f>'LU OLS Model'!$B$5</f>
        <v>-9214193.8984900694</v>
      </c>
      <c r="O36" s="23">
        <f>'LU OLS Model'!$B$6*D36</f>
        <v>-308720.56584574789</v>
      </c>
      <c r="P36" s="23">
        <f>'LU OLS Model'!$B$7*E36</f>
        <v>269332.02542007499</v>
      </c>
      <c r="Q36" s="23">
        <f>'LU OLS Model'!$B$8*F36</f>
        <v>12321246.621795991</v>
      </c>
      <c r="R36" s="23">
        <f>'LU OLS Model'!$B$9*G36</f>
        <v>10835720.339496389</v>
      </c>
      <c r="S36" s="23">
        <f>'LU OLS Model'!$B$10*H36</f>
        <v>-467491.52542399202</v>
      </c>
      <c r="T36" s="23">
        <f>'LU OLS Model'!$B$11*I36</f>
        <v>0</v>
      </c>
      <c r="U36" s="23">
        <f>'LU OLS Model'!$B$12*J36</f>
        <v>0</v>
      </c>
      <c r="V36" s="23">
        <f>'LU OLS Model'!$B$13*K36</f>
        <v>0</v>
      </c>
      <c r="W36" s="23">
        <f>'LU OLS Model'!$B$14*L36</f>
        <v>-1624361.79105547</v>
      </c>
      <c r="X36" s="23">
        <f t="shared" si="1"/>
        <v>11811531.205897175</v>
      </c>
      <c r="Y36" s="13">
        <f t="shared" si="2"/>
        <v>8.3621179900059857E-3</v>
      </c>
    </row>
    <row r="37" spans="1:25" x14ac:dyDescent="0.25">
      <c r="A37" s="11">
        <f>'Monthly Data'!A37</f>
        <v>38869</v>
      </c>
      <c r="B37" s="6">
        <f t="shared" si="0"/>
        <v>2006</v>
      </c>
      <c r="C37" s="4">
        <f>'Monthly Data'!I37</f>
        <v>13492304.6941</v>
      </c>
      <c r="D37" s="30">
        <f>'Monthly Data'!M37</f>
        <v>36.4</v>
      </c>
      <c r="E37" s="30">
        <f>'Monthly Data'!N37</f>
        <v>36.299999999999997</v>
      </c>
      <c r="F37" s="30">
        <f>'Monthly Data'!P37</f>
        <v>30</v>
      </c>
      <c r="G37" s="30">
        <f>'Monthly Data'!Q37</f>
        <v>6502.3</v>
      </c>
      <c r="H37" s="30">
        <f>'Monthly Data'!AC37</f>
        <v>0</v>
      </c>
      <c r="I37" s="30">
        <f>'Monthly Data'!AD37</f>
        <v>0</v>
      </c>
      <c r="J37" s="30">
        <f>'Monthly Data'!AF37</f>
        <v>0</v>
      </c>
      <c r="K37" s="4">
        <f>'Monthly Data'!AG37</f>
        <v>0</v>
      </c>
      <c r="L37" s="4">
        <f>'Monthly Data'!AH37</f>
        <v>1</v>
      </c>
      <c r="M37" s="30"/>
      <c r="N37" s="23">
        <f>'LU OLS Model'!$B$5</f>
        <v>-9214193.8984900694</v>
      </c>
      <c r="O37" s="23">
        <f>'LU OLS Model'!$B$6*D37</f>
        <v>-77499.507564036016</v>
      </c>
      <c r="P37" s="23">
        <f>'LU OLS Model'!$B$7*E37</f>
        <v>614890.09577035985</v>
      </c>
      <c r="Q37" s="23">
        <f>'LU OLS Model'!$B$8*F37</f>
        <v>11923787.053350959</v>
      </c>
      <c r="R37" s="23">
        <f>'LU OLS Model'!$B$9*G37</f>
        <v>10982324.739070591</v>
      </c>
      <c r="S37" s="23">
        <f>'LU OLS Model'!$B$10*H37</f>
        <v>0</v>
      </c>
      <c r="T37" s="23">
        <f>'LU OLS Model'!$B$11*I37</f>
        <v>0</v>
      </c>
      <c r="U37" s="23">
        <f>'LU OLS Model'!$B$12*J37</f>
        <v>0</v>
      </c>
      <c r="V37" s="23">
        <f>'LU OLS Model'!$B$13*K37</f>
        <v>0</v>
      </c>
      <c r="W37" s="23">
        <f>'LU OLS Model'!$B$14*L37</f>
        <v>-1624361.79105547</v>
      </c>
      <c r="X37" s="23">
        <f t="shared" si="1"/>
        <v>12604946.691082332</v>
      </c>
      <c r="Y37" s="13">
        <f t="shared" si="2"/>
        <v>6.5767711531573791E-2</v>
      </c>
    </row>
    <row r="38" spans="1:25" x14ac:dyDescent="0.25">
      <c r="A38" s="11">
        <f>'Monthly Data'!A38</f>
        <v>38899</v>
      </c>
      <c r="B38" s="6">
        <f t="shared" si="0"/>
        <v>2006</v>
      </c>
      <c r="C38" s="4">
        <f>'Monthly Data'!I38</f>
        <v>15213726.781500001</v>
      </c>
      <c r="D38" s="30">
        <f>'Monthly Data'!M38</f>
        <v>3.7</v>
      </c>
      <c r="E38" s="30">
        <f>'Monthly Data'!N38</f>
        <v>115</v>
      </c>
      <c r="F38" s="30">
        <f>'Monthly Data'!P38</f>
        <v>31</v>
      </c>
      <c r="G38" s="30">
        <f>'Monthly Data'!Q38</f>
        <v>6565</v>
      </c>
      <c r="H38" s="30">
        <f>'Monthly Data'!AC38</f>
        <v>0</v>
      </c>
      <c r="I38" s="30">
        <f>'Monthly Data'!AD38</f>
        <v>0</v>
      </c>
      <c r="J38" s="30">
        <f>'Monthly Data'!AF38</f>
        <v>0</v>
      </c>
      <c r="K38" s="4">
        <f>'Monthly Data'!AG38</f>
        <v>0</v>
      </c>
      <c r="L38" s="4">
        <f>'Monthly Data'!AH38</f>
        <v>1</v>
      </c>
      <c r="M38" s="30"/>
      <c r="N38" s="23">
        <f>'LU OLS Model'!$B$5</f>
        <v>-9214193.8984900694</v>
      </c>
      <c r="O38" s="23">
        <f>'LU OLS Model'!$B$6*D38</f>
        <v>-7877.6971974432217</v>
      </c>
      <c r="P38" s="23">
        <f>'LU OLS Model'!$B$7*E38</f>
        <v>1947998.925994253</v>
      </c>
      <c r="Q38" s="23">
        <f>'LU OLS Model'!$B$8*F38</f>
        <v>12321246.621795991</v>
      </c>
      <c r="R38" s="23">
        <f>'LU OLS Model'!$B$9*G38</f>
        <v>11088224.460882831</v>
      </c>
      <c r="S38" s="23">
        <f>'LU OLS Model'!$B$10*H38</f>
        <v>0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-1624361.79105547</v>
      </c>
      <c r="X38" s="23">
        <f t="shared" si="1"/>
        <v>14511036.621930093</v>
      </c>
      <c r="Y38" s="13">
        <f t="shared" si="2"/>
        <v>4.6187904493222798E-2</v>
      </c>
    </row>
    <row r="39" spans="1:25" x14ac:dyDescent="0.25">
      <c r="A39" s="11">
        <f>'Monthly Data'!A39</f>
        <v>38930</v>
      </c>
      <c r="B39" s="6">
        <f t="shared" si="0"/>
        <v>2006</v>
      </c>
      <c r="C39" s="4">
        <f>'Monthly Data'!I39</f>
        <v>14149835.372900002</v>
      </c>
      <c r="D39" s="30">
        <f>'Monthly Data'!M39</f>
        <v>10.4</v>
      </c>
      <c r="E39" s="30">
        <f>'Monthly Data'!N39</f>
        <v>79.8</v>
      </c>
      <c r="F39" s="30">
        <f>'Monthly Data'!P39</f>
        <v>31</v>
      </c>
      <c r="G39" s="30">
        <f>'Monthly Data'!Q39</f>
        <v>6570.2</v>
      </c>
      <c r="H39" s="30">
        <f>'Monthly Data'!AC39</f>
        <v>0</v>
      </c>
      <c r="I39" s="30">
        <f>'Monthly Data'!AD39</f>
        <v>0</v>
      </c>
      <c r="J39" s="30">
        <f>'Monthly Data'!AF39</f>
        <v>0</v>
      </c>
      <c r="K39" s="4">
        <f>'Monthly Data'!AG39</f>
        <v>0</v>
      </c>
      <c r="L39" s="4">
        <f>'Monthly Data'!AH39</f>
        <v>1</v>
      </c>
      <c r="M39" s="30"/>
      <c r="N39" s="23">
        <f>'LU OLS Model'!$B$5</f>
        <v>-9214193.8984900694</v>
      </c>
      <c r="O39" s="23">
        <f>'LU OLS Model'!$B$6*D39</f>
        <v>-22142.716446867435</v>
      </c>
      <c r="P39" s="23">
        <f>'LU OLS Model'!$B$7*E39</f>
        <v>1351741.8634290555</v>
      </c>
      <c r="Q39" s="23">
        <f>'LU OLS Model'!$B$8*F39</f>
        <v>12321246.621795991</v>
      </c>
      <c r="R39" s="23">
        <f>'LU OLS Model'!$B$9*G39</f>
        <v>11097007.212931054</v>
      </c>
      <c r="S39" s="23">
        <f>'LU OLS Model'!$B$10*H39</f>
        <v>0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-1624361.79105547</v>
      </c>
      <c r="X39" s="23">
        <f t="shared" si="1"/>
        <v>13909297.292163692</v>
      </c>
      <c r="Y39" s="13">
        <f t="shared" si="2"/>
        <v>1.699935542691838E-2</v>
      </c>
    </row>
    <row r="40" spans="1:25" x14ac:dyDescent="0.25">
      <c r="A40" s="11">
        <f>'Monthly Data'!A40</f>
        <v>38961</v>
      </c>
      <c r="B40" s="6">
        <f t="shared" si="0"/>
        <v>2006</v>
      </c>
      <c r="C40" s="4">
        <f>'Monthly Data'!I40</f>
        <v>13283255.967100002</v>
      </c>
      <c r="D40" s="30">
        <f>'Monthly Data'!M40</f>
        <v>97.9</v>
      </c>
      <c r="E40" s="30">
        <f>'Monthly Data'!N40</f>
        <v>4.5999999999999996</v>
      </c>
      <c r="F40" s="30">
        <f>'Monthly Data'!P40</f>
        <v>30</v>
      </c>
      <c r="G40" s="30">
        <f>'Monthly Data'!Q40</f>
        <v>6521</v>
      </c>
      <c r="H40" s="30">
        <f>'Monthly Data'!AC40</f>
        <v>0</v>
      </c>
      <c r="I40" s="30">
        <f>'Monthly Data'!AD40</f>
        <v>1</v>
      </c>
      <c r="J40" s="30">
        <f>'Monthly Data'!AF40</f>
        <v>0</v>
      </c>
      <c r="K40" s="4">
        <f>'Monthly Data'!AG40</f>
        <v>0</v>
      </c>
      <c r="L40" s="4">
        <f>'Monthly Data'!AH40</f>
        <v>0</v>
      </c>
      <c r="M40" s="30"/>
      <c r="N40" s="23">
        <f>'LU OLS Model'!$B$5</f>
        <v>-9214193.8984900694</v>
      </c>
      <c r="O40" s="23">
        <f>'LU OLS Model'!$B$6*D40</f>
        <v>-208439.60962964635</v>
      </c>
      <c r="P40" s="23">
        <f>'LU OLS Model'!$B$7*E40</f>
        <v>77919.957039770117</v>
      </c>
      <c r="Q40" s="23">
        <f>'LU OLS Model'!$B$8*F40</f>
        <v>11923787.053350959</v>
      </c>
      <c r="R40" s="23">
        <f>'LU OLS Model'!$B$9*G40</f>
        <v>11013908.866628626</v>
      </c>
      <c r="S40" s="23">
        <f>'LU OLS Model'!$B$10*H40</f>
        <v>0</v>
      </c>
      <c r="T40" s="23">
        <f>'LU OLS Model'!$B$11*I40</f>
        <v>-973362.50000730704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si="1"/>
        <v>12619619.868892333</v>
      </c>
      <c r="Y40" s="13">
        <f t="shared" si="2"/>
        <v>4.9960348565996522E-2</v>
      </c>
    </row>
    <row r="41" spans="1:25" x14ac:dyDescent="0.25">
      <c r="A41" s="11">
        <f>'Monthly Data'!A41</f>
        <v>38991</v>
      </c>
      <c r="B41" s="6">
        <f t="shared" si="0"/>
        <v>2006</v>
      </c>
      <c r="C41" s="4">
        <f>'Monthly Data'!I41</f>
        <v>12506229.947699999</v>
      </c>
      <c r="D41" s="30">
        <f>'Monthly Data'!M41</f>
        <v>301.60000000000002</v>
      </c>
      <c r="E41" s="30">
        <f>'Monthly Data'!N41</f>
        <v>0</v>
      </c>
      <c r="F41" s="30">
        <f>'Monthly Data'!P41</f>
        <v>31</v>
      </c>
      <c r="G41" s="30">
        <f>'Monthly Data'!Q41</f>
        <v>6485.7</v>
      </c>
      <c r="H41" s="30">
        <f>'Monthly Data'!AC41</f>
        <v>0</v>
      </c>
      <c r="I41" s="30">
        <f>'Monthly Data'!AD41</f>
        <v>1</v>
      </c>
      <c r="J41" s="30">
        <f>'Monthly Data'!AF41</f>
        <v>0</v>
      </c>
      <c r="K41" s="4">
        <f>'Monthly Data'!AG41</f>
        <v>0</v>
      </c>
      <c r="L41" s="4">
        <f>'Monthly Data'!AH41</f>
        <v>0</v>
      </c>
      <c r="M41" s="30"/>
      <c r="N41" s="23">
        <f>'LU OLS Model'!$B$5</f>
        <v>-9214193.8984900694</v>
      </c>
      <c r="O41" s="23">
        <f>'LU OLS Model'!$B$6*D41</f>
        <v>-642138.77695915569</v>
      </c>
      <c r="P41" s="23">
        <f>'LU OLS Model'!$B$7*E41</f>
        <v>0</v>
      </c>
      <c r="Q41" s="23">
        <f>'LU OLS Model'!$B$8*F41</f>
        <v>12321246.621795991</v>
      </c>
      <c r="R41" s="23">
        <f>'LU OLS Model'!$B$9*G41</f>
        <v>10954287.492147414</v>
      </c>
      <c r="S41" s="23">
        <f>'LU OLS Model'!$B$10*H41</f>
        <v>0</v>
      </c>
      <c r="T41" s="23">
        <f>'LU OLS Model'!$B$11*I41</f>
        <v>-973362.50000730704</v>
      </c>
      <c r="U41" s="23">
        <f>'LU OLS Model'!$B$12*J41</f>
        <v>0</v>
      </c>
      <c r="V41" s="23">
        <f>'LU OLS Model'!$B$13*K41</f>
        <v>0</v>
      </c>
      <c r="W41" s="23">
        <f>'LU OLS Model'!$B$14*L41</f>
        <v>0</v>
      </c>
      <c r="X41" s="23">
        <f t="shared" si="1"/>
        <v>12445838.938486872</v>
      </c>
      <c r="Y41" s="13">
        <f t="shared" si="2"/>
        <v>4.8288740464294449E-3</v>
      </c>
    </row>
    <row r="42" spans="1:25" x14ac:dyDescent="0.25">
      <c r="A42" s="11">
        <f>'Monthly Data'!A42</f>
        <v>39022</v>
      </c>
      <c r="B42" s="6">
        <f t="shared" si="0"/>
        <v>2006</v>
      </c>
      <c r="C42" s="4">
        <f>'Monthly Data'!I42</f>
        <v>11833215.249700001</v>
      </c>
      <c r="D42" s="30">
        <f>'Monthly Data'!M42</f>
        <v>391.1</v>
      </c>
      <c r="E42" s="30">
        <f>'Monthly Data'!N42</f>
        <v>0</v>
      </c>
      <c r="F42" s="30">
        <f>'Monthly Data'!P42</f>
        <v>30</v>
      </c>
      <c r="G42" s="30">
        <f>'Monthly Data'!Q42</f>
        <v>6457.7</v>
      </c>
      <c r="H42" s="30">
        <f>'Monthly Data'!AC42</f>
        <v>0</v>
      </c>
      <c r="I42" s="30">
        <f>'Monthly Data'!AD42</f>
        <v>1</v>
      </c>
      <c r="J42" s="30">
        <f>'Monthly Data'!AF42</f>
        <v>0</v>
      </c>
      <c r="K42" s="4">
        <f>'Monthly Data'!AG42</f>
        <v>0</v>
      </c>
      <c r="L42" s="4">
        <f>'Monthly Data'!AH42</f>
        <v>0</v>
      </c>
      <c r="M42" s="30"/>
      <c r="N42" s="23">
        <f>'LU OLS Model'!$B$5</f>
        <v>-9214193.8984900694</v>
      </c>
      <c r="O42" s="23">
        <f>'LU OLS Model'!$B$6*D42</f>
        <v>-832693.88484325516</v>
      </c>
      <c r="P42" s="23">
        <f>'LU OLS Model'!$B$7*E42</f>
        <v>0</v>
      </c>
      <c r="Q42" s="23">
        <f>'LU OLS Model'!$B$8*F42</f>
        <v>11923787.053350959</v>
      </c>
      <c r="R42" s="23">
        <f>'LU OLS Model'!$B$9*G42</f>
        <v>10906995.750349285</v>
      </c>
      <c r="S42" s="23">
        <f>'LU OLS Model'!$B$10*H42</f>
        <v>0</v>
      </c>
      <c r="T42" s="23">
        <f>'LU OLS Model'!$B$11*I42</f>
        <v>-973362.50000730704</v>
      </c>
      <c r="U42" s="23">
        <f>'LU OLS Model'!$B$12*J42</f>
        <v>0</v>
      </c>
      <c r="V42" s="23">
        <f>'LU OLS Model'!$B$13*K42</f>
        <v>0</v>
      </c>
      <c r="W42" s="23">
        <f>'LU OLS Model'!$B$14*L42</f>
        <v>0</v>
      </c>
      <c r="X42" s="23">
        <f t="shared" si="1"/>
        <v>11810532.520359613</v>
      </c>
      <c r="Y42" s="13">
        <f t="shared" si="2"/>
        <v>1.9168694950396146E-3</v>
      </c>
    </row>
    <row r="43" spans="1:25" x14ac:dyDescent="0.25">
      <c r="A43" s="11">
        <f>'Monthly Data'!A43</f>
        <v>39052</v>
      </c>
      <c r="B43" s="6">
        <f t="shared" si="0"/>
        <v>2006</v>
      </c>
      <c r="C43" s="4">
        <f>'Monthly Data'!I43</f>
        <v>11517249.499200001</v>
      </c>
      <c r="D43" s="30">
        <f>'Monthly Data'!M43</f>
        <v>541.6</v>
      </c>
      <c r="E43" s="30">
        <f>'Monthly Data'!N43</f>
        <v>0</v>
      </c>
      <c r="F43" s="30">
        <f>'Monthly Data'!P43</f>
        <v>31</v>
      </c>
      <c r="G43" s="30">
        <f>'Monthly Data'!Q43</f>
        <v>6478.1</v>
      </c>
      <c r="H43" s="30">
        <f>'Monthly Data'!AC43</f>
        <v>0</v>
      </c>
      <c r="I43" s="30">
        <f>'Monthly Data'!AD43</f>
        <v>0</v>
      </c>
      <c r="J43" s="30">
        <f>'Monthly Data'!AF43</f>
        <v>0</v>
      </c>
      <c r="K43" s="4">
        <f>'Monthly Data'!AG43</f>
        <v>1</v>
      </c>
      <c r="L43" s="4">
        <f>'Monthly Data'!AH43</f>
        <v>0</v>
      </c>
      <c r="M43" s="30"/>
      <c r="N43" s="23">
        <f>'LU OLS Model'!$B$5</f>
        <v>-9214193.8984900694</v>
      </c>
      <c r="O43" s="23">
        <f>'LU OLS Model'!$B$6*D43</f>
        <v>-1153124.5411176349</v>
      </c>
      <c r="P43" s="23">
        <f>'LU OLS Model'!$B$7*E43</f>
        <v>0</v>
      </c>
      <c r="Q43" s="23">
        <f>'LU OLS Model'!$B$8*F43</f>
        <v>12321246.621795991</v>
      </c>
      <c r="R43" s="23">
        <f>'LU OLS Model'!$B$9*G43</f>
        <v>10941451.16223078</v>
      </c>
      <c r="S43" s="23">
        <f>'LU OLS Model'!$B$10*H43</f>
        <v>0</v>
      </c>
      <c r="T43" s="23">
        <f>'LU OLS Model'!$B$11*I43</f>
        <v>0</v>
      </c>
      <c r="U43" s="23">
        <f>'LU OLS Model'!$B$12*J43</f>
        <v>0</v>
      </c>
      <c r="V43" s="23">
        <f>'LU OLS Model'!$B$13*K43</f>
        <v>-1101046.6373260899</v>
      </c>
      <c r="W43" s="23">
        <f>'LU OLS Model'!$B$14*L43</f>
        <v>0</v>
      </c>
      <c r="X43" s="23">
        <f t="shared" si="1"/>
        <v>11794332.707092978</v>
      </c>
      <c r="Y43" s="13">
        <f t="shared" si="2"/>
        <v>2.4058105879552507E-2</v>
      </c>
    </row>
    <row r="44" spans="1:25" x14ac:dyDescent="0.25">
      <c r="A44" s="11">
        <f>'Monthly Data'!A44</f>
        <v>39083</v>
      </c>
      <c r="B44" s="6">
        <f t="shared" si="0"/>
        <v>2007</v>
      </c>
      <c r="C44" s="4">
        <f>'Monthly Data'!I44</f>
        <v>12321457.024599999</v>
      </c>
      <c r="D44" s="30">
        <f>'Monthly Data'!M44</f>
        <v>712.6</v>
      </c>
      <c r="E44" s="30">
        <f>'Monthly Data'!N44</f>
        <v>0</v>
      </c>
      <c r="F44" s="30">
        <f>'Monthly Data'!P44</f>
        <v>31</v>
      </c>
      <c r="G44" s="30">
        <f>'Monthly Data'!Q44</f>
        <v>6454.7</v>
      </c>
      <c r="H44" s="30">
        <f>'Monthly Data'!AC44</f>
        <v>0</v>
      </c>
      <c r="I44" s="30">
        <f>'Monthly Data'!AD44</f>
        <v>0</v>
      </c>
      <c r="J44" s="30">
        <f>'Monthly Data'!AF44</f>
        <v>0</v>
      </c>
      <c r="K44" s="4">
        <f>'Monthly Data'!AG44</f>
        <v>0</v>
      </c>
      <c r="L44" s="4">
        <f>'Monthly Data'!AH44</f>
        <v>0</v>
      </c>
      <c r="M44" s="30"/>
      <c r="N44" s="23">
        <f>'LU OLS Model'!$B$5</f>
        <v>-9214193.8984900694</v>
      </c>
      <c r="O44" s="23">
        <f>'LU OLS Model'!$B$6*D44</f>
        <v>-1517201.8980805513</v>
      </c>
      <c r="P44" s="23">
        <f>'LU OLS Model'!$B$7*E44</f>
        <v>0</v>
      </c>
      <c r="Q44" s="23">
        <f>'LU OLS Model'!$B$8*F44</f>
        <v>12321246.621795991</v>
      </c>
      <c r="R44" s="23">
        <f>'LU OLS Model'!$B$9*G44</f>
        <v>10901928.778013771</v>
      </c>
      <c r="S44" s="23">
        <f>'LU OLS Model'!$B$10*H44</f>
        <v>0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0</v>
      </c>
      <c r="X44" s="23">
        <f t="shared" si="1"/>
        <v>12491779.603239141</v>
      </c>
      <c r="Y44" s="13">
        <f t="shared" si="2"/>
        <v>1.3823249823384546E-2</v>
      </c>
    </row>
    <row r="45" spans="1:25" x14ac:dyDescent="0.25">
      <c r="A45" s="11">
        <f>'Monthly Data'!A45</f>
        <v>39114</v>
      </c>
      <c r="B45" s="6">
        <f t="shared" si="0"/>
        <v>2007</v>
      </c>
      <c r="C45" s="4">
        <f>'Monthly Data'!I45</f>
        <v>11371845.6175</v>
      </c>
      <c r="D45" s="30">
        <f>'Monthly Data'!M45</f>
        <v>775.5</v>
      </c>
      <c r="E45" s="30">
        <f>'Monthly Data'!N45</f>
        <v>0</v>
      </c>
      <c r="F45" s="30">
        <f>'Monthly Data'!P45</f>
        <v>28</v>
      </c>
      <c r="G45" s="30">
        <f>'Monthly Data'!Q45</f>
        <v>6435.8</v>
      </c>
      <c r="H45" s="30">
        <f>'Monthly Data'!AC45</f>
        <v>0</v>
      </c>
      <c r="I45" s="30">
        <f>'Monthly Data'!AD45</f>
        <v>0</v>
      </c>
      <c r="J45" s="30">
        <f>'Monthly Data'!AF45</f>
        <v>0</v>
      </c>
      <c r="K45" s="4">
        <f>'Monthly Data'!AG45</f>
        <v>0</v>
      </c>
      <c r="L45" s="4">
        <f>'Monthly Data'!AH45</f>
        <v>0</v>
      </c>
      <c r="M45" s="30"/>
      <c r="N45" s="23">
        <f>'LU OLS Model'!$B$5</f>
        <v>-9214193.8984900694</v>
      </c>
      <c r="O45" s="23">
        <f>'LU OLS Model'!$B$6*D45</f>
        <v>-1651122.750437086</v>
      </c>
      <c r="P45" s="23">
        <f>'LU OLS Model'!$B$7*E45</f>
        <v>0</v>
      </c>
      <c r="Q45" s="23">
        <f>'LU OLS Model'!$B$8*F45</f>
        <v>11128867.916460896</v>
      </c>
      <c r="R45" s="23">
        <f>'LU OLS Model'!$B$9*G45</f>
        <v>10870006.852300035</v>
      </c>
      <c r="S45" s="23">
        <f>'LU OLS Model'!$B$10*H45</f>
        <v>0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0</v>
      </c>
      <c r="X45" s="23">
        <f t="shared" si="1"/>
        <v>11133558.119833775</v>
      </c>
      <c r="Y45" s="13">
        <f t="shared" si="2"/>
        <v>2.0954162207366497E-2</v>
      </c>
    </row>
    <row r="46" spans="1:25" x14ac:dyDescent="0.25">
      <c r="A46" s="11">
        <f>'Monthly Data'!A46</f>
        <v>39142</v>
      </c>
      <c r="B46" s="6">
        <f t="shared" si="0"/>
        <v>2007</v>
      </c>
      <c r="C46" s="4">
        <f>'Monthly Data'!I46</f>
        <v>12536077.368799999</v>
      </c>
      <c r="D46" s="30">
        <f>'Monthly Data'!M46</f>
        <v>588.29999999999995</v>
      </c>
      <c r="E46" s="30">
        <f>'Monthly Data'!N46</f>
        <v>0</v>
      </c>
      <c r="F46" s="30">
        <f>'Monthly Data'!P46</f>
        <v>31</v>
      </c>
      <c r="G46" s="30">
        <f>'Monthly Data'!Q46</f>
        <v>6409.9</v>
      </c>
      <c r="H46" s="30">
        <f>'Monthly Data'!AC46</f>
        <v>1</v>
      </c>
      <c r="I46" s="30">
        <f>'Monthly Data'!AD46</f>
        <v>0</v>
      </c>
      <c r="J46" s="30">
        <f>'Monthly Data'!AF46</f>
        <v>0</v>
      </c>
      <c r="K46" s="4">
        <f>'Monthly Data'!AG46</f>
        <v>0</v>
      </c>
      <c r="L46" s="4">
        <f>'Monthly Data'!AH46</f>
        <v>0</v>
      </c>
      <c r="M46" s="30"/>
      <c r="N46" s="23">
        <f>'LU OLS Model'!$B$5</f>
        <v>-9214193.8984900694</v>
      </c>
      <c r="O46" s="23">
        <f>'LU OLS Model'!$B$6*D46</f>
        <v>-1252553.8543934722</v>
      </c>
      <c r="P46" s="23">
        <f>'LU OLS Model'!$B$7*E46</f>
        <v>0</v>
      </c>
      <c r="Q46" s="23">
        <f>'LU OLS Model'!$B$8*F46</f>
        <v>12321246.621795991</v>
      </c>
      <c r="R46" s="23">
        <f>'LU OLS Model'!$B$9*G46</f>
        <v>10826261.991136763</v>
      </c>
      <c r="S46" s="23">
        <f>'LU OLS Model'!$B$10*H46</f>
        <v>-467491.52542399202</v>
      </c>
      <c r="T46" s="23">
        <f>'LU OLS Model'!$B$11*I46</f>
        <v>0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si="1"/>
        <v>12213269.33462522</v>
      </c>
      <c r="Y46" s="13">
        <f t="shared" si="2"/>
        <v>2.5750322423678518E-2</v>
      </c>
    </row>
    <row r="47" spans="1:25" x14ac:dyDescent="0.25">
      <c r="A47" s="11">
        <f>'Monthly Data'!A47</f>
        <v>39173</v>
      </c>
      <c r="B47" s="6">
        <f t="shared" si="0"/>
        <v>2007</v>
      </c>
      <c r="C47" s="4">
        <f>'Monthly Data'!I47</f>
        <v>11615988.631200001</v>
      </c>
      <c r="D47" s="30">
        <f>'Monthly Data'!M47</f>
        <v>358.6</v>
      </c>
      <c r="E47" s="30">
        <f>'Monthly Data'!N47</f>
        <v>0</v>
      </c>
      <c r="F47" s="30">
        <f>'Monthly Data'!P47</f>
        <v>30</v>
      </c>
      <c r="G47" s="30">
        <f>'Monthly Data'!Q47</f>
        <v>6427.5</v>
      </c>
      <c r="H47" s="30">
        <f>'Monthly Data'!AC47</f>
        <v>1</v>
      </c>
      <c r="I47" s="30">
        <f>'Monthly Data'!AD47</f>
        <v>0</v>
      </c>
      <c r="J47" s="30">
        <f>'Monthly Data'!AF47</f>
        <v>1</v>
      </c>
      <c r="K47" s="4">
        <f>'Monthly Data'!AG47</f>
        <v>0</v>
      </c>
      <c r="L47" s="4">
        <f>'Monthly Data'!AH47</f>
        <v>0</v>
      </c>
      <c r="M47" s="30"/>
      <c r="N47" s="23">
        <f>'LU OLS Model'!$B$5</f>
        <v>-9214193.8984900694</v>
      </c>
      <c r="O47" s="23">
        <f>'LU OLS Model'!$B$6*D47</f>
        <v>-763497.89594679442</v>
      </c>
      <c r="P47" s="23">
        <f>'LU OLS Model'!$B$7*E47</f>
        <v>0</v>
      </c>
      <c r="Q47" s="23">
        <f>'LU OLS Model'!$B$8*F47</f>
        <v>11923787.053350959</v>
      </c>
      <c r="R47" s="23">
        <f>'LU OLS Model'!$B$9*G47</f>
        <v>10855988.228838446</v>
      </c>
      <c r="S47" s="23">
        <f>'LU OLS Model'!$B$10*H47</f>
        <v>-467491.52542399202</v>
      </c>
      <c r="T47" s="23">
        <f>'LU OLS Model'!$B$11*I47</f>
        <v>0</v>
      </c>
      <c r="U47" s="23">
        <f>'LU OLS Model'!$B$12*J47</f>
        <v>-1002687.4002441399</v>
      </c>
      <c r="V47" s="23">
        <f>'LU OLS Model'!$B$13*K47</f>
        <v>0</v>
      </c>
      <c r="W47" s="23">
        <f>'LU OLS Model'!$B$14*L47</f>
        <v>0</v>
      </c>
      <c r="X47" s="23">
        <f t="shared" si="1"/>
        <v>11331904.562084408</v>
      </c>
      <c r="Y47" s="13">
        <f t="shared" si="2"/>
        <v>2.4456297103507461E-2</v>
      </c>
    </row>
    <row r="48" spans="1:25" x14ac:dyDescent="0.25">
      <c r="A48" s="11">
        <f>'Monthly Data'!A48</f>
        <v>39203</v>
      </c>
      <c r="B48" s="6">
        <f t="shared" si="0"/>
        <v>2007</v>
      </c>
      <c r="C48" s="4">
        <f>'Monthly Data'!I48</f>
        <v>11886373.8926</v>
      </c>
      <c r="D48" s="30">
        <f>'Monthly Data'!M48</f>
        <v>150.19999999999999</v>
      </c>
      <c r="E48" s="30">
        <f>'Monthly Data'!N48</f>
        <v>9.5</v>
      </c>
      <c r="F48" s="30">
        <f>'Monthly Data'!P48</f>
        <v>31</v>
      </c>
      <c r="G48" s="30">
        <f>'Monthly Data'!Q48</f>
        <v>6484.1</v>
      </c>
      <c r="H48" s="30">
        <f>'Monthly Data'!AC48</f>
        <v>1</v>
      </c>
      <c r="I48" s="30">
        <f>'Monthly Data'!AD48</f>
        <v>0</v>
      </c>
      <c r="J48" s="30">
        <f>'Monthly Data'!AF48</f>
        <v>0</v>
      </c>
      <c r="K48" s="4">
        <f>'Monthly Data'!AG48</f>
        <v>0</v>
      </c>
      <c r="L48" s="4">
        <f>'Monthly Data'!AH48</f>
        <v>1</v>
      </c>
      <c r="M48" s="30"/>
      <c r="N48" s="23">
        <f>'LU OLS Model'!$B$5</f>
        <v>-9214193.8984900694</v>
      </c>
      <c r="O48" s="23">
        <f>'LU OLS Model'!$B$6*D48</f>
        <v>-319791.92406918155</v>
      </c>
      <c r="P48" s="23">
        <f>'LU OLS Model'!$B$7*E48</f>
        <v>160921.65040822091</v>
      </c>
      <c r="Q48" s="23">
        <f>'LU OLS Model'!$B$8*F48</f>
        <v>12321246.621795991</v>
      </c>
      <c r="R48" s="23">
        <f>'LU OLS Model'!$B$9*G48</f>
        <v>10951585.106901808</v>
      </c>
      <c r="S48" s="23">
        <f>'LU OLS Model'!$B$10*H48</f>
        <v>-467491.52542399202</v>
      </c>
      <c r="T48" s="23">
        <f>'LU OLS Model'!$B$11*I48</f>
        <v>0</v>
      </c>
      <c r="U48" s="23">
        <f>'LU OLS Model'!$B$12*J48</f>
        <v>0</v>
      </c>
      <c r="V48" s="23">
        <f>'LU OLS Model'!$B$13*K48</f>
        <v>0</v>
      </c>
      <c r="W48" s="23">
        <f>'LU OLS Model'!$B$14*L48</f>
        <v>-1624361.79105547</v>
      </c>
      <c r="X48" s="23">
        <f t="shared" si="1"/>
        <v>11807914.240067307</v>
      </c>
      <c r="Y48" s="13">
        <f t="shared" si="2"/>
        <v>6.6008063722056533E-3</v>
      </c>
    </row>
    <row r="49" spans="1:25" x14ac:dyDescent="0.25">
      <c r="A49" s="11">
        <f>'Monthly Data'!A49</f>
        <v>39234</v>
      </c>
      <c r="B49" s="6">
        <f t="shared" si="0"/>
        <v>2007</v>
      </c>
      <c r="C49" s="4">
        <f>'Monthly Data'!I49</f>
        <v>12792004.859100001</v>
      </c>
      <c r="D49" s="30">
        <f>'Monthly Data'!M49</f>
        <v>29.4</v>
      </c>
      <c r="E49" s="30">
        <f>'Monthly Data'!N49</f>
        <v>69.7</v>
      </c>
      <c r="F49" s="30">
        <f>'Monthly Data'!P49</f>
        <v>30</v>
      </c>
      <c r="G49" s="30">
        <f>'Monthly Data'!Q49</f>
        <v>6557.6</v>
      </c>
      <c r="H49" s="30">
        <f>'Monthly Data'!AC49</f>
        <v>0</v>
      </c>
      <c r="I49" s="30">
        <f>'Monthly Data'!AD49</f>
        <v>0</v>
      </c>
      <c r="J49" s="30">
        <f>'Monthly Data'!AF49</f>
        <v>0</v>
      </c>
      <c r="K49" s="4">
        <f>'Monthly Data'!AG49</f>
        <v>0</v>
      </c>
      <c r="L49" s="4">
        <f>'Monthly Data'!AH49</f>
        <v>1</v>
      </c>
      <c r="M49" s="30"/>
      <c r="N49" s="23">
        <f>'LU OLS Model'!$B$5</f>
        <v>-9214193.8984900694</v>
      </c>
      <c r="O49" s="23">
        <f>'LU OLS Model'!$B$6*D49</f>
        <v>-62595.756109413705</v>
      </c>
      <c r="P49" s="23">
        <f>'LU OLS Model'!$B$7*E49</f>
        <v>1180656.7403634735</v>
      </c>
      <c r="Q49" s="23">
        <f>'LU OLS Model'!$B$8*F49</f>
        <v>11923787.053350959</v>
      </c>
      <c r="R49" s="23">
        <f>'LU OLS Model'!$B$9*G49</f>
        <v>11075725.929121897</v>
      </c>
      <c r="S49" s="23">
        <f>'LU OLS Model'!$B$10*H49</f>
        <v>0</v>
      </c>
      <c r="T49" s="23">
        <f>'LU OLS Model'!$B$11*I49</f>
        <v>0</v>
      </c>
      <c r="U49" s="23">
        <f>'LU OLS Model'!$B$12*J49</f>
        <v>0</v>
      </c>
      <c r="V49" s="23">
        <f>'LU OLS Model'!$B$13*K49</f>
        <v>0</v>
      </c>
      <c r="W49" s="23">
        <f>'LU OLS Model'!$B$14*L49</f>
        <v>-1624361.79105547</v>
      </c>
      <c r="X49" s="23">
        <f t="shared" si="1"/>
        <v>13279018.277181374</v>
      </c>
      <c r="Y49" s="13">
        <f t="shared" si="2"/>
        <v>3.8071703649715273E-2</v>
      </c>
    </row>
    <row r="50" spans="1:25" x14ac:dyDescent="0.25">
      <c r="A50" s="11">
        <f>'Monthly Data'!A50</f>
        <v>39264</v>
      </c>
      <c r="B50" s="6">
        <f t="shared" si="0"/>
        <v>2007</v>
      </c>
      <c r="C50" s="4">
        <f>'Monthly Data'!I50</f>
        <v>13809327.240699999</v>
      </c>
      <c r="D50" s="30">
        <f>'Monthly Data'!M50</f>
        <v>15.7</v>
      </c>
      <c r="E50" s="30">
        <f>'Monthly Data'!N50</f>
        <v>62.7</v>
      </c>
      <c r="F50" s="30">
        <f>'Monthly Data'!P50</f>
        <v>31</v>
      </c>
      <c r="G50" s="30">
        <f>'Monthly Data'!Q50</f>
        <v>6623.6</v>
      </c>
      <c r="H50" s="30">
        <f>'Monthly Data'!AC50</f>
        <v>0</v>
      </c>
      <c r="I50" s="30">
        <f>'Monthly Data'!AD50</f>
        <v>0</v>
      </c>
      <c r="J50" s="30">
        <f>'Monthly Data'!AF50</f>
        <v>0</v>
      </c>
      <c r="K50" s="4">
        <f>'Monthly Data'!AG50</f>
        <v>0</v>
      </c>
      <c r="L50" s="4">
        <f>'Monthly Data'!AH50</f>
        <v>1</v>
      </c>
      <c r="M50" s="30"/>
      <c r="N50" s="23">
        <f>'LU OLS Model'!$B$5</f>
        <v>-9214193.8984900694</v>
      </c>
      <c r="O50" s="23">
        <f>'LU OLS Model'!$B$6*D50</f>
        <v>-33426.985405367181</v>
      </c>
      <c r="P50" s="23">
        <f>'LU OLS Model'!$B$7*E50</f>
        <v>1062082.8926942581</v>
      </c>
      <c r="Q50" s="23">
        <f>'LU OLS Model'!$B$8*F50</f>
        <v>12321246.621795991</v>
      </c>
      <c r="R50" s="23">
        <f>'LU OLS Model'!$B$9*G50</f>
        <v>11187199.320503201</v>
      </c>
      <c r="S50" s="23">
        <f>'LU OLS Model'!$B$10*H50</f>
        <v>0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-1624361.79105547</v>
      </c>
      <c r="X50" s="23">
        <f t="shared" si="1"/>
        <v>13698546.160042543</v>
      </c>
      <c r="Y50" s="13">
        <f t="shared" si="2"/>
        <v>8.0221924447523296E-3</v>
      </c>
    </row>
    <row r="51" spans="1:25" x14ac:dyDescent="0.25">
      <c r="A51" s="11">
        <f>'Monthly Data'!A51</f>
        <v>39295</v>
      </c>
      <c r="B51" s="6">
        <f t="shared" si="0"/>
        <v>2007</v>
      </c>
      <c r="C51" s="4">
        <f>'Monthly Data'!I51</f>
        <v>13972847.413899999</v>
      </c>
      <c r="D51" s="30">
        <f>'Monthly Data'!M51</f>
        <v>12.1</v>
      </c>
      <c r="E51" s="30">
        <f>'Monthly Data'!N51</f>
        <v>100.4</v>
      </c>
      <c r="F51" s="30">
        <f>'Monthly Data'!P51</f>
        <v>31</v>
      </c>
      <c r="G51" s="30">
        <f>'Monthly Data'!Q51</f>
        <v>6646.3</v>
      </c>
      <c r="H51" s="30">
        <f>'Monthly Data'!AC51</f>
        <v>0</v>
      </c>
      <c r="I51" s="30">
        <f>'Monthly Data'!AD51</f>
        <v>0</v>
      </c>
      <c r="J51" s="30">
        <f>'Monthly Data'!AF51</f>
        <v>0</v>
      </c>
      <c r="K51" s="4">
        <f>'Monthly Data'!AG51</f>
        <v>0</v>
      </c>
      <c r="L51" s="4">
        <f>'Monthly Data'!AH51</f>
        <v>1</v>
      </c>
      <c r="M51" s="30"/>
      <c r="N51" s="23">
        <f>'LU OLS Model'!$B$5</f>
        <v>-9214193.8984900694</v>
      </c>
      <c r="O51" s="23">
        <f>'LU OLS Model'!$B$6*D51</f>
        <v>-25762.198942989995</v>
      </c>
      <c r="P51" s="23">
        <f>'LU OLS Model'!$B$7*E51</f>
        <v>1700687.7579984611</v>
      </c>
      <c r="Q51" s="23">
        <f>'LU OLS Model'!$B$8*F51</f>
        <v>12321246.621795991</v>
      </c>
      <c r="R51" s="23">
        <f>'LU OLS Model'!$B$9*G51</f>
        <v>11225539.411175257</v>
      </c>
      <c r="S51" s="23">
        <f>'LU OLS Model'!$B$10*H51</f>
        <v>0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-1624361.79105547</v>
      </c>
      <c r="X51" s="23">
        <f t="shared" si="1"/>
        <v>14383155.90248118</v>
      </c>
      <c r="Y51" s="13">
        <f t="shared" si="2"/>
        <v>2.9364701154112029E-2</v>
      </c>
    </row>
    <row r="52" spans="1:25" x14ac:dyDescent="0.25">
      <c r="A52" s="11">
        <f>'Monthly Data'!A52</f>
        <v>39326</v>
      </c>
      <c r="B52" s="6">
        <f t="shared" si="0"/>
        <v>2007</v>
      </c>
      <c r="C52" s="4">
        <f>'Monthly Data'!I52</f>
        <v>13387693.1314</v>
      </c>
      <c r="D52" s="30">
        <f>'Monthly Data'!M52</f>
        <v>54.8</v>
      </c>
      <c r="E52" s="30">
        <f>'Monthly Data'!N52</f>
        <v>32.200000000000003</v>
      </c>
      <c r="F52" s="30">
        <f>'Monthly Data'!P52</f>
        <v>30</v>
      </c>
      <c r="G52" s="30">
        <f>'Monthly Data'!Q52</f>
        <v>6618.1</v>
      </c>
      <c r="H52" s="30">
        <f>'Monthly Data'!AC52</f>
        <v>0</v>
      </c>
      <c r="I52" s="30">
        <f>'Monthly Data'!AD52</f>
        <v>1</v>
      </c>
      <c r="J52" s="30">
        <f>'Monthly Data'!AF52</f>
        <v>0</v>
      </c>
      <c r="K52" s="4">
        <f>'Monthly Data'!AG52</f>
        <v>0</v>
      </c>
      <c r="L52" s="4">
        <f>'Monthly Data'!AH52</f>
        <v>0</v>
      </c>
      <c r="M52" s="30"/>
      <c r="N52" s="23">
        <f>'LU OLS Model'!$B$5</f>
        <v>-9214193.8984900694</v>
      </c>
      <c r="O52" s="23">
        <f>'LU OLS Model'!$B$6*D52</f>
        <v>-116675.08281618608</v>
      </c>
      <c r="P52" s="23">
        <f>'LU OLS Model'!$B$7*E52</f>
        <v>545439.69927839085</v>
      </c>
      <c r="Q52" s="23">
        <f>'LU OLS Model'!$B$8*F52</f>
        <v>11923787.053350959</v>
      </c>
      <c r="R52" s="23">
        <f>'LU OLS Model'!$B$9*G52</f>
        <v>11177909.871221427</v>
      </c>
      <c r="S52" s="23">
        <f>'LU OLS Model'!$B$10*H52</f>
        <v>0</v>
      </c>
      <c r="T52" s="23">
        <f>'LU OLS Model'!$B$11*I52</f>
        <v>-973362.50000730704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si="1"/>
        <v>13342905.142537214</v>
      </c>
      <c r="Y52" s="13">
        <f t="shared" si="2"/>
        <v>3.3454597758697502E-3</v>
      </c>
    </row>
    <row r="53" spans="1:25" x14ac:dyDescent="0.25">
      <c r="A53" s="11">
        <f>'Monthly Data'!A53</f>
        <v>39356</v>
      </c>
      <c r="B53" s="6">
        <f t="shared" si="0"/>
        <v>2007</v>
      </c>
      <c r="C53" s="4">
        <f>'Monthly Data'!I53</f>
        <v>13143539.270300001</v>
      </c>
      <c r="D53" s="30">
        <f>'Monthly Data'!M53</f>
        <v>174.9</v>
      </c>
      <c r="E53" s="30">
        <f>'Monthly Data'!N53</f>
        <v>6.8</v>
      </c>
      <c r="F53" s="30">
        <f>'Monthly Data'!P53</f>
        <v>31</v>
      </c>
      <c r="G53" s="30">
        <f>'Monthly Data'!Q53</f>
        <v>6613</v>
      </c>
      <c r="H53" s="30">
        <f>'Monthly Data'!AC53</f>
        <v>0</v>
      </c>
      <c r="I53" s="30">
        <f>'Monthly Data'!AD53</f>
        <v>1</v>
      </c>
      <c r="J53" s="30">
        <f>'Monthly Data'!AF53</f>
        <v>0</v>
      </c>
      <c r="K53" s="4">
        <f>'Monthly Data'!AG53</f>
        <v>0</v>
      </c>
      <c r="L53" s="4">
        <f>'Monthly Data'!AH53</f>
        <v>0</v>
      </c>
      <c r="M53" s="30"/>
      <c r="N53" s="23">
        <f>'LU OLS Model'!$B$5</f>
        <v>-9214193.8984900694</v>
      </c>
      <c r="O53" s="23">
        <f>'LU OLS Model'!$B$6*D53</f>
        <v>-372380.87563049176</v>
      </c>
      <c r="P53" s="23">
        <f>'LU OLS Model'!$B$7*E53</f>
        <v>115186.02345009496</v>
      </c>
      <c r="Q53" s="23">
        <f>'LU OLS Model'!$B$8*F53</f>
        <v>12321246.621795991</v>
      </c>
      <c r="R53" s="23">
        <f>'LU OLS Model'!$B$9*G53</f>
        <v>11169296.018251052</v>
      </c>
      <c r="S53" s="23">
        <f>'LU OLS Model'!$B$10*H53</f>
        <v>0</v>
      </c>
      <c r="T53" s="23">
        <f>'LU OLS Model'!$B$11*I53</f>
        <v>-973362.50000730704</v>
      </c>
      <c r="U53" s="23">
        <f>'LU OLS Model'!$B$12*J53</f>
        <v>0</v>
      </c>
      <c r="V53" s="23">
        <f>'LU OLS Model'!$B$13*K53</f>
        <v>0</v>
      </c>
      <c r="W53" s="23">
        <f>'LU OLS Model'!$B$14*L53</f>
        <v>0</v>
      </c>
      <c r="X53" s="23">
        <f t="shared" si="1"/>
        <v>13045791.38936927</v>
      </c>
      <c r="Y53" s="13">
        <f t="shared" si="2"/>
        <v>7.4369527811742886E-3</v>
      </c>
    </row>
    <row r="54" spans="1:25" x14ac:dyDescent="0.25">
      <c r="A54" s="11">
        <f>'Monthly Data'!A54</f>
        <v>39387</v>
      </c>
      <c r="B54" s="6">
        <f t="shared" si="0"/>
        <v>2007</v>
      </c>
      <c r="C54" s="4">
        <f>'Monthly Data'!I54</f>
        <v>12099842.534299999</v>
      </c>
      <c r="D54" s="30">
        <f>'Monthly Data'!M54</f>
        <v>474.2</v>
      </c>
      <c r="E54" s="30">
        <f>'Monthly Data'!N54</f>
        <v>0</v>
      </c>
      <c r="F54" s="30">
        <f>'Monthly Data'!P54</f>
        <v>30</v>
      </c>
      <c r="G54" s="30">
        <f>'Monthly Data'!Q54</f>
        <v>6593.3</v>
      </c>
      <c r="H54" s="30">
        <f>'Monthly Data'!AC54</f>
        <v>0</v>
      </c>
      <c r="I54" s="30">
        <f>'Monthly Data'!AD54</f>
        <v>1</v>
      </c>
      <c r="J54" s="30">
        <f>'Monthly Data'!AF54</f>
        <v>0</v>
      </c>
      <c r="K54" s="4">
        <f>'Monthly Data'!AG54</f>
        <v>0</v>
      </c>
      <c r="L54" s="4">
        <f>'Monthly Data'!AH54</f>
        <v>0</v>
      </c>
      <c r="M54" s="30"/>
      <c r="N54" s="23">
        <f>'LU OLS Model'!$B$5</f>
        <v>-9214193.8984900694</v>
      </c>
      <c r="O54" s="23">
        <f>'LU OLS Model'!$B$6*D54</f>
        <v>-1009622.7056831286</v>
      </c>
      <c r="P54" s="23">
        <f>'LU OLS Model'!$B$7*E54</f>
        <v>0</v>
      </c>
      <c r="Q54" s="23">
        <f>'LU OLS Model'!$B$8*F54</f>
        <v>11923787.053350959</v>
      </c>
      <c r="R54" s="23">
        <f>'LU OLS Model'!$B$9*G54</f>
        <v>11136022.899914512</v>
      </c>
      <c r="S54" s="23">
        <f>'LU OLS Model'!$B$10*H54</f>
        <v>0</v>
      </c>
      <c r="T54" s="23">
        <f>'LU OLS Model'!$B$11*I54</f>
        <v>-973362.50000730704</v>
      </c>
      <c r="U54" s="23">
        <f>'LU OLS Model'!$B$12*J54</f>
        <v>0</v>
      </c>
      <c r="V54" s="23">
        <f>'LU OLS Model'!$B$13*K54</f>
        <v>0</v>
      </c>
      <c r="W54" s="23">
        <f>'LU OLS Model'!$B$14*L54</f>
        <v>0</v>
      </c>
      <c r="X54" s="23">
        <f t="shared" si="1"/>
        <v>11862630.849084966</v>
      </c>
      <c r="Y54" s="13">
        <f t="shared" si="2"/>
        <v>1.9604526632689502E-2</v>
      </c>
    </row>
    <row r="55" spans="1:25" x14ac:dyDescent="0.25">
      <c r="A55" s="11">
        <f>'Monthly Data'!A55</f>
        <v>39417</v>
      </c>
      <c r="B55" s="6">
        <f t="shared" si="0"/>
        <v>2007</v>
      </c>
      <c r="C55" s="4">
        <f>'Monthly Data'!I55</f>
        <v>11786905.4268</v>
      </c>
      <c r="D55" s="30">
        <f>'Monthly Data'!M55</f>
        <v>716.1</v>
      </c>
      <c r="E55" s="30">
        <f>'Monthly Data'!N55</f>
        <v>0</v>
      </c>
      <c r="F55" s="30">
        <f>'Monthly Data'!P55</f>
        <v>31</v>
      </c>
      <c r="G55" s="30">
        <f>'Monthly Data'!Q55</f>
        <v>6596.3</v>
      </c>
      <c r="H55" s="30">
        <f>'Monthly Data'!AC55</f>
        <v>0</v>
      </c>
      <c r="I55" s="30">
        <f>'Monthly Data'!AD55</f>
        <v>0</v>
      </c>
      <c r="J55" s="30">
        <f>'Monthly Data'!AF55</f>
        <v>0</v>
      </c>
      <c r="K55" s="4">
        <f>'Monthly Data'!AG55</f>
        <v>1</v>
      </c>
      <c r="L55" s="4">
        <f>'Monthly Data'!AH55</f>
        <v>0</v>
      </c>
      <c r="M55" s="30"/>
      <c r="N55" s="23">
        <f>'LU OLS Model'!$B$5</f>
        <v>-9214193.8984900694</v>
      </c>
      <c r="O55" s="23">
        <f>'LU OLS Model'!$B$6*D55</f>
        <v>-1524653.7738078625</v>
      </c>
      <c r="P55" s="23">
        <f>'LU OLS Model'!$B$7*E55</f>
        <v>0</v>
      </c>
      <c r="Q55" s="23">
        <f>'LU OLS Model'!$B$8*F55</f>
        <v>12321246.621795991</v>
      </c>
      <c r="R55" s="23">
        <f>'LU OLS Model'!$B$9*G55</f>
        <v>11141089.872250026</v>
      </c>
      <c r="S55" s="23">
        <f>'LU OLS Model'!$B$10*H55</f>
        <v>0</v>
      </c>
      <c r="T55" s="23">
        <f>'LU OLS Model'!$B$11*I55</f>
        <v>0</v>
      </c>
      <c r="U55" s="23">
        <f>'LU OLS Model'!$B$12*J55</f>
        <v>0</v>
      </c>
      <c r="V55" s="23">
        <f>'LU OLS Model'!$B$13*K55</f>
        <v>-1101046.6373260899</v>
      </c>
      <c r="W55" s="23">
        <f>'LU OLS Model'!$B$14*L55</f>
        <v>0</v>
      </c>
      <c r="X55" s="23">
        <f t="shared" si="1"/>
        <v>11622442.184421996</v>
      </c>
      <c r="Y55" s="13">
        <f t="shared" si="2"/>
        <v>1.395304674321576E-2</v>
      </c>
    </row>
    <row r="56" spans="1:25" x14ac:dyDescent="0.25">
      <c r="A56" s="11">
        <f>'Monthly Data'!A56</f>
        <v>39448</v>
      </c>
      <c r="B56" s="6">
        <f t="shared" si="0"/>
        <v>2008</v>
      </c>
      <c r="C56" s="4">
        <f>'Monthly Data'!I56</f>
        <v>12331539.6304</v>
      </c>
      <c r="D56" s="30">
        <f>'Monthly Data'!M56</f>
        <v>685.1</v>
      </c>
      <c r="E56" s="30">
        <f>'Monthly Data'!N56</f>
        <v>0</v>
      </c>
      <c r="F56" s="30">
        <f>'Monthly Data'!P56</f>
        <v>31</v>
      </c>
      <c r="G56" s="30">
        <f>'Monthly Data'!Q56</f>
        <v>6544</v>
      </c>
      <c r="H56" s="30">
        <f>'Monthly Data'!AC56</f>
        <v>0</v>
      </c>
      <c r="I56" s="30">
        <f>'Monthly Data'!AD56</f>
        <v>0</v>
      </c>
      <c r="J56" s="30">
        <f>'Monthly Data'!AF56</f>
        <v>0</v>
      </c>
      <c r="K56" s="4">
        <f>'Monthly Data'!AG56</f>
        <v>0</v>
      </c>
      <c r="L56" s="4">
        <f>'Monthly Data'!AH56</f>
        <v>0</v>
      </c>
      <c r="M56" s="30"/>
      <c r="N56" s="23">
        <f>'LU OLS Model'!$B$5</f>
        <v>-9214193.8984900694</v>
      </c>
      <c r="O56" s="23">
        <f>'LU OLS Model'!$B$6*D56</f>
        <v>-1458651.4459373923</v>
      </c>
      <c r="P56" s="23">
        <f>'LU OLS Model'!$B$7*E56</f>
        <v>0</v>
      </c>
      <c r="Q56" s="23">
        <f>'LU OLS Model'!$B$8*F56</f>
        <v>12321246.621795991</v>
      </c>
      <c r="R56" s="23">
        <f>'LU OLS Model'!$B$9*G56</f>
        <v>11052755.654534234</v>
      </c>
      <c r="S56" s="23">
        <f>'LU OLS Model'!$B$10*H56</f>
        <v>0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0</v>
      </c>
      <c r="X56" s="23">
        <f t="shared" si="1"/>
        <v>12701156.931902763</v>
      </c>
      <c r="Y56" s="13">
        <f t="shared" si="2"/>
        <v>2.9973329574481775E-2</v>
      </c>
    </row>
    <row r="57" spans="1:25" x14ac:dyDescent="0.25">
      <c r="A57" s="11">
        <f>'Monthly Data'!A57</f>
        <v>39479</v>
      </c>
      <c r="B57" s="6">
        <f t="shared" si="0"/>
        <v>2008</v>
      </c>
      <c r="C57" s="4">
        <f>'Monthly Data'!I57</f>
        <v>11712810.6763</v>
      </c>
      <c r="D57" s="30">
        <f>'Monthly Data'!M57</f>
        <v>715.1</v>
      </c>
      <c r="E57" s="30">
        <f>'Monthly Data'!N57</f>
        <v>0</v>
      </c>
      <c r="F57" s="30">
        <f>'Monthly Data'!P57</f>
        <v>29</v>
      </c>
      <c r="G57" s="30">
        <f>'Monthly Data'!Q57</f>
        <v>6522.8</v>
      </c>
      <c r="H57" s="30">
        <f>'Monthly Data'!AC57</f>
        <v>0</v>
      </c>
      <c r="I57" s="30">
        <f>'Monthly Data'!AD57</f>
        <v>0</v>
      </c>
      <c r="J57" s="30">
        <f>'Monthly Data'!AF57</f>
        <v>0</v>
      </c>
      <c r="K57" s="4">
        <f>'Monthly Data'!AG57</f>
        <v>0</v>
      </c>
      <c r="L57" s="4">
        <f>'Monthly Data'!AH57</f>
        <v>0</v>
      </c>
      <c r="M57" s="30"/>
      <c r="N57" s="23">
        <f>'LU OLS Model'!$B$5</f>
        <v>-9214193.8984900694</v>
      </c>
      <c r="O57" s="23">
        <f>'LU OLS Model'!$B$6*D57</f>
        <v>-1522524.6664572023</v>
      </c>
      <c r="P57" s="23">
        <f>'LU OLS Model'!$B$7*E57</f>
        <v>0</v>
      </c>
      <c r="Q57" s="23">
        <f>'LU OLS Model'!$B$8*F57</f>
        <v>11526327.484905928</v>
      </c>
      <c r="R57" s="23">
        <f>'LU OLS Model'!$B$9*G57</f>
        <v>11016949.050029935</v>
      </c>
      <c r="S57" s="23">
        <f>'LU OLS Model'!$B$10*H57</f>
        <v>0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0</v>
      </c>
      <c r="X57" s="23">
        <f t="shared" si="1"/>
        <v>11806557.969988592</v>
      </c>
      <c r="Y57" s="13">
        <f t="shared" si="2"/>
        <v>8.0038255786275304E-3</v>
      </c>
    </row>
    <row r="58" spans="1:25" x14ac:dyDescent="0.25">
      <c r="A58" s="11">
        <f>'Monthly Data'!A58</f>
        <v>39508</v>
      </c>
      <c r="B58" s="6">
        <f t="shared" si="0"/>
        <v>2008</v>
      </c>
      <c r="C58" s="4">
        <f>'Monthly Data'!I58</f>
        <v>12305486.5908</v>
      </c>
      <c r="D58" s="30">
        <f>'Monthly Data'!M58</f>
        <v>641</v>
      </c>
      <c r="E58" s="30">
        <f>'Monthly Data'!N58</f>
        <v>0</v>
      </c>
      <c r="F58" s="30">
        <f>'Monthly Data'!P58</f>
        <v>31</v>
      </c>
      <c r="G58" s="30">
        <f>'Monthly Data'!Q58</f>
        <v>6505.5</v>
      </c>
      <c r="H58" s="30">
        <f>'Monthly Data'!AC58</f>
        <v>1</v>
      </c>
      <c r="I58" s="30">
        <f>'Monthly Data'!AD58</f>
        <v>0</v>
      </c>
      <c r="J58" s="30">
        <f>'Monthly Data'!AF58</f>
        <v>0</v>
      </c>
      <c r="K58" s="4">
        <f>'Monthly Data'!AG58</f>
        <v>0</v>
      </c>
      <c r="L58" s="4">
        <f>'Monthly Data'!AH58</f>
        <v>0</v>
      </c>
      <c r="M58" s="30"/>
      <c r="N58" s="23">
        <f>'LU OLS Model'!$B$5</f>
        <v>-9214193.8984900694</v>
      </c>
      <c r="O58" s="23">
        <f>'LU OLS Model'!$B$6*D58</f>
        <v>-1364757.8117732718</v>
      </c>
      <c r="P58" s="23">
        <f>'LU OLS Model'!$B$7*E58</f>
        <v>0</v>
      </c>
      <c r="Q58" s="23">
        <f>'LU OLS Model'!$B$8*F58</f>
        <v>12321246.621795991</v>
      </c>
      <c r="R58" s="23">
        <f>'LU OLS Model'!$B$9*G58</f>
        <v>10987729.509561805</v>
      </c>
      <c r="S58" s="23">
        <f>'LU OLS Model'!$B$10*H58</f>
        <v>-467491.52542399202</v>
      </c>
      <c r="T58" s="23">
        <f>'LU OLS Model'!$B$11*I58</f>
        <v>0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si="1"/>
        <v>12262532.895670462</v>
      </c>
      <c r="Y58" s="13">
        <f t="shared" si="2"/>
        <v>3.4906132977830877E-3</v>
      </c>
    </row>
    <row r="59" spans="1:25" x14ac:dyDescent="0.25">
      <c r="A59" s="11">
        <f>'Monthly Data'!A59</f>
        <v>39539</v>
      </c>
      <c r="B59" s="6">
        <f t="shared" si="0"/>
        <v>2008</v>
      </c>
      <c r="C59" s="4">
        <f>'Monthly Data'!I59</f>
        <v>11772298.4834</v>
      </c>
      <c r="D59" s="30">
        <f>'Monthly Data'!M59</f>
        <v>274</v>
      </c>
      <c r="E59" s="30">
        <f>'Monthly Data'!N59</f>
        <v>1</v>
      </c>
      <c r="F59" s="30">
        <f>'Monthly Data'!P59</f>
        <v>30</v>
      </c>
      <c r="G59" s="30">
        <f>'Monthly Data'!Q59</f>
        <v>6535.8</v>
      </c>
      <c r="H59" s="30">
        <f>'Monthly Data'!AC59</f>
        <v>1</v>
      </c>
      <c r="I59" s="30">
        <f>'Monthly Data'!AD59</f>
        <v>0</v>
      </c>
      <c r="J59" s="30">
        <f>'Monthly Data'!AF59</f>
        <v>1</v>
      </c>
      <c r="K59" s="4">
        <f>'Monthly Data'!AG59</f>
        <v>0</v>
      </c>
      <c r="L59" s="4">
        <f>'Monthly Data'!AH59</f>
        <v>0</v>
      </c>
      <c r="M59" s="30"/>
      <c r="N59" s="23">
        <f>'LU OLS Model'!$B$5</f>
        <v>-9214193.8984900694</v>
      </c>
      <c r="O59" s="23">
        <f>'LU OLS Model'!$B$6*D59</f>
        <v>-583375.41408093052</v>
      </c>
      <c r="P59" s="23">
        <f>'LU OLS Model'!$B$7*E59</f>
        <v>16939.121095602201</v>
      </c>
      <c r="Q59" s="23">
        <f>'LU OLS Model'!$B$8*F59</f>
        <v>11923787.053350959</v>
      </c>
      <c r="R59" s="23">
        <f>'LU OLS Model'!$B$9*G59</f>
        <v>11038905.930150496</v>
      </c>
      <c r="S59" s="23">
        <f>'LU OLS Model'!$B$10*H59</f>
        <v>-467491.52542399202</v>
      </c>
      <c r="T59" s="23">
        <f>'LU OLS Model'!$B$11*I59</f>
        <v>0</v>
      </c>
      <c r="U59" s="23">
        <f>'LU OLS Model'!$B$12*J59</f>
        <v>-1002687.4002441399</v>
      </c>
      <c r="V59" s="23">
        <f>'LU OLS Model'!$B$13*K59</f>
        <v>0</v>
      </c>
      <c r="W59" s="23">
        <f>'LU OLS Model'!$B$14*L59</f>
        <v>0</v>
      </c>
      <c r="X59" s="23">
        <f t="shared" si="1"/>
        <v>11711883.866357924</v>
      </c>
      <c r="Y59" s="13">
        <f t="shared" si="2"/>
        <v>5.1319304490338811E-3</v>
      </c>
    </row>
    <row r="60" spans="1:25" x14ac:dyDescent="0.25">
      <c r="A60" s="11">
        <f>'Monthly Data'!A60</f>
        <v>39569</v>
      </c>
      <c r="B60" s="6">
        <f t="shared" si="0"/>
        <v>2008</v>
      </c>
      <c r="C60" s="4">
        <f>'Monthly Data'!I60</f>
        <v>11568328.8829</v>
      </c>
      <c r="D60" s="30">
        <f>'Monthly Data'!M60</f>
        <v>188.5</v>
      </c>
      <c r="E60" s="30">
        <f>'Monthly Data'!N60</f>
        <v>0</v>
      </c>
      <c r="F60" s="30">
        <f>'Monthly Data'!P60</f>
        <v>31</v>
      </c>
      <c r="G60" s="30">
        <f>'Monthly Data'!Q60</f>
        <v>6590.4</v>
      </c>
      <c r="H60" s="30">
        <f>'Monthly Data'!AC60</f>
        <v>1</v>
      </c>
      <c r="I60" s="30">
        <f>'Monthly Data'!AD60</f>
        <v>0</v>
      </c>
      <c r="J60" s="30">
        <f>'Monthly Data'!AF60</f>
        <v>0</v>
      </c>
      <c r="K60" s="4">
        <f>'Monthly Data'!AG60</f>
        <v>0</v>
      </c>
      <c r="L60" s="4">
        <f>'Monthly Data'!AH60</f>
        <v>1</v>
      </c>
      <c r="M60" s="30"/>
      <c r="N60" s="23">
        <f>'LU OLS Model'!$B$5</f>
        <v>-9214193.8984900694</v>
      </c>
      <c r="O60" s="23">
        <f>'LU OLS Model'!$B$6*D60</f>
        <v>-401336.73559947225</v>
      </c>
      <c r="P60" s="23">
        <f>'LU OLS Model'!$B$7*E60</f>
        <v>0</v>
      </c>
      <c r="Q60" s="23">
        <f>'LU OLS Model'!$B$8*F60</f>
        <v>12321246.621795991</v>
      </c>
      <c r="R60" s="23">
        <f>'LU OLS Model'!$B$9*G60</f>
        <v>11131124.826656848</v>
      </c>
      <c r="S60" s="23">
        <f>'LU OLS Model'!$B$10*H60</f>
        <v>-467491.52542399202</v>
      </c>
      <c r="T60" s="23">
        <f>'LU OLS Model'!$B$11*I60</f>
        <v>0</v>
      </c>
      <c r="U60" s="23">
        <f>'LU OLS Model'!$B$12*J60</f>
        <v>0</v>
      </c>
      <c r="V60" s="23">
        <f>'LU OLS Model'!$B$13*K60</f>
        <v>0</v>
      </c>
      <c r="W60" s="23">
        <f>'LU OLS Model'!$B$14*L60</f>
        <v>-1624361.79105547</v>
      </c>
      <c r="X60" s="23">
        <f t="shared" si="1"/>
        <v>11744987.497883834</v>
      </c>
      <c r="Y60" s="13">
        <f t="shared" si="2"/>
        <v>1.5270884565269099E-2</v>
      </c>
    </row>
    <row r="61" spans="1:25" x14ac:dyDescent="0.25">
      <c r="A61" s="11">
        <f>'Monthly Data'!A61</f>
        <v>39600</v>
      </c>
      <c r="B61" s="6">
        <f t="shared" si="0"/>
        <v>2008</v>
      </c>
      <c r="C61" s="4">
        <f>'Monthly Data'!I61</f>
        <v>13398846.384099999</v>
      </c>
      <c r="D61" s="30">
        <f>'Monthly Data'!M61</f>
        <v>23.3</v>
      </c>
      <c r="E61" s="30">
        <f>'Monthly Data'!N61</f>
        <v>56.5</v>
      </c>
      <c r="F61" s="30">
        <f>'Monthly Data'!P61</f>
        <v>30</v>
      </c>
      <c r="G61" s="30">
        <f>'Monthly Data'!Q61</f>
        <v>6658</v>
      </c>
      <c r="H61" s="30">
        <f>'Monthly Data'!AC61</f>
        <v>0</v>
      </c>
      <c r="I61" s="30">
        <f>'Monthly Data'!AD61</f>
        <v>0</v>
      </c>
      <c r="J61" s="30">
        <f>'Monthly Data'!AF61</f>
        <v>0</v>
      </c>
      <c r="K61" s="4">
        <f>'Monthly Data'!AG61</f>
        <v>0</v>
      </c>
      <c r="L61" s="4">
        <f>'Monthly Data'!AH61</f>
        <v>1</v>
      </c>
      <c r="M61" s="30"/>
      <c r="N61" s="23">
        <f>'LU OLS Model'!$B$5</f>
        <v>-9214193.8984900694</v>
      </c>
      <c r="O61" s="23">
        <f>'LU OLS Model'!$B$6*D61</f>
        <v>-49608.201270385696</v>
      </c>
      <c r="P61" s="23">
        <f>'LU OLS Model'!$B$7*E61</f>
        <v>957060.34190152434</v>
      </c>
      <c r="Q61" s="23">
        <f>'LU OLS Model'!$B$8*F61</f>
        <v>11923787.053350959</v>
      </c>
      <c r="R61" s="23">
        <f>'LU OLS Model'!$B$9*G61</f>
        <v>11245300.603283761</v>
      </c>
      <c r="S61" s="23">
        <f>'LU OLS Model'!$B$10*H61</f>
        <v>0</v>
      </c>
      <c r="T61" s="23">
        <f>'LU OLS Model'!$B$11*I61</f>
        <v>0</v>
      </c>
      <c r="U61" s="23">
        <f>'LU OLS Model'!$B$12*J61</f>
        <v>0</v>
      </c>
      <c r="V61" s="23">
        <f>'LU OLS Model'!$B$13*K61</f>
        <v>0</v>
      </c>
      <c r="W61" s="23">
        <f>'LU OLS Model'!$B$14*L61</f>
        <v>-1624361.79105547</v>
      </c>
      <c r="X61" s="23">
        <f t="shared" si="1"/>
        <v>13237984.107720317</v>
      </c>
      <c r="Y61" s="13">
        <f t="shared" si="2"/>
        <v>1.2005681068974152E-2</v>
      </c>
    </row>
    <row r="62" spans="1:25" s="30" customFormat="1" x14ac:dyDescent="0.25">
      <c r="A62" s="11">
        <f>'Monthly Data'!A62</f>
        <v>39630</v>
      </c>
      <c r="B62" s="6">
        <f t="shared" si="0"/>
        <v>2008</v>
      </c>
      <c r="C62" s="4">
        <f>'Monthly Data'!I62</f>
        <v>14422241.5109</v>
      </c>
      <c r="D62" s="30">
        <f>'Monthly Data'!M62</f>
        <v>1.5</v>
      </c>
      <c r="E62" s="30">
        <f>'Monthly Data'!N62</f>
        <v>75.599999999999994</v>
      </c>
      <c r="F62" s="30">
        <f>'Monthly Data'!P62</f>
        <v>31</v>
      </c>
      <c r="G62" s="30">
        <f>'Monthly Data'!Q62</f>
        <v>6696.5</v>
      </c>
      <c r="H62" s="30">
        <f>'Monthly Data'!AC62</f>
        <v>0</v>
      </c>
      <c r="I62" s="30">
        <f>'Monthly Data'!AD62</f>
        <v>0</v>
      </c>
      <c r="J62" s="30">
        <f>'Monthly Data'!AF62</f>
        <v>0</v>
      </c>
      <c r="K62" s="4">
        <f>'Monthly Data'!AG62</f>
        <v>0</v>
      </c>
      <c r="L62" s="4">
        <f>'Monthly Data'!AH62</f>
        <v>1</v>
      </c>
      <c r="N62" s="23">
        <f>'LU OLS Model'!$B$5</f>
        <v>-9214193.8984900694</v>
      </c>
      <c r="O62" s="23">
        <f>'LU OLS Model'!$B$6*D62</f>
        <v>-3193.6610259904955</v>
      </c>
      <c r="P62" s="23">
        <f>'LU OLS Model'!$B$7*E62</f>
        <v>1280597.5548275262</v>
      </c>
      <c r="Q62" s="23">
        <f>'LU OLS Model'!$B$8*F62</f>
        <v>12321246.621795991</v>
      </c>
      <c r="R62" s="23">
        <f>'LU OLS Model'!$B$9*G62</f>
        <v>11310326.748256188</v>
      </c>
      <c r="S62" s="23">
        <f>'LU OLS Model'!$B$10*H62</f>
        <v>0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-1624361.79105547</v>
      </c>
      <c r="X62" s="23">
        <f t="shared" si="1"/>
        <v>14070421.574308176</v>
      </c>
      <c r="Y62" s="13">
        <f t="shared" si="2"/>
        <v>2.4394261899298181E-2</v>
      </c>
    </row>
    <row r="63" spans="1:25" s="30" customFormat="1" x14ac:dyDescent="0.25">
      <c r="A63" s="11">
        <f>'Monthly Data'!A63</f>
        <v>39661</v>
      </c>
      <c r="B63" s="6">
        <f t="shared" si="0"/>
        <v>2008</v>
      </c>
      <c r="C63" s="4">
        <f>'Monthly Data'!I63</f>
        <v>13699420.0374</v>
      </c>
      <c r="D63" s="30">
        <f>'Monthly Data'!M63</f>
        <v>16.3</v>
      </c>
      <c r="E63" s="30">
        <f>'Monthly Data'!N63</f>
        <v>47.8</v>
      </c>
      <c r="F63" s="30">
        <f>'Monthly Data'!P63</f>
        <v>31</v>
      </c>
      <c r="G63" s="30">
        <f>'Monthly Data'!Q63</f>
        <v>6700.1</v>
      </c>
      <c r="H63" s="30">
        <f>'Monthly Data'!AC63</f>
        <v>0</v>
      </c>
      <c r="I63" s="30">
        <f>'Monthly Data'!AD63</f>
        <v>0</v>
      </c>
      <c r="J63" s="30">
        <f>'Monthly Data'!AF63</f>
        <v>0</v>
      </c>
      <c r="K63" s="4">
        <f>'Monthly Data'!AG63</f>
        <v>0</v>
      </c>
      <c r="L63" s="4">
        <f>'Monthly Data'!AH63</f>
        <v>1</v>
      </c>
      <c r="N63" s="23">
        <f>'LU OLS Model'!$B$5</f>
        <v>-9214193.8984900694</v>
      </c>
      <c r="O63" s="23">
        <f>'LU OLS Model'!$B$6*D63</f>
        <v>-34704.449815763386</v>
      </c>
      <c r="P63" s="23">
        <f>'LU OLS Model'!$B$7*E63</f>
        <v>809689.98836978513</v>
      </c>
      <c r="Q63" s="23">
        <f>'LU OLS Model'!$B$8*F63</f>
        <v>12321246.621795991</v>
      </c>
      <c r="R63" s="23">
        <f>'LU OLS Model'!$B$9*G63</f>
        <v>11316407.115058806</v>
      </c>
      <c r="S63" s="23">
        <f>'LU OLS Model'!$B$10*H63</f>
        <v>0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-1624361.79105547</v>
      </c>
      <c r="X63" s="23">
        <f t="shared" si="1"/>
        <v>13574083.585863279</v>
      </c>
      <c r="Y63" s="13">
        <f t="shared" si="2"/>
        <v>9.149033403935844E-3</v>
      </c>
    </row>
    <row r="64" spans="1:25" s="30" customFormat="1" x14ac:dyDescent="0.25">
      <c r="A64" s="11">
        <f>'Monthly Data'!A64</f>
        <v>39692</v>
      </c>
      <c r="B64" s="6">
        <f t="shared" si="0"/>
        <v>2008</v>
      </c>
      <c r="C64" s="4">
        <f>'Monthly Data'!I64</f>
        <v>13427448.633700002</v>
      </c>
      <c r="D64" s="30">
        <f>'Monthly Data'!M64</f>
        <v>97.8</v>
      </c>
      <c r="E64" s="30">
        <f>'Monthly Data'!N64</f>
        <v>24.4</v>
      </c>
      <c r="F64" s="30">
        <f>'Monthly Data'!P64</f>
        <v>30</v>
      </c>
      <c r="G64" s="30">
        <f>'Monthly Data'!Q64</f>
        <v>6670.4</v>
      </c>
      <c r="H64" s="30">
        <f>'Monthly Data'!AC64</f>
        <v>0</v>
      </c>
      <c r="I64" s="30">
        <f>'Monthly Data'!AD64</f>
        <v>1</v>
      </c>
      <c r="J64" s="30">
        <f>'Monthly Data'!AF64</f>
        <v>0</v>
      </c>
      <c r="K64" s="4">
        <f>'Monthly Data'!AG64</f>
        <v>0</v>
      </c>
      <c r="L64" s="4">
        <f>'Monthly Data'!AH64</f>
        <v>0</v>
      </c>
      <c r="N64" s="23">
        <f>'LU OLS Model'!$B$5</f>
        <v>-9214193.8984900694</v>
      </c>
      <c r="O64" s="23">
        <f>'LU OLS Model'!$B$6*D64</f>
        <v>-208226.6988945803</v>
      </c>
      <c r="P64" s="23">
        <f>'LU OLS Model'!$B$7*E64</f>
        <v>413314.55473269365</v>
      </c>
      <c r="Q64" s="23">
        <f>'LU OLS Model'!$B$8*F64</f>
        <v>11923787.053350959</v>
      </c>
      <c r="R64" s="23">
        <f>'LU OLS Model'!$B$9*G64</f>
        <v>11266244.088937217</v>
      </c>
      <c r="S64" s="23">
        <f>'LU OLS Model'!$B$10*H64</f>
        <v>0</v>
      </c>
      <c r="T64" s="23">
        <f>'LU OLS Model'!$B$11*I64</f>
        <v>-973362.50000730704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si="1"/>
        <v>13207562.599628912</v>
      </c>
      <c r="Y64" s="13">
        <f t="shared" si="2"/>
        <v>1.6375861123700236E-2</v>
      </c>
    </row>
    <row r="65" spans="1:25" s="30" customFormat="1" x14ac:dyDescent="0.25">
      <c r="A65" s="11">
        <f>'Monthly Data'!A65</f>
        <v>39722</v>
      </c>
      <c r="B65" s="6">
        <f t="shared" si="0"/>
        <v>2008</v>
      </c>
      <c r="C65" s="4">
        <f>'Monthly Data'!I65</f>
        <v>12474850.781199999</v>
      </c>
      <c r="D65" s="30">
        <f>'Monthly Data'!M65</f>
        <v>301.60000000000002</v>
      </c>
      <c r="E65" s="30">
        <f>'Monthly Data'!N65</f>
        <v>0</v>
      </c>
      <c r="F65" s="30">
        <f>'Monthly Data'!P65</f>
        <v>31</v>
      </c>
      <c r="G65" s="30">
        <f>'Monthly Data'!Q65</f>
        <v>6670.2</v>
      </c>
      <c r="H65" s="30">
        <f>'Monthly Data'!AC65</f>
        <v>0</v>
      </c>
      <c r="I65" s="30">
        <f>'Monthly Data'!AD65</f>
        <v>1</v>
      </c>
      <c r="J65" s="30">
        <f>'Monthly Data'!AF65</f>
        <v>0</v>
      </c>
      <c r="K65" s="4">
        <f>'Monthly Data'!AG65</f>
        <v>0</v>
      </c>
      <c r="L65" s="4">
        <f>'Monthly Data'!AH65</f>
        <v>0</v>
      </c>
      <c r="N65" s="23">
        <f>'LU OLS Model'!$B$5</f>
        <v>-9214193.8984900694</v>
      </c>
      <c r="O65" s="23">
        <f>'LU OLS Model'!$B$6*D65</f>
        <v>-642138.77695915569</v>
      </c>
      <c r="P65" s="23">
        <f>'LU OLS Model'!$B$7*E65</f>
        <v>0</v>
      </c>
      <c r="Q65" s="23">
        <f>'LU OLS Model'!$B$8*F65</f>
        <v>12321246.621795991</v>
      </c>
      <c r="R65" s="23">
        <f>'LU OLS Model'!$B$9*G65</f>
        <v>11265906.290781517</v>
      </c>
      <c r="S65" s="23">
        <f>'LU OLS Model'!$B$10*H65</f>
        <v>0</v>
      </c>
      <c r="T65" s="23">
        <f>'LU OLS Model'!$B$11*I65</f>
        <v>-973362.50000730704</v>
      </c>
      <c r="U65" s="23">
        <f>'LU OLS Model'!$B$12*J65</f>
        <v>0</v>
      </c>
      <c r="V65" s="23">
        <f>'LU OLS Model'!$B$13*K65</f>
        <v>0</v>
      </c>
      <c r="W65" s="23">
        <f>'LU OLS Model'!$B$14*L65</f>
        <v>0</v>
      </c>
      <c r="X65" s="23">
        <f t="shared" si="1"/>
        <v>12757457.737120975</v>
      </c>
      <c r="Y65" s="13">
        <f t="shared" si="2"/>
        <v>2.2654135177863081E-2</v>
      </c>
    </row>
    <row r="66" spans="1:25" s="30" customFormat="1" x14ac:dyDescent="0.25">
      <c r="A66" s="11">
        <f>'Monthly Data'!A66</f>
        <v>39753</v>
      </c>
      <c r="B66" s="6">
        <f t="shared" ref="B66:B67" si="3">YEAR(A66)</f>
        <v>2008</v>
      </c>
      <c r="C66" s="4">
        <f>'Monthly Data'!I66</f>
        <v>11794405.388799999</v>
      </c>
      <c r="D66" s="30">
        <f>'Monthly Data'!M66</f>
        <v>459.9</v>
      </c>
      <c r="E66" s="30">
        <f>'Monthly Data'!N66</f>
        <v>0</v>
      </c>
      <c r="F66" s="30">
        <f>'Monthly Data'!P66</f>
        <v>30</v>
      </c>
      <c r="G66" s="30">
        <f>'Monthly Data'!Q66</f>
        <v>6627.6</v>
      </c>
      <c r="H66" s="30">
        <f>'Monthly Data'!AC66</f>
        <v>0</v>
      </c>
      <c r="I66" s="30">
        <f>'Monthly Data'!AD66</f>
        <v>1</v>
      </c>
      <c r="J66" s="30">
        <f>'Monthly Data'!AF66</f>
        <v>0</v>
      </c>
      <c r="K66" s="4">
        <f>'Monthly Data'!AG66</f>
        <v>0</v>
      </c>
      <c r="L66" s="4">
        <f>'Monthly Data'!AH66</f>
        <v>0</v>
      </c>
      <c r="N66" s="23">
        <f>'LU OLS Model'!$B$5</f>
        <v>-9214193.8984900694</v>
      </c>
      <c r="O66" s="23">
        <f>'LU OLS Model'!$B$6*D66</f>
        <v>-979176.47056868579</v>
      </c>
      <c r="P66" s="23">
        <f>'LU OLS Model'!$B$7*E66</f>
        <v>0</v>
      </c>
      <c r="Q66" s="23">
        <f>'LU OLS Model'!$B$8*F66</f>
        <v>11923787.053350959</v>
      </c>
      <c r="R66" s="23">
        <f>'LU OLS Model'!$B$9*G66</f>
        <v>11193955.283617221</v>
      </c>
      <c r="S66" s="23">
        <f>'LU OLS Model'!$B$10*H66</f>
        <v>0</v>
      </c>
      <c r="T66" s="23">
        <f>'LU OLS Model'!$B$11*I66</f>
        <v>-973362.50000730704</v>
      </c>
      <c r="U66" s="23">
        <f>'LU OLS Model'!$B$12*J66</f>
        <v>0</v>
      </c>
      <c r="V66" s="23">
        <f>'LU OLS Model'!$B$13*K66</f>
        <v>0</v>
      </c>
      <c r="W66" s="23">
        <f>'LU OLS Model'!$B$14*L66</f>
        <v>0</v>
      </c>
      <c r="X66" s="23">
        <f t="shared" ref="X66:X67" si="4">SUM(N66:W66)</f>
        <v>11951009.467902118</v>
      </c>
      <c r="Y66" s="13">
        <f t="shared" ref="Y66:Y67" si="5">ABS(X66-C66)/C66</f>
        <v>1.3277827405426568E-2</v>
      </c>
    </row>
    <row r="67" spans="1:25" s="30" customFormat="1" x14ac:dyDescent="0.25">
      <c r="A67" s="11">
        <f>'Monthly Data'!A67</f>
        <v>39783</v>
      </c>
      <c r="B67" s="6">
        <f t="shared" si="3"/>
        <v>2008</v>
      </c>
      <c r="C67" s="4">
        <f>'Monthly Data'!I67</f>
        <v>11733045.235300001</v>
      </c>
      <c r="D67" s="30">
        <f>'Monthly Data'!M67</f>
        <v>708.5</v>
      </c>
      <c r="E67" s="30">
        <f>'Monthly Data'!N67</f>
        <v>0</v>
      </c>
      <c r="F67" s="30">
        <f>'Monthly Data'!P67</f>
        <v>31</v>
      </c>
      <c r="G67" s="30">
        <f>'Monthly Data'!Q67</f>
        <v>6607.1</v>
      </c>
      <c r="H67" s="30">
        <f>'Monthly Data'!AC67</f>
        <v>0</v>
      </c>
      <c r="I67" s="30">
        <f>'Monthly Data'!AD67</f>
        <v>0</v>
      </c>
      <c r="J67" s="30">
        <f>'Monthly Data'!AF67</f>
        <v>0</v>
      </c>
      <c r="K67" s="4">
        <f>'Monthly Data'!AG67</f>
        <v>1</v>
      </c>
      <c r="L67" s="4">
        <f>'Monthly Data'!AH67</f>
        <v>0</v>
      </c>
      <c r="N67" s="23">
        <f>'LU OLS Model'!$B$5</f>
        <v>-9214193.8984900694</v>
      </c>
      <c r="O67" s="23">
        <f>'LU OLS Model'!$B$6*D67</f>
        <v>-1508472.557942844</v>
      </c>
      <c r="P67" s="23">
        <f>'LU OLS Model'!$B$7*E67</f>
        <v>0</v>
      </c>
      <c r="Q67" s="23">
        <f>'LU OLS Model'!$B$8*F67</f>
        <v>12321246.621795991</v>
      </c>
      <c r="R67" s="23">
        <f>'LU OLS Model'!$B$9*G67</f>
        <v>11159330.972657876</v>
      </c>
      <c r="S67" s="23">
        <f>'LU OLS Model'!$B$10*H67</f>
        <v>0</v>
      </c>
      <c r="T67" s="23">
        <f>'LU OLS Model'!$B$11*I67</f>
        <v>0</v>
      </c>
      <c r="U67" s="23">
        <f>'LU OLS Model'!$B$12*J67</f>
        <v>0</v>
      </c>
      <c r="V67" s="23">
        <f>'LU OLS Model'!$B$13*K67</f>
        <v>-1101046.6373260899</v>
      </c>
      <c r="W67" s="23">
        <f>'LU OLS Model'!$B$14*L67</f>
        <v>0</v>
      </c>
      <c r="X67" s="23">
        <f t="shared" si="4"/>
        <v>11656864.500694865</v>
      </c>
      <c r="Y67" s="13">
        <f t="shared" si="5"/>
        <v>6.4928356686070115E-3</v>
      </c>
    </row>
    <row r="68" spans="1:25" s="30" customFormat="1" x14ac:dyDescent="0.25">
      <c r="A68" s="11">
        <f>'Monthly Data'!A68</f>
        <v>39814</v>
      </c>
      <c r="B68" s="6">
        <f>YEAR(A68)</f>
        <v>2009</v>
      </c>
      <c r="C68" s="4">
        <f>'Monthly Data'!I68</f>
        <v>12630235.100299999</v>
      </c>
      <c r="D68" s="30">
        <f>'Monthly Data'!M68</f>
        <v>887.09999999999991</v>
      </c>
      <c r="E68" s="30">
        <f>'Monthly Data'!N68</f>
        <v>0</v>
      </c>
      <c r="F68" s="30">
        <f>'Monthly Data'!P68</f>
        <v>31</v>
      </c>
      <c r="G68" s="30">
        <f>'Monthly Data'!Q68</f>
        <v>6506.5</v>
      </c>
      <c r="H68" s="30">
        <f>'Monthly Data'!AC68</f>
        <v>0</v>
      </c>
      <c r="I68" s="30">
        <f>'Monthly Data'!AD68</f>
        <v>0</v>
      </c>
      <c r="J68" s="30">
        <f>'Monthly Data'!AF68</f>
        <v>0</v>
      </c>
      <c r="K68" s="4">
        <f>'Monthly Data'!AG68</f>
        <v>0</v>
      </c>
      <c r="L68" s="4">
        <f>'Monthly Data'!AH68</f>
        <v>0</v>
      </c>
      <c r="M68"/>
      <c r="N68" s="23">
        <f>'LU OLS Model'!$B$5</f>
        <v>-9214193.8984900694</v>
      </c>
      <c r="O68" s="23">
        <f>'LU OLS Model'!$B$6*D68</f>
        <v>-1888731.1307707787</v>
      </c>
      <c r="P68" s="23">
        <f>'LU OLS Model'!$B$7*E68</f>
        <v>0</v>
      </c>
      <c r="Q68" s="23">
        <f>'LU OLS Model'!$B$8*F68</f>
        <v>12321246.621795991</v>
      </c>
      <c r="R68" s="23">
        <f>'LU OLS Model'!$B$9*G68</f>
        <v>10989418.500340311</v>
      </c>
      <c r="S68" s="23">
        <f>'LU OLS Model'!$B$10*H68</f>
        <v>0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0</v>
      </c>
      <c r="X68" s="23">
        <f>SUM(N68:W68)</f>
        <v>12207740.092875455</v>
      </c>
      <c r="Y68" s="13">
        <f>ABS(X68-C68)/C68</f>
        <v>3.3451080211049221E-2</v>
      </c>
    </row>
    <row r="69" spans="1:25" s="30" customFormat="1" x14ac:dyDescent="0.25">
      <c r="A69" s="11">
        <f>'Monthly Data'!A69</f>
        <v>39845</v>
      </c>
      <c r="B69" s="6">
        <f t="shared" ref="B69:B127" si="6">YEAR(A69)</f>
        <v>2009</v>
      </c>
      <c r="C69" s="4">
        <f>'Monthly Data'!I69</f>
        <v>11333821.4934</v>
      </c>
      <c r="D69" s="30">
        <f>'Monthly Data'!M69</f>
        <v>653.80000000000007</v>
      </c>
      <c r="E69" s="30">
        <f>'Monthly Data'!N69</f>
        <v>0</v>
      </c>
      <c r="F69" s="30">
        <f>'Monthly Data'!P69</f>
        <v>28</v>
      </c>
      <c r="G69" s="30">
        <f>'Monthly Data'!Q69</f>
        <v>6436.2</v>
      </c>
      <c r="H69" s="30">
        <f>'Monthly Data'!AC69</f>
        <v>0</v>
      </c>
      <c r="I69" s="30">
        <f>'Monthly Data'!AD69</f>
        <v>0</v>
      </c>
      <c r="J69" s="30">
        <f>'Monthly Data'!AF69</f>
        <v>0</v>
      </c>
      <c r="K69" s="4">
        <f>'Monthly Data'!AG69</f>
        <v>0</v>
      </c>
      <c r="L69" s="4">
        <f>'Monthly Data'!AH69</f>
        <v>0</v>
      </c>
      <c r="M69"/>
      <c r="N69" s="23">
        <f>'LU OLS Model'!$B$5</f>
        <v>-9214193.8984900694</v>
      </c>
      <c r="O69" s="23">
        <f>'LU OLS Model'!$B$6*D69</f>
        <v>-1392010.3858617241</v>
      </c>
      <c r="P69" s="23">
        <f>'LU OLS Model'!$B$7*E69</f>
        <v>0</v>
      </c>
      <c r="Q69" s="23">
        <f>'LU OLS Model'!$B$8*F69</f>
        <v>11128867.916460896</v>
      </c>
      <c r="R69" s="23">
        <f>'LU OLS Model'!$B$9*G69</f>
        <v>10870682.448611435</v>
      </c>
      <c r="S69" s="23">
        <f>'LU OLS Model'!$B$10*H69</f>
        <v>0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0</v>
      </c>
      <c r="X69" s="23">
        <f t="shared" ref="X69:X127" si="7">SUM(N69:W69)</f>
        <v>11393346.080720536</v>
      </c>
      <c r="Y69" s="13">
        <f t="shared" ref="Y69:Y127" si="8">ABS(X69-C69)/C69</f>
        <v>5.2519432527854092E-3</v>
      </c>
    </row>
    <row r="70" spans="1:25" s="30" customFormat="1" x14ac:dyDescent="0.25">
      <c r="A70" s="11">
        <f>'Monthly Data'!A70</f>
        <v>39873</v>
      </c>
      <c r="B70" s="6">
        <f t="shared" si="6"/>
        <v>2009</v>
      </c>
      <c r="C70" s="4">
        <f>'Monthly Data'!I70</f>
        <v>12370923.8947</v>
      </c>
      <c r="D70" s="30">
        <f>'Monthly Data'!M70</f>
        <v>555.60000000000014</v>
      </c>
      <c r="E70" s="30">
        <f>'Monthly Data'!N70</f>
        <v>0</v>
      </c>
      <c r="F70" s="30">
        <f>'Monthly Data'!P70</f>
        <v>31</v>
      </c>
      <c r="G70" s="30">
        <f>'Monthly Data'!Q70</f>
        <v>6363.8</v>
      </c>
      <c r="H70" s="30">
        <f>'Monthly Data'!AC70</f>
        <v>1</v>
      </c>
      <c r="I70" s="30">
        <f>'Monthly Data'!AD70</f>
        <v>0</v>
      </c>
      <c r="J70" s="30">
        <f>'Monthly Data'!AF70</f>
        <v>0</v>
      </c>
      <c r="K70" s="4">
        <f>'Monthly Data'!AG70</f>
        <v>0</v>
      </c>
      <c r="L70" s="4">
        <f>'Monthly Data'!AH70</f>
        <v>0</v>
      </c>
      <c r="M70"/>
      <c r="N70" s="23">
        <f>'LU OLS Model'!$B$5</f>
        <v>-9214193.8984900694</v>
      </c>
      <c r="O70" s="23">
        <f>'LU OLS Model'!$B$6*D70</f>
        <v>-1182932.0440268798</v>
      </c>
      <c r="P70" s="23">
        <f>'LU OLS Model'!$B$7*E70</f>
        <v>0</v>
      </c>
      <c r="Q70" s="23">
        <f>'LU OLS Model'!$B$8*F70</f>
        <v>12321246.621795991</v>
      </c>
      <c r="R70" s="23">
        <f>'LU OLS Model'!$B$9*G70</f>
        <v>10748399.516247701</v>
      </c>
      <c r="S70" s="23">
        <f>'LU OLS Model'!$B$10*H70</f>
        <v>-467491.52542399202</v>
      </c>
      <c r="T70" s="23">
        <f>'LU OLS Model'!$B$11*I70</f>
        <v>0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si="7"/>
        <v>12205028.670102751</v>
      </c>
      <c r="Y70" s="13">
        <f t="shared" si="8"/>
        <v>1.3410091761078788E-2</v>
      </c>
    </row>
    <row r="71" spans="1:25" s="30" customFormat="1" x14ac:dyDescent="0.25">
      <c r="A71" s="11">
        <f>'Monthly Data'!A71</f>
        <v>39904</v>
      </c>
      <c r="B71" s="6">
        <f t="shared" si="6"/>
        <v>2009</v>
      </c>
      <c r="C71" s="4">
        <f>'Monthly Data'!I71</f>
        <v>11402691.3343</v>
      </c>
      <c r="D71" s="30">
        <f>'Monthly Data'!M71</f>
        <v>326.29999999999995</v>
      </c>
      <c r="E71" s="30">
        <f>'Monthly Data'!N71</f>
        <v>0.8</v>
      </c>
      <c r="F71" s="30">
        <f>'Monthly Data'!P71</f>
        <v>30</v>
      </c>
      <c r="G71" s="30">
        <f>'Monthly Data'!Q71</f>
        <v>6359.6</v>
      </c>
      <c r="H71" s="30">
        <f>'Monthly Data'!AC71</f>
        <v>1</v>
      </c>
      <c r="I71" s="30">
        <f>'Monthly Data'!AD71</f>
        <v>0</v>
      </c>
      <c r="J71" s="30">
        <f>'Monthly Data'!AF71</f>
        <v>1</v>
      </c>
      <c r="K71" s="4">
        <f>'Monthly Data'!AG71</f>
        <v>0</v>
      </c>
      <c r="L71" s="4">
        <f>'Monthly Data'!AH71</f>
        <v>0</v>
      </c>
      <c r="M71"/>
      <c r="N71" s="23">
        <f>'LU OLS Model'!$B$5</f>
        <v>-9214193.8984900694</v>
      </c>
      <c r="O71" s="23">
        <f>'LU OLS Model'!$B$6*D71</f>
        <v>-694727.72852046567</v>
      </c>
      <c r="P71" s="23">
        <f>'LU OLS Model'!$B$7*E71</f>
        <v>13551.296876481762</v>
      </c>
      <c r="Q71" s="23">
        <f>'LU OLS Model'!$B$8*F71</f>
        <v>11923787.053350959</v>
      </c>
      <c r="R71" s="23">
        <f>'LU OLS Model'!$B$9*G71</f>
        <v>10741305.754977982</v>
      </c>
      <c r="S71" s="23">
        <f>'LU OLS Model'!$B$10*H71</f>
        <v>-467491.52542399202</v>
      </c>
      <c r="T71" s="23">
        <f>'LU OLS Model'!$B$11*I71</f>
        <v>0</v>
      </c>
      <c r="U71" s="23">
        <f>'LU OLS Model'!$B$12*J71</f>
        <v>-1002687.4002441399</v>
      </c>
      <c r="V71" s="23">
        <f>'LU OLS Model'!$B$13*K71</f>
        <v>0</v>
      </c>
      <c r="W71" s="23">
        <f>'LU OLS Model'!$B$14*L71</f>
        <v>0</v>
      </c>
      <c r="X71" s="23">
        <f t="shared" si="7"/>
        <v>11299543.552526757</v>
      </c>
      <c r="Y71" s="13">
        <f t="shared" si="8"/>
        <v>9.0459154553248489E-3</v>
      </c>
    </row>
    <row r="72" spans="1:25" s="30" customFormat="1" x14ac:dyDescent="0.25">
      <c r="A72" s="11">
        <f>'Monthly Data'!A72</f>
        <v>39934</v>
      </c>
      <c r="B72" s="6">
        <f t="shared" si="6"/>
        <v>2009</v>
      </c>
      <c r="C72" s="4">
        <f>'Monthly Data'!I72</f>
        <v>11555213.605999999</v>
      </c>
      <c r="D72" s="30">
        <f>'Monthly Data'!M72</f>
        <v>165.29999999999995</v>
      </c>
      <c r="E72" s="30">
        <f>'Monthly Data'!N72</f>
        <v>0</v>
      </c>
      <c r="F72" s="30">
        <f>'Monthly Data'!P72</f>
        <v>31</v>
      </c>
      <c r="G72" s="30">
        <f>'Monthly Data'!Q72</f>
        <v>6382.1</v>
      </c>
      <c r="H72" s="30">
        <f>'Monthly Data'!AC72</f>
        <v>1</v>
      </c>
      <c r="I72" s="30">
        <f>'Monthly Data'!AD72</f>
        <v>0</v>
      </c>
      <c r="J72" s="30">
        <f>'Monthly Data'!AF72</f>
        <v>0</v>
      </c>
      <c r="K72" s="4">
        <f>'Monthly Data'!AG72</f>
        <v>0</v>
      </c>
      <c r="L72" s="4">
        <f>'Monthly Data'!AH72</f>
        <v>1</v>
      </c>
      <c r="M72"/>
      <c r="N72" s="23">
        <f>'LU OLS Model'!$B$5</f>
        <v>-9214193.8984900694</v>
      </c>
      <c r="O72" s="23">
        <f>'LU OLS Model'!$B$6*D72</f>
        <v>-351941.44506415247</v>
      </c>
      <c r="P72" s="23">
        <f>'LU OLS Model'!$B$7*E72</f>
        <v>0</v>
      </c>
      <c r="Q72" s="23">
        <f>'LU OLS Model'!$B$8*F72</f>
        <v>12321246.621795991</v>
      </c>
      <c r="R72" s="23">
        <f>'LU OLS Model'!$B$9*G72</f>
        <v>10779308.047494337</v>
      </c>
      <c r="S72" s="23">
        <f>'LU OLS Model'!$B$10*H72</f>
        <v>-467491.52542399202</v>
      </c>
      <c r="T72" s="23">
        <f>'LU OLS Model'!$B$11*I72</f>
        <v>0</v>
      </c>
      <c r="U72" s="23">
        <f>'LU OLS Model'!$B$12*J72</f>
        <v>0</v>
      </c>
      <c r="V72" s="23">
        <f>'LU OLS Model'!$B$13*K72</f>
        <v>0</v>
      </c>
      <c r="W72" s="23">
        <f>'LU OLS Model'!$B$14*L72</f>
        <v>-1624361.79105547</v>
      </c>
      <c r="X72" s="23">
        <f t="shared" si="7"/>
        <v>11442566.009256644</v>
      </c>
      <c r="Y72" s="13">
        <f t="shared" si="8"/>
        <v>9.7486381978142533E-3</v>
      </c>
    </row>
    <row r="73" spans="1:25" s="30" customFormat="1" x14ac:dyDescent="0.25">
      <c r="A73" s="11">
        <f>'Monthly Data'!A73</f>
        <v>39965</v>
      </c>
      <c r="B73" s="6">
        <f t="shared" si="6"/>
        <v>2009</v>
      </c>
      <c r="C73" s="4">
        <f>'Monthly Data'!I73</f>
        <v>12458106.387699999</v>
      </c>
      <c r="D73" s="30">
        <f>'Monthly Data'!M73</f>
        <v>59.20000000000001</v>
      </c>
      <c r="E73" s="30">
        <f>'Monthly Data'!N73</f>
        <v>32.6</v>
      </c>
      <c r="F73" s="30">
        <f>'Monthly Data'!P73</f>
        <v>30</v>
      </c>
      <c r="G73" s="30">
        <f>'Monthly Data'!Q73</f>
        <v>6429.4</v>
      </c>
      <c r="H73" s="30">
        <f>'Monthly Data'!AC73</f>
        <v>0</v>
      </c>
      <c r="I73" s="30">
        <f>'Monthly Data'!AD73</f>
        <v>0</v>
      </c>
      <c r="J73" s="30">
        <f>'Monthly Data'!AF73</f>
        <v>0</v>
      </c>
      <c r="K73" s="4">
        <f>'Monthly Data'!AG73</f>
        <v>0</v>
      </c>
      <c r="L73" s="4">
        <f>'Monthly Data'!AH73</f>
        <v>1</v>
      </c>
      <c r="M73"/>
      <c r="N73" s="23">
        <f>'LU OLS Model'!$B$5</f>
        <v>-9214193.8984900694</v>
      </c>
      <c r="O73" s="23">
        <f>'LU OLS Model'!$B$6*D73</f>
        <v>-126043.15515909158</v>
      </c>
      <c r="P73" s="23">
        <f>'LU OLS Model'!$B$7*E73</f>
        <v>552215.34771663172</v>
      </c>
      <c r="Q73" s="23">
        <f>'LU OLS Model'!$B$8*F73</f>
        <v>11923787.053350959</v>
      </c>
      <c r="R73" s="23">
        <f>'LU OLS Model'!$B$9*G73</f>
        <v>10859197.311317604</v>
      </c>
      <c r="S73" s="23">
        <f>'LU OLS Model'!$B$10*H73</f>
        <v>0</v>
      </c>
      <c r="T73" s="23">
        <f>'LU OLS Model'!$B$11*I73</f>
        <v>0</v>
      </c>
      <c r="U73" s="23">
        <f>'LU OLS Model'!$B$12*J73</f>
        <v>0</v>
      </c>
      <c r="V73" s="23">
        <f>'LU OLS Model'!$B$13*K73</f>
        <v>0</v>
      </c>
      <c r="W73" s="23">
        <f>'LU OLS Model'!$B$14*L73</f>
        <v>-1624361.79105547</v>
      </c>
      <c r="X73" s="23">
        <f t="shared" si="7"/>
        <v>12370600.867680563</v>
      </c>
      <c r="Y73" s="13">
        <f t="shared" si="8"/>
        <v>7.0239824011963208E-3</v>
      </c>
    </row>
    <row r="74" spans="1:25" x14ac:dyDescent="0.25">
      <c r="A74" s="11">
        <f>'Monthly Data'!A74</f>
        <v>39995</v>
      </c>
      <c r="B74" s="6">
        <f t="shared" si="6"/>
        <v>2009</v>
      </c>
      <c r="C74" s="4">
        <f>'Monthly Data'!I74</f>
        <v>13695389.126600001</v>
      </c>
      <c r="D74" s="30">
        <f>'Monthly Data'!M74</f>
        <v>11.799999999999999</v>
      </c>
      <c r="E74" s="30">
        <f>'Monthly Data'!N74</f>
        <v>35.6</v>
      </c>
      <c r="F74" s="30">
        <f>'Monthly Data'!P74</f>
        <v>31</v>
      </c>
      <c r="G74" s="30">
        <f>'Monthly Data'!Q74</f>
        <v>6467</v>
      </c>
      <c r="H74" s="30">
        <f>'Monthly Data'!AC74</f>
        <v>0</v>
      </c>
      <c r="I74" s="30">
        <f>'Monthly Data'!AD74</f>
        <v>0</v>
      </c>
      <c r="J74" s="30">
        <f>'Monthly Data'!AF74</f>
        <v>0</v>
      </c>
      <c r="K74" s="4">
        <f>'Monthly Data'!AG74</f>
        <v>0</v>
      </c>
      <c r="L74" s="4">
        <f>'Monthly Data'!AH74</f>
        <v>1</v>
      </c>
      <c r="N74" s="23">
        <f>'LU OLS Model'!$B$5</f>
        <v>-9214193.8984900694</v>
      </c>
      <c r="O74" s="23">
        <f>'LU OLS Model'!$B$6*D74</f>
        <v>-25123.466737791896</v>
      </c>
      <c r="P74" s="23">
        <f>'LU OLS Model'!$B$7*E74</f>
        <v>603032.71100343834</v>
      </c>
      <c r="Q74" s="23">
        <f>'LU OLS Model'!$B$8*F74</f>
        <v>12321246.621795991</v>
      </c>
      <c r="R74" s="23">
        <f>'LU OLS Model'!$B$9*G74</f>
        <v>10922703.364589378</v>
      </c>
      <c r="S74" s="23">
        <f>'LU OLS Model'!$B$10*H74</f>
        <v>0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-1624361.79105547</v>
      </c>
      <c r="X74" s="23">
        <f t="shared" si="7"/>
        <v>12983303.541105475</v>
      </c>
      <c r="Y74" s="13">
        <f t="shared" si="8"/>
        <v>5.1994549326931545E-2</v>
      </c>
    </row>
    <row r="75" spans="1:25" x14ac:dyDescent="0.25">
      <c r="A75" s="11">
        <f>'Monthly Data'!A75</f>
        <v>40026</v>
      </c>
      <c r="B75" s="6">
        <f t="shared" si="6"/>
        <v>2009</v>
      </c>
      <c r="C75" s="4">
        <f>'Monthly Data'!I75</f>
        <v>14408989.219000001</v>
      </c>
      <c r="D75" s="30">
        <f>'Monthly Data'!M75</f>
        <v>20.6</v>
      </c>
      <c r="E75" s="30">
        <f>'Monthly Data'!N75</f>
        <v>85.199999999999989</v>
      </c>
      <c r="F75" s="30">
        <f>'Monthly Data'!P75</f>
        <v>31</v>
      </c>
      <c r="G75" s="30">
        <f>'Monthly Data'!Q75</f>
        <v>6487.6</v>
      </c>
      <c r="H75" s="30">
        <f>'Monthly Data'!AC75</f>
        <v>0</v>
      </c>
      <c r="I75" s="30">
        <f>'Monthly Data'!AD75</f>
        <v>0</v>
      </c>
      <c r="J75" s="30">
        <f>'Monthly Data'!AF75</f>
        <v>0</v>
      </c>
      <c r="K75" s="4">
        <f>'Monthly Data'!AG75</f>
        <v>0</v>
      </c>
      <c r="L75" s="4">
        <f>'Monthly Data'!AH75</f>
        <v>1</v>
      </c>
      <c r="N75" s="23">
        <f>'LU OLS Model'!$B$5</f>
        <v>-9214193.8984900694</v>
      </c>
      <c r="O75" s="23">
        <f>'LU OLS Model'!$B$6*D75</f>
        <v>-43859.611423602808</v>
      </c>
      <c r="P75" s="23">
        <f>'LU OLS Model'!$B$7*E75</f>
        <v>1443213.1173453073</v>
      </c>
      <c r="Q75" s="23">
        <f>'LU OLS Model'!$B$8*F75</f>
        <v>12321246.621795991</v>
      </c>
      <c r="R75" s="23">
        <f>'LU OLS Model'!$B$9*G75</f>
        <v>10957496.574626574</v>
      </c>
      <c r="S75" s="23">
        <f>'LU OLS Model'!$B$10*H75</f>
        <v>0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-1624361.79105547</v>
      </c>
      <c r="X75" s="23">
        <f t="shared" si="7"/>
        <v>13839541.01279873</v>
      </c>
      <c r="Y75" s="13">
        <f t="shared" si="8"/>
        <v>3.9520343692837502E-2</v>
      </c>
    </row>
    <row r="76" spans="1:25" x14ac:dyDescent="0.25">
      <c r="A76" s="11">
        <f>'Monthly Data'!A76</f>
        <v>40057</v>
      </c>
      <c r="B76" s="6">
        <f t="shared" si="6"/>
        <v>2009</v>
      </c>
      <c r="C76" s="4">
        <f>'Monthly Data'!I76</f>
        <v>12983020.697999999</v>
      </c>
      <c r="D76" s="30">
        <f>'Monthly Data'!M76</f>
        <v>100.9</v>
      </c>
      <c r="E76" s="30">
        <f>'Monthly Data'!N76</f>
        <v>4.5999999999999996</v>
      </c>
      <c r="F76" s="30">
        <f>'Monthly Data'!P76</f>
        <v>30</v>
      </c>
      <c r="G76" s="30">
        <f>'Monthly Data'!Q76</f>
        <v>6470.2</v>
      </c>
      <c r="H76" s="30">
        <f>'Monthly Data'!AC76</f>
        <v>0</v>
      </c>
      <c r="I76" s="30">
        <f>'Monthly Data'!AD76</f>
        <v>1</v>
      </c>
      <c r="J76" s="30">
        <f>'Monthly Data'!AF76</f>
        <v>0</v>
      </c>
      <c r="K76" s="4">
        <f>'Monthly Data'!AG76</f>
        <v>0</v>
      </c>
      <c r="L76" s="4">
        <f>'Monthly Data'!AH76</f>
        <v>0</v>
      </c>
      <c r="N76" s="23">
        <f>'LU OLS Model'!$B$5</f>
        <v>-9214193.8984900694</v>
      </c>
      <c r="O76" s="23">
        <f>'LU OLS Model'!$B$6*D76</f>
        <v>-214826.93168162732</v>
      </c>
      <c r="P76" s="23">
        <f>'LU OLS Model'!$B$7*E76</f>
        <v>77919.957039770117</v>
      </c>
      <c r="Q76" s="23">
        <f>'LU OLS Model'!$B$8*F76</f>
        <v>11923787.053350959</v>
      </c>
      <c r="R76" s="23">
        <f>'LU OLS Model'!$B$9*G76</f>
        <v>10928108.135080593</v>
      </c>
      <c r="S76" s="23">
        <f>'LU OLS Model'!$B$10*H76</f>
        <v>0</v>
      </c>
      <c r="T76" s="23">
        <f>'LU OLS Model'!$B$11*I76</f>
        <v>-973362.50000730704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si="7"/>
        <v>12527431.815292317</v>
      </c>
      <c r="Y76" s="13">
        <f t="shared" si="8"/>
        <v>3.5091131201682814E-2</v>
      </c>
    </row>
    <row r="77" spans="1:25" x14ac:dyDescent="0.25">
      <c r="A77" s="11">
        <f>'Monthly Data'!A77</f>
        <v>40087</v>
      </c>
      <c r="B77" s="6">
        <f t="shared" si="6"/>
        <v>2009</v>
      </c>
      <c r="C77" s="4">
        <f>'Monthly Data'!I77</f>
        <v>12029943</v>
      </c>
      <c r="D77" s="30">
        <f>'Monthly Data'!M77</f>
        <v>330.19999999999993</v>
      </c>
      <c r="E77" s="30">
        <f>'Monthly Data'!N77</f>
        <v>0</v>
      </c>
      <c r="F77" s="30">
        <f>'Monthly Data'!P77</f>
        <v>31</v>
      </c>
      <c r="G77" s="30">
        <f>'Monthly Data'!Q77</f>
        <v>6472.1</v>
      </c>
      <c r="H77" s="30">
        <f>'Monthly Data'!AC77</f>
        <v>0</v>
      </c>
      <c r="I77" s="30">
        <f>'Monthly Data'!AD77</f>
        <v>1</v>
      </c>
      <c r="J77" s="30">
        <f>'Monthly Data'!AF77</f>
        <v>0</v>
      </c>
      <c r="K77" s="4">
        <f>'Monthly Data'!AG77</f>
        <v>0</v>
      </c>
      <c r="L77" s="4">
        <f>'Monthly Data'!AH77</f>
        <v>0</v>
      </c>
      <c r="N77" s="23">
        <f>'LU OLS Model'!$B$5</f>
        <v>-9214193.8984900694</v>
      </c>
      <c r="O77" s="23">
        <f>'LU OLS Model'!$B$6*D77</f>
        <v>-703031.24718804087</v>
      </c>
      <c r="P77" s="23">
        <f>'LU OLS Model'!$B$7*E77</f>
        <v>0</v>
      </c>
      <c r="Q77" s="23">
        <f>'LU OLS Model'!$B$8*F77</f>
        <v>12321246.621795991</v>
      </c>
      <c r="R77" s="23">
        <f>'LU OLS Model'!$B$9*G77</f>
        <v>10931317.217559751</v>
      </c>
      <c r="S77" s="23">
        <f>'LU OLS Model'!$B$10*H77</f>
        <v>0</v>
      </c>
      <c r="T77" s="23">
        <f>'LU OLS Model'!$B$11*I77</f>
        <v>-973362.50000730704</v>
      </c>
      <c r="U77" s="23">
        <f>'LU OLS Model'!$B$12*J77</f>
        <v>0</v>
      </c>
      <c r="V77" s="23">
        <f>'LU OLS Model'!$B$13*K77</f>
        <v>0</v>
      </c>
      <c r="W77" s="23">
        <f>'LU OLS Model'!$B$14*L77</f>
        <v>0</v>
      </c>
      <c r="X77" s="23">
        <f t="shared" si="7"/>
        <v>12361976.193670325</v>
      </c>
      <c r="Y77" s="13">
        <f t="shared" si="8"/>
        <v>2.7600562502276608E-2</v>
      </c>
    </row>
    <row r="78" spans="1:25" x14ac:dyDescent="0.25">
      <c r="A78" s="11">
        <f>'Monthly Data'!A78</f>
        <v>40118</v>
      </c>
      <c r="B78" s="6">
        <f t="shared" si="6"/>
        <v>2009</v>
      </c>
      <c r="C78" s="4">
        <f>'Monthly Data'!I78</f>
        <v>11523934</v>
      </c>
      <c r="D78" s="30">
        <f>'Monthly Data'!M78</f>
        <v>384.49999999999989</v>
      </c>
      <c r="E78" s="30">
        <f>'Monthly Data'!N78</f>
        <v>0</v>
      </c>
      <c r="F78" s="30">
        <f>'Monthly Data'!P78</f>
        <v>30</v>
      </c>
      <c r="G78" s="30">
        <f>'Monthly Data'!Q78</f>
        <v>6465.6</v>
      </c>
      <c r="H78" s="30">
        <f>'Monthly Data'!AC78</f>
        <v>0</v>
      </c>
      <c r="I78" s="30">
        <f>'Monthly Data'!AD78</f>
        <v>1</v>
      </c>
      <c r="J78" s="30">
        <f>'Monthly Data'!AF78</f>
        <v>0</v>
      </c>
      <c r="K78" s="4">
        <f>'Monthly Data'!AG78</f>
        <v>0</v>
      </c>
      <c r="L78" s="4">
        <f>'Monthly Data'!AH78</f>
        <v>0</v>
      </c>
      <c r="N78" s="23">
        <f>'LU OLS Model'!$B$5</f>
        <v>-9214193.8984900694</v>
      </c>
      <c r="O78" s="23">
        <f>'LU OLS Model'!$B$6*D78</f>
        <v>-818641.77632889675</v>
      </c>
      <c r="P78" s="23">
        <f>'LU OLS Model'!$B$7*E78</f>
        <v>0</v>
      </c>
      <c r="Q78" s="23">
        <f>'LU OLS Model'!$B$8*F78</f>
        <v>11923787.053350959</v>
      </c>
      <c r="R78" s="23">
        <f>'LU OLS Model'!$B$9*G78</f>
        <v>10920338.777499473</v>
      </c>
      <c r="S78" s="23">
        <f>'LU OLS Model'!$B$10*H78</f>
        <v>0</v>
      </c>
      <c r="T78" s="23">
        <f>'LU OLS Model'!$B$11*I78</f>
        <v>-973362.50000730704</v>
      </c>
      <c r="U78" s="23">
        <f>'LU OLS Model'!$B$12*J78</f>
        <v>0</v>
      </c>
      <c r="V78" s="23">
        <f>'LU OLS Model'!$B$13*K78</f>
        <v>0</v>
      </c>
      <c r="W78" s="23">
        <f>'LU OLS Model'!$B$14*L78</f>
        <v>0</v>
      </c>
      <c r="X78" s="23">
        <f t="shared" si="7"/>
        <v>11837927.656024158</v>
      </c>
      <c r="Y78" s="13">
        <f t="shared" si="8"/>
        <v>2.724708906039882E-2</v>
      </c>
    </row>
    <row r="79" spans="1:25" x14ac:dyDescent="0.25">
      <c r="A79" s="11">
        <f>'Monthly Data'!A79</f>
        <v>40148</v>
      </c>
      <c r="B79" s="6">
        <f t="shared" si="6"/>
        <v>2009</v>
      </c>
      <c r="C79" s="4">
        <f>'Monthly Data'!I79</f>
        <v>11610601</v>
      </c>
      <c r="D79" s="30">
        <f>'Monthly Data'!M79</f>
        <v>696.79999999999984</v>
      </c>
      <c r="E79" s="30">
        <f>'Monthly Data'!N79</f>
        <v>0</v>
      </c>
      <c r="F79" s="30">
        <f>'Monthly Data'!P79</f>
        <v>31</v>
      </c>
      <c r="G79" s="30">
        <f>'Monthly Data'!Q79</f>
        <v>6467.5</v>
      </c>
      <c r="H79" s="30">
        <f>'Monthly Data'!AC79</f>
        <v>0</v>
      </c>
      <c r="I79" s="30">
        <f>'Monthly Data'!AD79</f>
        <v>0</v>
      </c>
      <c r="J79" s="30">
        <f>'Monthly Data'!AF79</f>
        <v>0</v>
      </c>
      <c r="K79" s="4">
        <f>'Monthly Data'!AG79</f>
        <v>1</v>
      </c>
      <c r="L79" s="4">
        <f>'Monthly Data'!AH79</f>
        <v>0</v>
      </c>
      <c r="N79" s="23">
        <f>'LU OLS Model'!$B$5</f>
        <v>-9214193.8984900694</v>
      </c>
      <c r="O79" s="23">
        <f>'LU OLS Model'!$B$6*D79</f>
        <v>-1483562.0019401177</v>
      </c>
      <c r="P79" s="23">
        <f>'LU OLS Model'!$B$7*E79</f>
        <v>0</v>
      </c>
      <c r="Q79" s="23">
        <f>'LU OLS Model'!$B$8*F79</f>
        <v>12321246.621795991</v>
      </c>
      <c r="R79" s="23">
        <f>'LU OLS Model'!$B$9*G79</f>
        <v>10923547.859978629</v>
      </c>
      <c r="S79" s="23">
        <f>'LU OLS Model'!$B$10*H79</f>
        <v>0</v>
      </c>
      <c r="T79" s="23">
        <f>'LU OLS Model'!$B$11*I79</f>
        <v>0</v>
      </c>
      <c r="U79" s="23">
        <f>'LU OLS Model'!$B$12*J79</f>
        <v>0</v>
      </c>
      <c r="V79" s="23">
        <f>'LU OLS Model'!$B$13*K79</f>
        <v>-1101046.6373260899</v>
      </c>
      <c r="W79" s="23">
        <f>'LU OLS Model'!$B$14*L79</f>
        <v>0</v>
      </c>
      <c r="X79" s="23">
        <f t="shared" si="7"/>
        <v>11445991.944018343</v>
      </c>
      <c r="Y79" s="13">
        <f t="shared" si="8"/>
        <v>1.4177479355431863E-2</v>
      </c>
    </row>
    <row r="80" spans="1:25" x14ac:dyDescent="0.25">
      <c r="A80" s="11">
        <f>'Monthly Data'!A80</f>
        <v>40179</v>
      </c>
      <c r="B80" s="6">
        <f t="shared" si="6"/>
        <v>2010</v>
      </c>
      <c r="C80" s="4">
        <f>'Monthly Data'!I80</f>
        <v>11955217.004000001</v>
      </c>
      <c r="D80" s="30">
        <f>'Monthly Data'!M80</f>
        <v>750.59999999999991</v>
      </c>
      <c r="E80" s="30">
        <f>'Monthly Data'!N80</f>
        <v>0</v>
      </c>
      <c r="F80" s="30">
        <f>'Monthly Data'!P80</f>
        <v>31</v>
      </c>
      <c r="G80" s="30">
        <f>'Monthly Data'!Q80</f>
        <v>6434.5</v>
      </c>
      <c r="H80" s="30">
        <f>'Monthly Data'!AC80</f>
        <v>0</v>
      </c>
      <c r="I80" s="30">
        <f>'Monthly Data'!AD80</f>
        <v>0</v>
      </c>
      <c r="J80" s="30">
        <f>'Monthly Data'!AF80</f>
        <v>0</v>
      </c>
      <c r="K80" s="4">
        <f>'Monthly Data'!AG80</f>
        <v>0</v>
      </c>
      <c r="L80" s="4">
        <f>'Monthly Data'!AH80</f>
        <v>0</v>
      </c>
      <c r="N80" s="23">
        <f>'LU OLS Model'!$B$5</f>
        <v>-9214193.8984900694</v>
      </c>
      <c r="O80" s="23">
        <f>'LU OLS Model'!$B$6*D80</f>
        <v>-1598107.9774056436</v>
      </c>
      <c r="P80" s="23">
        <f>'LU OLS Model'!$B$7*E80</f>
        <v>0</v>
      </c>
      <c r="Q80" s="23">
        <f>'LU OLS Model'!$B$8*F80</f>
        <v>12321246.621795991</v>
      </c>
      <c r="R80" s="23">
        <f>'LU OLS Model'!$B$9*G80</f>
        <v>10867811.164287977</v>
      </c>
      <c r="S80" s="23">
        <f>'LU OLS Model'!$B$10*H80</f>
        <v>0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0</v>
      </c>
      <c r="X80" s="23">
        <f t="shared" si="7"/>
        <v>12376755.910188256</v>
      </c>
      <c r="Y80" s="13">
        <f t="shared" si="8"/>
        <v>3.5259828913788503E-2</v>
      </c>
    </row>
    <row r="81" spans="1:25" x14ac:dyDescent="0.25">
      <c r="A81" s="11">
        <f>'Monthly Data'!A81</f>
        <v>40210</v>
      </c>
      <c r="B81" s="6">
        <f t="shared" si="6"/>
        <v>2010</v>
      </c>
      <c r="C81" s="4">
        <f>'Monthly Data'!I81</f>
        <v>10874740.4221</v>
      </c>
      <c r="D81" s="30">
        <f>'Monthly Data'!M81</f>
        <v>620.40000000000009</v>
      </c>
      <c r="E81" s="30">
        <f>'Monthly Data'!N81</f>
        <v>0</v>
      </c>
      <c r="F81" s="30">
        <f>'Monthly Data'!P81</f>
        <v>28</v>
      </c>
      <c r="G81" s="30">
        <f>'Monthly Data'!Q81</f>
        <v>6404.1</v>
      </c>
      <c r="H81" s="30">
        <f>'Monthly Data'!AC81</f>
        <v>0</v>
      </c>
      <c r="I81" s="30">
        <f>'Monthly Data'!AD81</f>
        <v>0</v>
      </c>
      <c r="J81" s="30">
        <f>'Monthly Data'!AF81</f>
        <v>0</v>
      </c>
      <c r="K81" s="4">
        <f>'Monthly Data'!AG81</f>
        <v>0</v>
      </c>
      <c r="L81" s="4">
        <f>'Monthly Data'!AH81</f>
        <v>0</v>
      </c>
      <c r="N81" s="23">
        <f>'LU OLS Model'!$B$5</f>
        <v>-9214193.8984900694</v>
      </c>
      <c r="O81" s="23">
        <f>'LU OLS Model'!$B$6*D81</f>
        <v>-1320898.200349669</v>
      </c>
      <c r="P81" s="23">
        <f>'LU OLS Model'!$B$7*E81</f>
        <v>0</v>
      </c>
      <c r="Q81" s="23">
        <f>'LU OLS Model'!$B$8*F81</f>
        <v>11128867.916460896</v>
      </c>
      <c r="R81" s="23">
        <f>'LU OLS Model'!$B$9*G81</f>
        <v>10816465.844621439</v>
      </c>
      <c r="S81" s="23">
        <f>'LU OLS Model'!$B$10*H81</f>
        <v>0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0</v>
      </c>
      <c r="X81" s="23">
        <f t="shared" si="7"/>
        <v>11410241.662242597</v>
      </c>
      <c r="Y81" s="13">
        <f t="shared" si="8"/>
        <v>4.9242668731138986E-2</v>
      </c>
    </row>
    <row r="82" spans="1:25" x14ac:dyDescent="0.25">
      <c r="A82" s="11">
        <f>'Monthly Data'!A82</f>
        <v>40238</v>
      </c>
      <c r="B82" s="6">
        <f t="shared" si="6"/>
        <v>2010</v>
      </c>
      <c r="C82" s="4">
        <f>'Monthly Data'!I82</f>
        <v>11920294.521500001</v>
      </c>
      <c r="D82" s="30">
        <f>'Monthly Data'!M82</f>
        <v>451.89999999999992</v>
      </c>
      <c r="E82" s="30">
        <f>'Monthly Data'!N82</f>
        <v>0</v>
      </c>
      <c r="F82" s="30">
        <f>'Monthly Data'!P82</f>
        <v>31</v>
      </c>
      <c r="G82" s="30">
        <f>'Monthly Data'!Q82</f>
        <v>6377.2</v>
      </c>
      <c r="H82" s="30">
        <f>'Monthly Data'!AC82</f>
        <v>1</v>
      </c>
      <c r="I82" s="30">
        <f>'Monthly Data'!AD82</f>
        <v>0</v>
      </c>
      <c r="J82" s="30">
        <f>'Monthly Data'!AF82</f>
        <v>0</v>
      </c>
      <c r="K82" s="4">
        <f>'Monthly Data'!AG82</f>
        <v>0</v>
      </c>
      <c r="L82" s="4">
        <f>'Monthly Data'!AH82</f>
        <v>0</v>
      </c>
      <c r="N82" s="23">
        <f>'LU OLS Model'!$B$5</f>
        <v>-9214193.8984900694</v>
      </c>
      <c r="O82" s="23">
        <f>'LU OLS Model'!$B$6*D82</f>
        <v>-962143.61176340305</v>
      </c>
      <c r="P82" s="23">
        <f>'LU OLS Model'!$B$7*E82</f>
        <v>0</v>
      </c>
      <c r="Q82" s="23">
        <f>'LU OLS Model'!$B$8*F82</f>
        <v>12321246.621795991</v>
      </c>
      <c r="R82" s="23">
        <f>'LU OLS Model'!$B$9*G82</f>
        <v>10771031.992679663</v>
      </c>
      <c r="S82" s="23">
        <f>'LU OLS Model'!$B$10*H82</f>
        <v>-467491.52542399202</v>
      </c>
      <c r="T82" s="23">
        <f>'LU OLS Model'!$B$11*I82</f>
        <v>0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si="7"/>
        <v>12448449.57879819</v>
      </c>
      <c r="Y82" s="13">
        <f t="shared" si="8"/>
        <v>4.4307215425389353E-2</v>
      </c>
    </row>
    <row r="83" spans="1:25" x14ac:dyDescent="0.25">
      <c r="A83" s="11">
        <f>'Monthly Data'!A83</f>
        <v>40269</v>
      </c>
      <c r="B83" s="6">
        <f t="shared" si="6"/>
        <v>2010</v>
      </c>
      <c r="C83" s="4">
        <f>'Monthly Data'!I83</f>
        <v>11299278.237500001</v>
      </c>
      <c r="D83" s="30">
        <f>'Monthly Data'!M83</f>
        <v>243.49999999999989</v>
      </c>
      <c r="E83" s="30">
        <f>'Monthly Data'!N83</f>
        <v>1.3</v>
      </c>
      <c r="F83" s="30">
        <f>'Monthly Data'!P83</f>
        <v>30</v>
      </c>
      <c r="G83" s="30">
        <f>'Monthly Data'!Q83</f>
        <v>6401.7</v>
      </c>
      <c r="H83" s="30">
        <f>'Monthly Data'!AC83</f>
        <v>1</v>
      </c>
      <c r="I83" s="30">
        <f>'Monthly Data'!AD83</f>
        <v>0</v>
      </c>
      <c r="J83" s="30">
        <f>'Monthly Data'!AF83</f>
        <v>1</v>
      </c>
      <c r="K83" s="4">
        <f>'Monthly Data'!AG83</f>
        <v>0</v>
      </c>
      <c r="L83" s="4">
        <f>'Monthly Data'!AH83</f>
        <v>0</v>
      </c>
      <c r="N83" s="23">
        <f>'LU OLS Model'!$B$5</f>
        <v>-9214193.8984900694</v>
      </c>
      <c r="O83" s="23">
        <f>'LU OLS Model'!$B$6*D83</f>
        <v>-518437.63988579018</v>
      </c>
      <c r="P83" s="23">
        <f>'LU OLS Model'!$B$7*E83</f>
        <v>22020.857424282862</v>
      </c>
      <c r="Q83" s="23">
        <f>'LU OLS Model'!$B$8*F83</f>
        <v>11923787.053350959</v>
      </c>
      <c r="R83" s="23">
        <f>'LU OLS Model'!$B$9*G83</f>
        <v>10812412.266753025</v>
      </c>
      <c r="S83" s="23">
        <f>'LU OLS Model'!$B$10*H83</f>
        <v>-467491.52542399202</v>
      </c>
      <c r="T83" s="23">
        <f>'LU OLS Model'!$B$11*I83</f>
        <v>0</v>
      </c>
      <c r="U83" s="23">
        <f>'LU OLS Model'!$B$12*J83</f>
        <v>-1002687.4002441399</v>
      </c>
      <c r="V83" s="23">
        <f>'LU OLS Model'!$B$13*K83</f>
        <v>0</v>
      </c>
      <c r="W83" s="23">
        <f>'LU OLS Model'!$B$14*L83</f>
        <v>0</v>
      </c>
      <c r="X83" s="23">
        <f t="shared" si="7"/>
        <v>11555409.713484276</v>
      </c>
      <c r="Y83" s="13">
        <f t="shared" si="8"/>
        <v>2.2667950164659827E-2</v>
      </c>
    </row>
    <row r="84" spans="1:25" x14ac:dyDescent="0.25">
      <c r="A84" s="11">
        <f>'Monthly Data'!A84</f>
        <v>40299</v>
      </c>
      <c r="B84" s="6">
        <f t="shared" si="6"/>
        <v>2010</v>
      </c>
      <c r="C84" s="4">
        <f>'Monthly Data'!I84</f>
        <v>12141816.925799999</v>
      </c>
      <c r="D84" s="30">
        <f>'Monthly Data'!M84</f>
        <v>110.2</v>
      </c>
      <c r="E84" s="30">
        <f>'Monthly Data'!N84</f>
        <v>26.100000000000005</v>
      </c>
      <c r="F84" s="30">
        <f>'Monthly Data'!P84</f>
        <v>31</v>
      </c>
      <c r="G84" s="30">
        <f>'Monthly Data'!Q84</f>
        <v>6468.9</v>
      </c>
      <c r="H84" s="30">
        <f>'Monthly Data'!AC84</f>
        <v>1</v>
      </c>
      <c r="I84" s="30">
        <f>'Monthly Data'!AD84</f>
        <v>0</v>
      </c>
      <c r="J84" s="30">
        <f>'Monthly Data'!AF84</f>
        <v>0</v>
      </c>
      <c r="K84" s="4">
        <f>'Monthly Data'!AG84</f>
        <v>0</v>
      </c>
      <c r="L84" s="4">
        <f>'Monthly Data'!AH84</f>
        <v>1</v>
      </c>
      <c r="N84" s="23">
        <f>'LU OLS Model'!$B$5</f>
        <v>-9214193.8984900694</v>
      </c>
      <c r="O84" s="23">
        <f>'LU OLS Model'!$B$6*D84</f>
        <v>-234627.6300427684</v>
      </c>
      <c r="P84" s="23">
        <f>'LU OLS Model'!$B$7*E84</f>
        <v>442111.06059521751</v>
      </c>
      <c r="Q84" s="23">
        <f>'LU OLS Model'!$B$8*F84</f>
        <v>12321246.621795991</v>
      </c>
      <c r="R84" s="23">
        <f>'LU OLS Model'!$B$9*G84</f>
        <v>10925912.447068537</v>
      </c>
      <c r="S84" s="23">
        <f>'LU OLS Model'!$B$10*H84</f>
        <v>-467491.52542399202</v>
      </c>
      <c r="T84" s="23">
        <f>'LU OLS Model'!$B$11*I84</f>
        <v>0</v>
      </c>
      <c r="U84" s="23">
        <f>'LU OLS Model'!$B$12*J84</f>
        <v>0</v>
      </c>
      <c r="V84" s="23">
        <f>'LU OLS Model'!$B$13*K84</f>
        <v>0</v>
      </c>
      <c r="W84" s="23">
        <f>'LU OLS Model'!$B$14*L84</f>
        <v>-1624361.79105547</v>
      </c>
      <c r="X84" s="23">
        <f t="shared" si="7"/>
        <v>12148595.284447445</v>
      </c>
      <c r="Y84" s="13">
        <f t="shared" si="8"/>
        <v>5.5826559475147123E-4</v>
      </c>
    </row>
    <row r="85" spans="1:25" x14ac:dyDescent="0.25">
      <c r="A85" s="11">
        <f>'Monthly Data'!A85</f>
        <v>40330</v>
      </c>
      <c r="B85" s="6">
        <f t="shared" si="6"/>
        <v>2010</v>
      </c>
      <c r="C85" s="4">
        <f>'Monthly Data'!I85</f>
        <v>12649401.524900001</v>
      </c>
      <c r="D85" s="30">
        <f>'Monthly Data'!M85</f>
        <v>38.300000000000004</v>
      </c>
      <c r="E85" s="30">
        <f>'Monthly Data'!N85</f>
        <v>33.700000000000003</v>
      </c>
      <c r="F85" s="30">
        <f>'Monthly Data'!P85</f>
        <v>30</v>
      </c>
      <c r="G85" s="30">
        <f>'Monthly Data'!Q85</f>
        <v>6578.9</v>
      </c>
      <c r="H85" s="30">
        <f>'Monthly Data'!AC85</f>
        <v>0</v>
      </c>
      <c r="I85" s="30">
        <f>'Monthly Data'!AD85</f>
        <v>0</v>
      </c>
      <c r="J85" s="30">
        <f>'Monthly Data'!AF85</f>
        <v>0</v>
      </c>
      <c r="K85" s="4">
        <f>'Monthly Data'!AG85</f>
        <v>0</v>
      </c>
      <c r="L85" s="4">
        <f>'Monthly Data'!AH85</f>
        <v>1</v>
      </c>
      <c r="N85" s="23">
        <f>'LU OLS Model'!$B$5</f>
        <v>-9214193.8984900694</v>
      </c>
      <c r="O85" s="23">
        <f>'LU OLS Model'!$B$6*D85</f>
        <v>-81544.811530290652</v>
      </c>
      <c r="P85" s="23">
        <f>'LU OLS Model'!$B$7*E85</f>
        <v>570848.38092179422</v>
      </c>
      <c r="Q85" s="23">
        <f>'LU OLS Model'!$B$8*F85</f>
        <v>11923787.053350959</v>
      </c>
      <c r="R85" s="23">
        <f>'LU OLS Model'!$B$9*G85</f>
        <v>11111701.432704045</v>
      </c>
      <c r="S85" s="23">
        <f>'LU OLS Model'!$B$10*H85</f>
        <v>0</v>
      </c>
      <c r="T85" s="23">
        <f>'LU OLS Model'!$B$11*I85</f>
        <v>0</v>
      </c>
      <c r="U85" s="23">
        <f>'LU OLS Model'!$B$12*J85</f>
        <v>0</v>
      </c>
      <c r="V85" s="23">
        <f>'LU OLS Model'!$B$13*K85</f>
        <v>0</v>
      </c>
      <c r="W85" s="23">
        <f>'LU OLS Model'!$B$14*L85</f>
        <v>-1624361.79105547</v>
      </c>
      <c r="X85" s="23">
        <f t="shared" si="7"/>
        <v>12686236.365900967</v>
      </c>
      <c r="Y85" s="13">
        <f t="shared" si="8"/>
        <v>2.9119829051562915E-3</v>
      </c>
    </row>
    <row r="86" spans="1:25" x14ac:dyDescent="0.25">
      <c r="A86" s="11">
        <f>'Monthly Data'!A86</f>
        <v>40360</v>
      </c>
      <c r="B86" s="6">
        <f t="shared" si="6"/>
        <v>2010</v>
      </c>
      <c r="C86" s="4">
        <f>'Monthly Data'!I86</f>
        <v>14680604.799199998</v>
      </c>
      <c r="D86" s="30">
        <f>'Monthly Data'!M86</f>
        <v>3.4000000000000004</v>
      </c>
      <c r="E86" s="30">
        <f>'Monthly Data'!N86</f>
        <v>139.79999999999995</v>
      </c>
      <c r="F86" s="30">
        <f>'Monthly Data'!P86</f>
        <v>31</v>
      </c>
      <c r="G86" s="30">
        <f>'Monthly Data'!Q86</f>
        <v>6640.9</v>
      </c>
      <c r="H86" s="30">
        <f>'Monthly Data'!AC86</f>
        <v>0</v>
      </c>
      <c r="I86" s="30">
        <f>'Monthly Data'!AD86</f>
        <v>0</v>
      </c>
      <c r="J86" s="30">
        <f>'Monthly Data'!AF86</f>
        <v>0</v>
      </c>
      <c r="K86" s="4">
        <f>'Monthly Data'!AG86</f>
        <v>0</v>
      </c>
      <c r="L86" s="4">
        <f>'Monthly Data'!AH86</f>
        <v>1</v>
      </c>
      <c r="N86" s="23">
        <f>'LU OLS Model'!$B$5</f>
        <v>-9214193.8984900694</v>
      </c>
      <c r="O86" s="23">
        <f>'LU OLS Model'!$B$6*D86</f>
        <v>-7238.9649922451235</v>
      </c>
      <c r="P86" s="23">
        <f>'LU OLS Model'!$B$7*E86</f>
        <v>2368089.129165187</v>
      </c>
      <c r="Q86" s="23">
        <f>'LU OLS Model'!$B$8*F86</f>
        <v>12321246.621795991</v>
      </c>
      <c r="R86" s="23">
        <f>'LU OLS Model'!$B$9*G86</f>
        <v>11216418.86097133</v>
      </c>
      <c r="S86" s="23">
        <f>'LU OLS Model'!$B$10*H86</f>
        <v>0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-1624361.79105547</v>
      </c>
      <c r="X86" s="23">
        <f t="shared" si="7"/>
        <v>15059959.957394723</v>
      </c>
      <c r="Y86" s="13">
        <f t="shared" si="8"/>
        <v>2.5840567427807673E-2</v>
      </c>
    </row>
    <row r="87" spans="1:25" x14ac:dyDescent="0.25">
      <c r="A87" s="11">
        <f>'Monthly Data'!A87</f>
        <v>40391</v>
      </c>
      <c r="B87" s="6">
        <f t="shared" si="6"/>
        <v>2010</v>
      </c>
      <c r="C87" s="4">
        <f>'Monthly Data'!I87</f>
        <v>14598500.270999998</v>
      </c>
      <c r="D87" s="30">
        <f>'Monthly Data'!M87</f>
        <v>10.100000000000001</v>
      </c>
      <c r="E87" s="30">
        <f>'Monthly Data'!N87</f>
        <v>90.299999999999969</v>
      </c>
      <c r="F87" s="30">
        <f>'Monthly Data'!P87</f>
        <v>31</v>
      </c>
      <c r="G87" s="30">
        <f>'Monthly Data'!Q87</f>
        <v>6662.6</v>
      </c>
      <c r="H87" s="30">
        <f>'Monthly Data'!AC87</f>
        <v>0</v>
      </c>
      <c r="I87" s="30">
        <f>'Monthly Data'!AD87</f>
        <v>0</v>
      </c>
      <c r="J87" s="30">
        <f>'Monthly Data'!AF87</f>
        <v>0</v>
      </c>
      <c r="K87" s="4">
        <f>'Monthly Data'!AG87</f>
        <v>0</v>
      </c>
      <c r="L87" s="4">
        <f>'Monthly Data'!AH87</f>
        <v>1</v>
      </c>
      <c r="N87" s="23">
        <f>'LU OLS Model'!$B$5</f>
        <v>-9214193.8984900694</v>
      </c>
      <c r="O87" s="23">
        <f>'LU OLS Model'!$B$6*D87</f>
        <v>-21503.984241669339</v>
      </c>
      <c r="P87" s="23">
        <f>'LU OLS Model'!$B$7*E87</f>
        <v>1529602.6349328782</v>
      </c>
      <c r="Q87" s="23">
        <f>'LU OLS Model'!$B$8*F87</f>
        <v>12321246.621795991</v>
      </c>
      <c r="R87" s="23">
        <f>'LU OLS Model'!$B$9*G87</f>
        <v>11253069.960864883</v>
      </c>
      <c r="S87" s="23">
        <f>'LU OLS Model'!$B$10*H87</f>
        <v>0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-1624361.79105547</v>
      </c>
      <c r="X87" s="23">
        <f t="shared" si="7"/>
        <v>14243859.543806542</v>
      </c>
      <c r="Y87" s="13">
        <f t="shared" si="8"/>
        <v>2.4292956167418917E-2</v>
      </c>
    </row>
    <row r="88" spans="1:25" x14ac:dyDescent="0.25">
      <c r="A88" s="11">
        <f>'Monthly Data'!A88</f>
        <v>40422</v>
      </c>
      <c r="B88" s="6">
        <f t="shared" si="6"/>
        <v>2010</v>
      </c>
      <c r="C88" s="4">
        <f>'Monthly Data'!I88</f>
        <v>13203697.476100001</v>
      </c>
      <c r="D88" s="30">
        <f>'Monthly Data'!M88</f>
        <v>99.40000000000002</v>
      </c>
      <c r="E88" s="30">
        <f>'Monthly Data'!N88</f>
        <v>29.400000000000002</v>
      </c>
      <c r="F88" s="30">
        <f>'Monthly Data'!P88</f>
        <v>30</v>
      </c>
      <c r="G88" s="30">
        <f>'Monthly Data'!Q88</f>
        <v>6611.2</v>
      </c>
      <c r="H88" s="30">
        <f>'Monthly Data'!AC88</f>
        <v>0</v>
      </c>
      <c r="I88" s="30">
        <f>'Monthly Data'!AD88</f>
        <v>1</v>
      </c>
      <c r="J88" s="30">
        <f>'Monthly Data'!AF88</f>
        <v>0</v>
      </c>
      <c r="K88" s="4">
        <f>'Monthly Data'!AG88</f>
        <v>0</v>
      </c>
      <c r="L88" s="4">
        <f>'Monthly Data'!AH88</f>
        <v>0</v>
      </c>
      <c r="N88" s="23">
        <f>'LU OLS Model'!$B$5</f>
        <v>-9214193.8984900694</v>
      </c>
      <c r="O88" s="23">
        <f>'LU OLS Model'!$B$6*D88</f>
        <v>-211633.27065563688</v>
      </c>
      <c r="P88" s="23">
        <f>'LU OLS Model'!$B$7*E88</f>
        <v>498010.16021070472</v>
      </c>
      <c r="Q88" s="23">
        <f>'LU OLS Model'!$B$8*F88</f>
        <v>11923787.053350959</v>
      </c>
      <c r="R88" s="23">
        <f>'LU OLS Model'!$B$9*G88</f>
        <v>11166255.834849743</v>
      </c>
      <c r="S88" s="23">
        <f>'LU OLS Model'!$B$10*H88</f>
        <v>0</v>
      </c>
      <c r="T88" s="23">
        <f>'LU OLS Model'!$B$11*I88</f>
        <v>-973362.50000730704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si="7"/>
        <v>13188863.379258392</v>
      </c>
      <c r="Y88" s="13">
        <f t="shared" si="8"/>
        <v>1.1234805150951307E-3</v>
      </c>
    </row>
    <row r="89" spans="1:25" x14ac:dyDescent="0.25">
      <c r="A89" s="11">
        <f>'Monthly Data'!A89</f>
        <v>40452</v>
      </c>
      <c r="B89" s="6">
        <f t="shared" si="6"/>
        <v>2010</v>
      </c>
      <c r="C89" s="4">
        <f>'Monthly Data'!I89</f>
        <v>12168635.138100002</v>
      </c>
      <c r="D89" s="30">
        <f>'Monthly Data'!M89</f>
        <v>284.69999999999993</v>
      </c>
      <c r="E89" s="30">
        <f>'Monthly Data'!N89</f>
        <v>0</v>
      </c>
      <c r="F89" s="30">
        <f>'Monthly Data'!P89</f>
        <v>31</v>
      </c>
      <c r="G89" s="30">
        <f>'Monthly Data'!Q89</f>
        <v>6587.1</v>
      </c>
      <c r="H89" s="30">
        <f>'Monthly Data'!AC89</f>
        <v>0</v>
      </c>
      <c r="I89" s="30">
        <f>'Monthly Data'!AD89</f>
        <v>1</v>
      </c>
      <c r="J89" s="30">
        <f>'Monthly Data'!AF89</f>
        <v>0</v>
      </c>
      <c r="K89" s="4">
        <f>'Monthly Data'!AG89</f>
        <v>0</v>
      </c>
      <c r="L89" s="4">
        <f>'Monthly Data'!AH89</f>
        <v>0</v>
      </c>
      <c r="N89" s="23">
        <f>'LU OLS Model'!$B$5</f>
        <v>-9214193.8984900694</v>
      </c>
      <c r="O89" s="23">
        <f>'LU OLS Model'!$B$6*D89</f>
        <v>-606156.86273299588</v>
      </c>
      <c r="P89" s="23">
        <f>'LU OLS Model'!$B$7*E89</f>
        <v>0</v>
      </c>
      <c r="Q89" s="23">
        <f>'LU OLS Model'!$B$8*F89</f>
        <v>12321246.621795991</v>
      </c>
      <c r="R89" s="23">
        <f>'LU OLS Model'!$B$9*G89</f>
        <v>11125551.157087782</v>
      </c>
      <c r="S89" s="23">
        <f>'LU OLS Model'!$B$10*H89</f>
        <v>0</v>
      </c>
      <c r="T89" s="23">
        <f>'LU OLS Model'!$B$11*I89</f>
        <v>-973362.50000730704</v>
      </c>
      <c r="U89" s="23">
        <f>'LU OLS Model'!$B$12*J89</f>
        <v>0</v>
      </c>
      <c r="V89" s="23">
        <f>'LU OLS Model'!$B$13*K89</f>
        <v>0</v>
      </c>
      <c r="W89" s="23">
        <f>'LU OLS Model'!$B$14*L89</f>
        <v>0</v>
      </c>
      <c r="X89" s="23">
        <f t="shared" si="7"/>
        <v>12653084.517653402</v>
      </c>
      <c r="Y89" s="13">
        <f t="shared" si="8"/>
        <v>3.9811316064246906E-2</v>
      </c>
    </row>
    <row r="90" spans="1:25" x14ac:dyDescent="0.25">
      <c r="A90" s="11">
        <f>'Monthly Data'!A90</f>
        <v>40483</v>
      </c>
      <c r="B90" s="6">
        <f t="shared" si="6"/>
        <v>2010</v>
      </c>
      <c r="C90" s="4">
        <f>'Monthly Data'!I90</f>
        <v>11726856.469900001</v>
      </c>
      <c r="D90" s="30">
        <f>'Monthly Data'!M90</f>
        <v>451.4</v>
      </c>
      <c r="E90" s="30">
        <f>'Monthly Data'!N90</f>
        <v>0</v>
      </c>
      <c r="F90" s="30">
        <f>'Monthly Data'!P90</f>
        <v>30</v>
      </c>
      <c r="G90" s="30">
        <f>'Monthly Data'!Q90</f>
        <v>6566.6</v>
      </c>
      <c r="H90" s="30">
        <f>'Monthly Data'!AC90</f>
        <v>0</v>
      </c>
      <c r="I90" s="30">
        <f>'Monthly Data'!AD90</f>
        <v>1</v>
      </c>
      <c r="J90" s="30">
        <f>'Monthly Data'!AF90</f>
        <v>0</v>
      </c>
      <c r="K90" s="4">
        <f>'Monthly Data'!AG90</f>
        <v>0</v>
      </c>
      <c r="L90" s="4">
        <f>'Monthly Data'!AH90</f>
        <v>0</v>
      </c>
      <c r="N90" s="23">
        <f>'LU OLS Model'!$B$5</f>
        <v>-9214193.8984900694</v>
      </c>
      <c r="O90" s="23">
        <f>'LU OLS Model'!$B$6*D90</f>
        <v>-961079.05808807304</v>
      </c>
      <c r="P90" s="23">
        <f>'LU OLS Model'!$B$7*E90</f>
        <v>0</v>
      </c>
      <c r="Q90" s="23">
        <f>'LU OLS Model'!$B$8*F90</f>
        <v>11923787.053350959</v>
      </c>
      <c r="R90" s="23">
        <f>'LU OLS Model'!$B$9*G90</f>
        <v>11090926.846128438</v>
      </c>
      <c r="S90" s="23">
        <f>'LU OLS Model'!$B$10*H90</f>
        <v>0</v>
      </c>
      <c r="T90" s="23">
        <f>'LU OLS Model'!$B$11*I90</f>
        <v>-973362.50000730704</v>
      </c>
      <c r="U90" s="23">
        <f>'LU OLS Model'!$B$12*J90</f>
        <v>0</v>
      </c>
      <c r="V90" s="23">
        <f>'LU OLS Model'!$B$13*K90</f>
        <v>0</v>
      </c>
      <c r="W90" s="23">
        <f>'LU OLS Model'!$B$14*L90</f>
        <v>0</v>
      </c>
      <c r="X90" s="23">
        <f t="shared" si="7"/>
        <v>11866078.442893947</v>
      </c>
      <c r="Y90" s="13">
        <f t="shared" si="8"/>
        <v>1.1872062504669923E-2</v>
      </c>
    </row>
    <row r="91" spans="1:25" x14ac:dyDescent="0.25">
      <c r="A91" s="11">
        <f>'Monthly Data'!A91</f>
        <v>40513</v>
      </c>
      <c r="B91" s="6">
        <f t="shared" si="6"/>
        <v>2010</v>
      </c>
      <c r="C91" s="4">
        <f>'Monthly Data'!I91</f>
        <v>11839747.178100001</v>
      </c>
      <c r="D91" s="30">
        <f>'Monthly Data'!M91</f>
        <v>713.49999999999989</v>
      </c>
      <c r="E91" s="30">
        <f>'Monthly Data'!N91</f>
        <v>0</v>
      </c>
      <c r="F91" s="30">
        <f>'Monthly Data'!P91</f>
        <v>31</v>
      </c>
      <c r="G91" s="30">
        <f>'Monthly Data'!Q91</f>
        <v>6584.1</v>
      </c>
      <c r="H91" s="30">
        <f>'Monthly Data'!AC91</f>
        <v>0</v>
      </c>
      <c r="I91" s="30">
        <f>'Monthly Data'!AD91</f>
        <v>0</v>
      </c>
      <c r="J91" s="30">
        <f>'Monthly Data'!AF91</f>
        <v>0</v>
      </c>
      <c r="K91" s="4">
        <f>'Monthly Data'!AG91</f>
        <v>1</v>
      </c>
      <c r="L91" s="4">
        <f>'Monthly Data'!AH91</f>
        <v>0</v>
      </c>
      <c r="N91" s="23">
        <f>'LU OLS Model'!$B$5</f>
        <v>-9214193.8984900694</v>
      </c>
      <c r="O91" s="23">
        <f>'LU OLS Model'!$B$6*D91</f>
        <v>-1519118.0946961453</v>
      </c>
      <c r="P91" s="23">
        <f>'LU OLS Model'!$B$7*E91</f>
        <v>0</v>
      </c>
      <c r="Q91" s="23">
        <f>'LU OLS Model'!$B$8*F91</f>
        <v>12321246.621795991</v>
      </c>
      <c r="R91" s="23">
        <f>'LU OLS Model'!$B$9*G91</f>
        <v>11120484.184752269</v>
      </c>
      <c r="S91" s="23">
        <f>'LU OLS Model'!$B$10*H91</f>
        <v>0</v>
      </c>
      <c r="T91" s="23">
        <f>'LU OLS Model'!$B$11*I91</f>
        <v>0</v>
      </c>
      <c r="U91" s="23">
        <f>'LU OLS Model'!$B$12*J91</f>
        <v>0</v>
      </c>
      <c r="V91" s="23">
        <f>'LU OLS Model'!$B$13*K91</f>
        <v>-1101046.6373260899</v>
      </c>
      <c r="W91" s="23">
        <f>'LU OLS Model'!$B$14*L91</f>
        <v>0</v>
      </c>
      <c r="X91" s="23">
        <f t="shared" si="7"/>
        <v>11607372.176035956</v>
      </c>
      <c r="Y91" s="13">
        <f t="shared" si="8"/>
        <v>1.9626686158794836E-2</v>
      </c>
    </row>
    <row r="92" spans="1:25" x14ac:dyDescent="0.25">
      <c r="A92" s="11">
        <f>'Monthly Data'!A92</f>
        <v>40544</v>
      </c>
      <c r="B92" s="6">
        <f t="shared" si="6"/>
        <v>2011</v>
      </c>
      <c r="C92" s="4">
        <f>'Monthly Data'!I92</f>
        <v>12401325.915100001</v>
      </c>
      <c r="D92" s="30">
        <f>'Monthly Data'!M92</f>
        <v>853.19999999999982</v>
      </c>
      <c r="E92" s="30">
        <f>'Monthly Data'!N92</f>
        <v>0</v>
      </c>
      <c r="F92" s="30">
        <f>'Monthly Data'!P92</f>
        <v>31</v>
      </c>
      <c r="G92" s="30">
        <f>'Monthly Data'!Q92</f>
        <v>6571.2</v>
      </c>
      <c r="H92" s="30">
        <f>'Monthly Data'!AC92</f>
        <v>0</v>
      </c>
      <c r="I92" s="30">
        <f>'Monthly Data'!AD92</f>
        <v>0</v>
      </c>
      <c r="J92" s="30">
        <f>'Monthly Data'!AF92</f>
        <v>0</v>
      </c>
      <c r="K92" s="4">
        <f>'Monthly Data'!AG92</f>
        <v>0</v>
      </c>
      <c r="L92" s="4">
        <f>'Monthly Data'!AH92</f>
        <v>0</v>
      </c>
      <c r="N92" s="23">
        <f>'LU OLS Model'!$B$5</f>
        <v>-9214193.8984900694</v>
      </c>
      <c r="O92" s="23">
        <f>'LU OLS Model'!$B$6*D92</f>
        <v>-1816554.3915833933</v>
      </c>
      <c r="P92" s="23">
        <f>'LU OLS Model'!$B$7*E92</f>
        <v>0</v>
      </c>
      <c r="Q92" s="23">
        <f>'LU OLS Model'!$B$8*F92</f>
        <v>12321246.621795991</v>
      </c>
      <c r="R92" s="23">
        <f>'LU OLS Model'!$B$9*G92</f>
        <v>11098696.20370956</v>
      </c>
      <c r="S92" s="23">
        <f>'LU OLS Model'!$B$10*H92</f>
        <v>0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0</v>
      </c>
      <c r="X92" s="23">
        <f t="shared" si="7"/>
        <v>12389194.535432089</v>
      </c>
      <c r="Y92" s="13">
        <f t="shared" si="8"/>
        <v>9.7823246892821103E-4</v>
      </c>
    </row>
    <row r="93" spans="1:25" x14ac:dyDescent="0.25">
      <c r="A93" s="11">
        <f>'Monthly Data'!A93</f>
        <v>40575</v>
      </c>
      <c r="B93" s="6">
        <f t="shared" si="6"/>
        <v>2011</v>
      </c>
      <c r="C93" s="4">
        <f>'Monthly Data'!I93</f>
        <v>11361644.729800001</v>
      </c>
      <c r="D93" s="30">
        <f>'Monthly Data'!M93</f>
        <v>700.39999999999986</v>
      </c>
      <c r="E93" s="30">
        <f>'Monthly Data'!N93</f>
        <v>0</v>
      </c>
      <c r="F93" s="30">
        <f>'Monthly Data'!P93</f>
        <v>28</v>
      </c>
      <c r="G93" s="30">
        <f>'Monthly Data'!Q93</f>
        <v>6548.1</v>
      </c>
      <c r="H93" s="30">
        <f>'Monthly Data'!AC93</f>
        <v>0</v>
      </c>
      <c r="I93" s="30">
        <f>'Monthly Data'!AD93</f>
        <v>0</v>
      </c>
      <c r="J93" s="30">
        <f>'Monthly Data'!AF93</f>
        <v>0</v>
      </c>
      <c r="K93" s="4">
        <f>'Monthly Data'!AG93</f>
        <v>0</v>
      </c>
      <c r="L93" s="4">
        <f>'Monthly Data'!AH93</f>
        <v>0</v>
      </c>
      <c r="N93" s="23">
        <f>'LU OLS Model'!$B$5</f>
        <v>-9214193.8984900694</v>
      </c>
      <c r="O93" s="23">
        <f>'LU OLS Model'!$B$6*D93</f>
        <v>-1491226.788402495</v>
      </c>
      <c r="P93" s="23">
        <f>'LU OLS Model'!$B$7*E93</f>
        <v>0</v>
      </c>
      <c r="Q93" s="23">
        <f>'LU OLS Model'!$B$8*F93</f>
        <v>11128867.916460896</v>
      </c>
      <c r="R93" s="23">
        <f>'LU OLS Model'!$B$9*G93</f>
        <v>11059680.516726103</v>
      </c>
      <c r="S93" s="23">
        <f>'LU OLS Model'!$B$10*H93</f>
        <v>0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0</v>
      </c>
      <c r="X93" s="23">
        <f t="shared" si="7"/>
        <v>11483127.746294433</v>
      </c>
      <c r="Y93" s="13">
        <f t="shared" si="8"/>
        <v>1.0692379438321948E-2</v>
      </c>
    </row>
    <row r="94" spans="1:25" x14ac:dyDescent="0.25">
      <c r="A94" s="11">
        <f>'Monthly Data'!A94</f>
        <v>40603</v>
      </c>
      <c r="B94" s="6">
        <f t="shared" si="6"/>
        <v>2011</v>
      </c>
      <c r="C94" s="4">
        <f>'Monthly Data'!I94</f>
        <v>12401622.3706</v>
      </c>
      <c r="D94" s="30">
        <f>'Monthly Data'!M94</f>
        <v>595.70000000000016</v>
      </c>
      <c r="E94" s="30">
        <f>'Monthly Data'!N94</f>
        <v>0</v>
      </c>
      <c r="F94" s="30">
        <f>'Monthly Data'!P94</f>
        <v>31</v>
      </c>
      <c r="G94" s="30">
        <f>'Monthly Data'!Q94</f>
        <v>6523.7</v>
      </c>
      <c r="H94" s="30">
        <f>'Monthly Data'!AC94</f>
        <v>1</v>
      </c>
      <c r="I94" s="30">
        <f>'Monthly Data'!AD94</f>
        <v>0</v>
      </c>
      <c r="J94" s="30">
        <f>'Monthly Data'!AF94</f>
        <v>0</v>
      </c>
      <c r="K94" s="4">
        <f>'Monthly Data'!AG94</f>
        <v>0</v>
      </c>
      <c r="L94" s="4">
        <f>'Monthly Data'!AH94</f>
        <v>0</v>
      </c>
      <c r="N94" s="23">
        <f>'LU OLS Model'!$B$5</f>
        <v>-9214193.8984900694</v>
      </c>
      <c r="O94" s="23">
        <f>'LU OLS Model'!$B$6*D94</f>
        <v>-1268309.2487883591</v>
      </c>
      <c r="P94" s="23">
        <f>'LU OLS Model'!$B$7*E94</f>
        <v>0</v>
      </c>
      <c r="Q94" s="23">
        <f>'LU OLS Model'!$B$8*F94</f>
        <v>12321246.621795991</v>
      </c>
      <c r="R94" s="23">
        <f>'LU OLS Model'!$B$9*G94</f>
        <v>11018469.14173059</v>
      </c>
      <c r="S94" s="23">
        <f>'LU OLS Model'!$B$10*H94</f>
        <v>-467491.52542399202</v>
      </c>
      <c r="T94" s="23">
        <f>'LU OLS Model'!$B$11*I94</f>
        <v>0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si="7"/>
        <v>12389721.090824161</v>
      </c>
      <c r="Y94" s="13">
        <f t="shared" si="8"/>
        <v>9.5965506932811932E-4</v>
      </c>
    </row>
    <row r="95" spans="1:25" x14ac:dyDescent="0.25">
      <c r="A95" s="11">
        <f>'Monthly Data'!A95</f>
        <v>40634</v>
      </c>
      <c r="B95" s="6">
        <f t="shared" si="6"/>
        <v>2011</v>
      </c>
      <c r="C95" s="4">
        <f>'Monthly Data'!I95</f>
        <v>11657885.962400001</v>
      </c>
      <c r="D95" s="30">
        <f>'Monthly Data'!M95</f>
        <v>350.99999999999989</v>
      </c>
      <c r="E95" s="30">
        <f>'Monthly Data'!N95</f>
        <v>0</v>
      </c>
      <c r="F95" s="30">
        <f>'Monthly Data'!P95</f>
        <v>30</v>
      </c>
      <c r="G95" s="30">
        <f>'Monthly Data'!Q95</f>
        <v>6550</v>
      </c>
      <c r="H95" s="30">
        <f>'Monthly Data'!AC95</f>
        <v>1</v>
      </c>
      <c r="I95" s="30">
        <f>'Monthly Data'!AD95</f>
        <v>0</v>
      </c>
      <c r="J95" s="30">
        <f>'Monthly Data'!AF95</f>
        <v>1</v>
      </c>
      <c r="K95" s="4">
        <f>'Monthly Data'!AG95</f>
        <v>0</v>
      </c>
      <c r="L95" s="4">
        <f>'Monthly Data'!AH95</f>
        <v>0</v>
      </c>
      <c r="N95" s="23">
        <f>'LU OLS Model'!$B$5</f>
        <v>-9214193.8984900694</v>
      </c>
      <c r="O95" s="23">
        <f>'LU OLS Model'!$B$6*D95</f>
        <v>-747316.68008177564</v>
      </c>
      <c r="P95" s="23">
        <f>'LU OLS Model'!$B$7*E95</f>
        <v>0</v>
      </c>
      <c r="Q95" s="23">
        <f>'LU OLS Model'!$B$8*F95</f>
        <v>11923787.053350959</v>
      </c>
      <c r="R95" s="23">
        <f>'LU OLS Model'!$B$9*G95</f>
        <v>11062889.599205261</v>
      </c>
      <c r="S95" s="23">
        <f>'LU OLS Model'!$B$10*H95</f>
        <v>-467491.52542399202</v>
      </c>
      <c r="T95" s="23">
        <f>'LU OLS Model'!$B$11*I95</f>
        <v>0</v>
      </c>
      <c r="U95" s="23">
        <f>'LU OLS Model'!$B$12*J95</f>
        <v>-1002687.4002441399</v>
      </c>
      <c r="V95" s="23">
        <f>'LU OLS Model'!$B$13*K95</f>
        <v>0</v>
      </c>
      <c r="W95" s="23">
        <f>'LU OLS Model'!$B$14*L95</f>
        <v>0</v>
      </c>
      <c r="X95" s="23">
        <f t="shared" si="7"/>
        <v>11554987.148316244</v>
      </c>
      <c r="Y95" s="13">
        <f t="shared" si="8"/>
        <v>8.8265414857920926E-3</v>
      </c>
    </row>
    <row r="96" spans="1:25" x14ac:dyDescent="0.25">
      <c r="A96" s="11">
        <f>'Monthly Data'!A96</f>
        <v>40664</v>
      </c>
      <c r="B96" s="6">
        <f t="shared" si="6"/>
        <v>2011</v>
      </c>
      <c r="C96" s="4">
        <f>'Monthly Data'!I96</f>
        <v>12129470.6171</v>
      </c>
      <c r="D96" s="30">
        <f>'Monthly Data'!M96</f>
        <v>150</v>
      </c>
      <c r="E96" s="30">
        <f>'Monthly Data'!N96</f>
        <v>1.2999999999999998</v>
      </c>
      <c r="F96" s="30">
        <f>'Monthly Data'!P96</f>
        <v>31</v>
      </c>
      <c r="G96" s="30">
        <f>'Monthly Data'!Q96</f>
        <v>6612</v>
      </c>
      <c r="H96" s="30">
        <f>'Monthly Data'!AC96</f>
        <v>1</v>
      </c>
      <c r="I96" s="30">
        <f>'Monthly Data'!AD96</f>
        <v>0</v>
      </c>
      <c r="J96" s="30">
        <f>'Monthly Data'!AF96</f>
        <v>0</v>
      </c>
      <c r="K96" s="4">
        <f>'Monthly Data'!AG96</f>
        <v>0</v>
      </c>
      <c r="L96" s="4">
        <f>'Monthly Data'!AH96</f>
        <v>1</v>
      </c>
      <c r="N96" s="23">
        <f>'LU OLS Model'!$B$5</f>
        <v>-9214193.8984900694</v>
      </c>
      <c r="O96" s="23">
        <f>'LU OLS Model'!$B$6*D96</f>
        <v>-319366.10259904951</v>
      </c>
      <c r="P96" s="23">
        <f>'LU OLS Model'!$B$7*E96</f>
        <v>22020.857424282858</v>
      </c>
      <c r="Q96" s="23">
        <f>'LU OLS Model'!$B$8*F96</f>
        <v>12321246.621795991</v>
      </c>
      <c r="R96" s="23">
        <f>'LU OLS Model'!$B$9*G96</f>
        <v>11167607.027472548</v>
      </c>
      <c r="S96" s="23">
        <f>'LU OLS Model'!$B$10*H96</f>
        <v>-467491.52542399202</v>
      </c>
      <c r="T96" s="23">
        <f>'LU OLS Model'!$B$11*I96</f>
        <v>0</v>
      </c>
      <c r="U96" s="23">
        <f>'LU OLS Model'!$B$12*J96</f>
        <v>0</v>
      </c>
      <c r="V96" s="23">
        <f>'LU OLS Model'!$B$13*K96</f>
        <v>0</v>
      </c>
      <c r="W96" s="23">
        <f>'LU OLS Model'!$B$14*L96</f>
        <v>-1624361.79105547</v>
      </c>
      <c r="X96" s="23">
        <f t="shared" si="7"/>
        <v>11885461.189124241</v>
      </c>
      <c r="Y96" s="13">
        <f t="shared" si="8"/>
        <v>2.0117071525921088E-2</v>
      </c>
    </row>
    <row r="97" spans="1:25" x14ac:dyDescent="0.25">
      <c r="A97" s="11">
        <f>'Monthly Data'!A97</f>
        <v>40695</v>
      </c>
      <c r="B97" s="6">
        <f t="shared" si="6"/>
        <v>2011</v>
      </c>
      <c r="C97" s="4">
        <f>'Monthly Data'!I97</f>
        <v>13315461.3706</v>
      </c>
      <c r="D97" s="30">
        <f>'Monthly Data'!M97</f>
        <v>25.199999999999996</v>
      </c>
      <c r="E97" s="30">
        <f>'Monthly Data'!N97</f>
        <v>24.900000000000002</v>
      </c>
      <c r="F97" s="30">
        <f>'Monthly Data'!P97</f>
        <v>30</v>
      </c>
      <c r="G97" s="30">
        <f>'Monthly Data'!Q97</f>
        <v>6706.8</v>
      </c>
      <c r="H97" s="30">
        <f>'Monthly Data'!AC97</f>
        <v>0</v>
      </c>
      <c r="I97" s="30">
        <f>'Monthly Data'!AD97</f>
        <v>0</v>
      </c>
      <c r="J97" s="30">
        <f>'Monthly Data'!AF97</f>
        <v>0</v>
      </c>
      <c r="K97" s="4">
        <f>'Monthly Data'!AG97</f>
        <v>0</v>
      </c>
      <c r="L97" s="4">
        <f>'Monthly Data'!AH97</f>
        <v>1</v>
      </c>
      <c r="N97" s="23">
        <f>'LU OLS Model'!$B$5</f>
        <v>-9214193.8984900694</v>
      </c>
      <c r="O97" s="23">
        <f>'LU OLS Model'!$B$6*D97</f>
        <v>-53653.505236640311</v>
      </c>
      <c r="P97" s="23">
        <f>'LU OLS Model'!$B$7*E97</f>
        <v>421784.11528049485</v>
      </c>
      <c r="Q97" s="23">
        <f>'LU OLS Model'!$B$8*F97</f>
        <v>11923787.053350959</v>
      </c>
      <c r="R97" s="23">
        <f>'LU OLS Model'!$B$9*G97</f>
        <v>11327723.353274787</v>
      </c>
      <c r="S97" s="23">
        <f>'LU OLS Model'!$B$10*H97</f>
        <v>0</v>
      </c>
      <c r="T97" s="23">
        <f>'LU OLS Model'!$B$11*I97</f>
        <v>0</v>
      </c>
      <c r="U97" s="23">
        <f>'LU OLS Model'!$B$12*J97</f>
        <v>0</v>
      </c>
      <c r="V97" s="23">
        <f>'LU OLS Model'!$B$13*K97</f>
        <v>0</v>
      </c>
      <c r="W97" s="23">
        <f>'LU OLS Model'!$B$14*L97</f>
        <v>-1624361.79105547</v>
      </c>
      <c r="X97" s="23">
        <f t="shared" si="7"/>
        <v>12781085.327124059</v>
      </c>
      <c r="Y97" s="13">
        <f t="shared" si="8"/>
        <v>4.0131996076066996E-2</v>
      </c>
    </row>
    <row r="98" spans="1:25" x14ac:dyDescent="0.25">
      <c r="A98" s="11">
        <f>'Monthly Data'!A98</f>
        <v>40725</v>
      </c>
      <c r="B98" s="6">
        <f t="shared" si="6"/>
        <v>2011</v>
      </c>
      <c r="C98" s="4">
        <f>'Monthly Data'!I98</f>
        <v>15254632.6943</v>
      </c>
      <c r="D98" s="30">
        <f>'Monthly Data'!M98</f>
        <v>0</v>
      </c>
      <c r="E98" s="30">
        <f>'Monthly Data'!N98</f>
        <v>118.30000000000003</v>
      </c>
      <c r="F98" s="30">
        <f>'Monthly Data'!P98</f>
        <v>31</v>
      </c>
      <c r="G98" s="30">
        <f>'Monthly Data'!Q98</f>
        <v>6755.3</v>
      </c>
      <c r="H98" s="30">
        <f>'Monthly Data'!AC98</f>
        <v>0</v>
      </c>
      <c r="I98" s="30">
        <f>'Monthly Data'!AD98</f>
        <v>0</v>
      </c>
      <c r="J98" s="30">
        <f>'Monthly Data'!AF98</f>
        <v>0</v>
      </c>
      <c r="K98" s="4">
        <f>'Monthly Data'!AG98</f>
        <v>0</v>
      </c>
      <c r="L98" s="4">
        <f>'Monthly Data'!AH98</f>
        <v>1</v>
      </c>
      <c r="N98" s="23">
        <f>'LU OLS Model'!$B$5</f>
        <v>-9214193.8984900694</v>
      </c>
      <c r="O98" s="23">
        <f>'LU OLS Model'!$B$6*D98</f>
        <v>0</v>
      </c>
      <c r="P98" s="23">
        <f>'LU OLS Model'!$B$7*E98</f>
        <v>2003898.0256097408</v>
      </c>
      <c r="Q98" s="23">
        <f>'LU OLS Model'!$B$8*F98</f>
        <v>12321246.621795991</v>
      </c>
      <c r="R98" s="23">
        <f>'LU OLS Model'!$B$9*G98</f>
        <v>11409639.406032261</v>
      </c>
      <c r="S98" s="23">
        <f>'LU OLS Model'!$B$10*H98</f>
        <v>0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-1624361.79105547</v>
      </c>
      <c r="X98" s="23">
        <f t="shared" si="7"/>
        <v>14896228.363892453</v>
      </c>
      <c r="Y98" s="13">
        <f t="shared" si="8"/>
        <v>2.3494785983373241E-2</v>
      </c>
    </row>
    <row r="99" spans="1:25" x14ac:dyDescent="0.25">
      <c r="A99" s="11">
        <f>'Monthly Data'!A99</f>
        <v>40756</v>
      </c>
      <c r="B99" s="6">
        <f t="shared" si="6"/>
        <v>2011</v>
      </c>
      <c r="C99" s="4">
        <f>'Monthly Data'!I99</f>
        <v>14946593.828</v>
      </c>
      <c r="D99" s="30">
        <f>'Monthly Data'!M99</f>
        <v>7</v>
      </c>
      <c r="E99" s="30">
        <f>'Monthly Data'!N99</f>
        <v>68.2</v>
      </c>
      <c r="F99" s="30">
        <f>'Monthly Data'!P99</f>
        <v>31</v>
      </c>
      <c r="G99" s="30">
        <f>'Monthly Data'!Q99</f>
        <v>6778</v>
      </c>
      <c r="H99" s="30">
        <f>'Monthly Data'!AC99</f>
        <v>0</v>
      </c>
      <c r="I99" s="30">
        <f>'Monthly Data'!AD99</f>
        <v>0</v>
      </c>
      <c r="J99" s="30">
        <f>'Monthly Data'!AF99</f>
        <v>0</v>
      </c>
      <c r="K99" s="4">
        <f>'Monthly Data'!AG99</f>
        <v>0</v>
      </c>
      <c r="L99" s="4">
        <f>'Monthly Data'!AH99</f>
        <v>1</v>
      </c>
      <c r="N99" s="23">
        <f>'LU OLS Model'!$B$5</f>
        <v>-9214193.8984900694</v>
      </c>
      <c r="O99" s="23">
        <f>'LU OLS Model'!$B$6*D99</f>
        <v>-14903.751454622312</v>
      </c>
      <c r="P99" s="23">
        <f>'LU OLS Model'!$B$7*E99</f>
        <v>1155248.0587200702</v>
      </c>
      <c r="Q99" s="23">
        <f>'LU OLS Model'!$B$8*F99</f>
        <v>12321246.621795991</v>
      </c>
      <c r="R99" s="23">
        <f>'LU OLS Model'!$B$9*G99</f>
        <v>11447979.496704314</v>
      </c>
      <c r="S99" s="23">
        <f>'LU OLS Model'!$B$10*H99</f>
        <v>0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-1624361.79105547</v>
      </c>
      <c r="X99" s="23">
        <f t="shared" si="7"/>
        <v>14071014.736220215</v>
      </c>
      <c r="Y99" s="13">
        <f t="shared" si="8"/>
        <v>5.8580510172125705E-2</v>
      </c>
    </row>
    <row r="100" spans="1:25" x14ac:dyDescent="0.25">
      <c r="A100" s="11">
        <f>'Monthly Data'!A100</f>
        <v>40787</v>
      </c>
      <c r="B100" s="6">
        <f t="shared" si="6"/>
        <v>2011</v>
      </c>
      <c r="C100" s="4">
        <f>'Monthly Data'!I100</f>
        <v>14191674.646299999</v>
      </c>
      <c r="D100" s="30">
        <f>'Monthly Data'!M100</f>
        <v>72.5</v>
      </c>
      <c r="E100" s="30">
        <f>'Monthly Data'!N100</f>
        <v>24.500000000000004</v>
      </c>
      <c r="F100" s="30">
        <f>'Monthly Data'!P100</f>
        <v>30</v>
      </c>
      <c r="G100" s="30">
        <f>'Monthly Data'!Q100</f>
        <v>6734.6</v>
      </c>
      <c r="H100" s="30">
        <f>'Monthly Data'!AC100</f>
        <v>0</v>
      </c>
      <c r="I100" s="30">
        <f>'Monthly Data'!AD100</f>
        <v>1</v>
      </c>
      <c r="J100" s="30">
        <f>'Monthly Data'!AF100</f>
        <v>0</v>
      </c>
      <c r="K100" s="4">
        <f>'Monthly Data'!AG100</f>
        <v>0</v>
      </c>
      <c r="L100" s="4">
        <f>'Monthly Data'!AH100</f>
        <v>0</v>
      </c>
      <c r="N100" s="23">
        <f>'LU OLS Model'!$B$5</f>
        <v>-9214193.8984900694</v>
      </c>
      <c r="O100" s="23">
        <f>'LU OLS Model'!$B$6*D100</f>
        <v>-154360.28292287394</v>
      </c>
      <c r="P100" s="23">
        <f>'LU OLS Model'!$B$7*E100</f>
        <v>415008.46684225398</v>
      </c>
      <c r="Q100" s="23">
        <f>'LU OLS Model'!$B$8*F100</f>
        <v>11923787.053350959</v>
      </c>
      <c r="R100" s="23">
        <f>'LU OLS Model'!$B$9*G100</f>
        <v>11374677.296917215</v>
      </c>
      <c r="S100" s="23">
        <f>'LU OLS Model'!$B$10*H100</f>
        <v>0</v>
      </c>
      <c r="T100" s="23">
        <f>'LU OLS Model'!$B$11*I100</f>
        <v>-973362.50000730704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si="7"/>
        <v>13371556.135690179</v>
      </c>
      <c r="Y100" s="13">
        <f t="shared" si="8"/>
        <v>5.7788705776427786E-2</v>
      </c>
    </row>
    <row r="101" spans="1:25" x14ac:dyDescent="0.25">
      <c r="A101" s="11">
        <f>'Monthly Data'!A101</f>
        <v>40817</v>
      </c>
      <c r="B101" s="6">
        <f t="shared" si="6"/>
        <v>2011</v>
      </c>
      <c r="C101" s="4">
        <f>'Monthly Data'!I101</f>
        <v>12844301.167599998</v>
      </c>
      <c r="D101" s="30">
        <f>'Monthly Data'!M101</f>
        <v>266.49999999999994</v>
      </c>
      <c r="E101" s="30">
        <f>'Monthly Data'!N101</f>
        <v>0.5</v>
      </c>
      <c r="F101" s="30">
        <f>'Monthly Data'!P101</f>
        <v>31</v>
      </c>
      <c r="G101" s="30">
        <f>'Monthly Data'!Q101</f>
        <v>6702.2</v>
      </c>
      <c r="H101" s="30">
        <f>'Monthly Data'!AC101</f>
        <v>0</v>
      </c>
      <c r="I101" s="30">
        <f>'Monthly Data'!AD101</f>
        <v>1</v>
      </c>
      <c r="J101" s="30">
        <f>'Monthly Data'!AF101</f>
        <v>0</v>
      </c>
      <c r="K101" s="4">
        <f>'Monthly Data'!AG101</f>
        <v>0</v>
      </c>
      <c r="L101" s="4">
        <f>'Monthly Data'!AH101</f>
        <v>0</v>
      </c>
      <c r="N101" s="23">
        <f>'LU OLS Model'!$B$5</f>
        <v>-9214193.8984900694</v>
      </c>
      <c r="O101" s="23">
        <f>'LU OLS Model'!$B$6*D101</f>
        <v>-567407.10895097791</v>
      </c>
      <c r="P101" s="23">
        <f>'LU OLS Model'!$B$7*E101</f>
        <v>8469.5605478011003</v>
      </c>
      <c r="Q101" s="23">
        <f>'LU OLS Model'!$B$8*F101</f>
        <v>12321246.621795991</v>
      </c>
      <c r="R101" s="23">
        <f>'LU OLS Model'!$B$9*G101</f>
        <v>11319953.995693665</v>
      </c>
      <c r="S101" s="23">
        <f>'LU OLS Model'!$B$10*H101</f>
        <v>0</v>
      </c>
      <c r="T101" s="23">
        <f>'LU OLS Model'!$B$11*I101</f>
        <v>-973362.50000730704</v>
      </c>
      <c r="U101" s="23">
        <f>'LU OLS Model'!$B$12*J101</f>
        <v>0</v>
      </c>
      <c r="V101" s="23">
        <f>'LU OLS Model'!$B$13*K101</f>
        <v>0</v>
      </c>
      <c r="W101" s="23">
        <f>'LU OLS Model'!$B$14*L101</f>
        <v>0</v>
      </c>
      <c r="X101" s="23">
        <f t="shared" si="7"/>
        <v>12894706.670589102</v>
      </c>
      <c r="Y101" s="13">
        <f t="shared" si="8"/>
        <v>3.9243476411354233E-3</v>
      </c>
    </row>
    <row r="102" spans="1:25" x14ac:dyDescent="0.25">
      <c r="A102" s="11">
        <f>'Monthly Data'!A102</f>
        <v>40848</v>
      </c>
      <c r="B102" s="6">
        <f t="shared" si="6"/>
        <v>2011</v>
      </c>
      <c r="C102" s="4">
        <f>'Monthly Data'!I102</f>
        <v>11999298.3411</v>
      </c>
      <c r="D102" s="30">
        <f>'Monthly Data'!M102</f>
        <v>394.7</v>
      </c>
      <c r="E102" s="30">
        <f>'Monthly Data'!N102</f>
        <v>0</v>
      </c>
      <c r="F102" s="30">
        <f>'Monthly Data'!P102</f>
        <v>30</v>
      </c>
      <c r="G102" s="30">
        <f>'Monthly Data'!Q102</f>
        <v>6669.4</v>
      </c>
      <c r="H102" s="30">
        <f>'Monthly Data'!AC102</f>
        <v>0</v>
      </c>
      <c r="I102" s="30">
        <f>'Monthly Data'!AD102</f>
        <v>1</v>
      </c>
      <c r="J102" s="30">
        <f>'Monthly Data'!AF102</f>
        <v>0</v>
      </c>
      <c r="K102" s="4">
        <f>'Monthly Data'!AG102</f>
        <v>0</v>
      </c>
      <c r="L102" s="4">
        <f>'Monthly Data'!AH102</f>
        <v>0</v>
      </c>
      <c r="N102" s="23">
        <f>'LU OLS Model'!$B$5</f>
        <v>-9214193.8984900694</v>
      </c>
      <c r="O102" s="23">
        <f>'LU OLS Model'!$B$6*D102</f>
        <v>-840358.67130563234</v>
      </c>
      <c r="P102" s="23">
        <f>'LU OLS Model'!$B$7*E102</f>
        <v>0</v>
      </c>
      <c r="Q102" s="23">
        <f>'LU OLS Model'!$B$8*F102</f>
        <v>11923787.053350959</v>
      </c>
      <c r="R102" s="23">
        <f>'LU OLS Model'!$B$9*G102</f>
        <v>11264555.098158712</v>
      </c>
      <c r="S102" s="23">
        <f>'LU OLS Model'!$B$10*H102</f>
        <v>0</v>
      </c>
      <c r="T102" s="23">
        <f>'LU OLS Model'!$B$11*I102</f>
        <v>-973362.50000730704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0</v>
      </c>
      <c r="X102" s="23">
        <f t="shared" si="7"/>
        <v>12160427.081706662</v>
      </c>
      <c r="Y102" s="13">
        <f t="shared" si="8"/>
        <v>1.3428180217401853E-2</v>
      </c>
    </row>
    <row r="103" spans="1:25" x14ac:dyDescent="0.25">
      <c r="A103" s="11">
        <f>'Monthly Data'!A103</f>
        <v>40878</v>
      </c>
      <c r="B103" s="6">
        <f t="shared" si="6"/>
        <v>2011</v>
      </c>
      <c r="C103" s="4">
        <f>'Monthly Data'!I103</f>
        <v>11987806.8026</v>
      </c>
      <c r="D103" s="30">
        <f>'Monthly Data'!M103</f>
        <v>623.09999999999991</v>
      </c>
      <c r="E103" s="30">
        <f>'Monthly Data'!N103</f>
        <v>0</v>
      </c>
      <c r="F103" s="30">
        <f>'Monthly Data'!P103</f>
        <v>31</v>
      </c>
      <c r="G103" s="30">
        <f>'Monthly Data'!Q103</f>
        <v>6668.3</v>
      </c>
      <c r="H103" s="30">
        <f>'Monthly Data'!AC103</f>
        <v>0</v>
      </c>
      <c r="I103" s="30">
        <f>'Monthly Data'!AD103</f>
        <v>0</v>
      </c>
      <c r="J103" s="30">
        <f>'Monthly Data'!AF103</f>
        <v>0</v>
      </c>
      <c r="K103" s="4">
        <f>'Monthly Data'!AG103</f>
        <v>1</v>
      </c>
      <c r="L103" s="4">
        <f>'Monthly Data'!AH103</f>
        <v>0</v>
      </c>
      <c r="N103" s="23">
        <f>'LU OLS Model'!$B$5</f>
        <v>-9214193.8984900694</v>
      </c>
      <c r="O103" s="23">
        <f>'LU OLS Model'!$B$6*D103</f>
        <v>-1326646.7901964516</v>
      </c>
      <c r="P103" s="23">
        <f>'LU OLS Model'!$B$7*E103</f>
        <v>0</v>
      </c>
      <c r="Q103" s="23">
        <f>'LU OLS Model'!$B$8*F103</f>
        <v>12321246.621795991</v>
      </c>
      <c r="R103" s="23">
        <f>'LU OLS Model'!$B$9*G103</f>
        <v>11262697.208302358</v>
      </c>
      <c r="S103" s="23">
        <f>'LU OLS Model'!$B$10*H103</f>
        <v>0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-1101046.6373260899</v>
      </c>
      <c r="W103" s="23">
        <f>'LU OLS Model'!$B$14*L103</f>
        <v>0</v>
      </c>
      <c r="X103" s="23">
        <f t="shared" si="7"/>
        <v>11942056.504085738</v>
      </c>
      <c r="Y103" s="13">
        <f t="shared" si="8"/>
        <v>3.8164027221675939E-3</v>
      </c>
    </row>
    <row r="104" spans="1:25" x14ac:dyDescent="0.25">
      <c r="A104" s="11">
        <f>'Monthly Data'!A104</f>
        <v>40909</v>
      </c>
      <c r="B104" s="6">
        <f t="shared" si="6"/>
        <v>2012</v>
      </c>
      <c r="C104" s="4">
        <f>'Monthly Data'!I104</f>
        <v>12582843.8882</v>
      </c>
      <c r="D104" s="30">
        <f>'Monthly Data'!M104</f>
        <v>712.69999999999993</v>
      </c>
      <c r="E104" s="30">
        <f>'Monthly Data'!N104</f>
        <v>0</v>
      </c>
      <c r="F104" s="30">
        <f>'Monthly Data'!P104</f>
        <v>31</v>
      </c>
      <c r="G104" s="30">
        <f>'Monthly Data'!Q104</f>
        <v>6635.9</v>
      </c>
      <c r="H104" s="30">
        <f>'Monthly Data'!AC104</f>
        <v>0</v>
      </c>
      <c r="I104" s="30">
        <f>'Monthly Data'!AD104</f>
        <v>0</v>
      </c>
      <c r="J104" s="30">
        <f>'Monthly Data'!AF104</f>
        <v>0</v>
      </c>
      <c r="K104" s="4">
        <f>'Monthly Data'!AG104</f>
        <v>0</v>
      </c>
      <c r="L104" s="4">
        <f>'Monthly Data'!AH104</f>
        <v>0</v>
      </c>
      <c r="N104" s="23">
        <f>'LU OLS Model'!$B$5</f>
        <v>-9214193.8984900694</v>
      </c>
      <c r="O104" s="23">
        <f>'LU OLS Model'!$B$6*D104</f>
        <v>-1517414.8088156171</v>
      </c>
      <c r="P104" s="23">
        <f>'LU OLS Model'!$B$7*E104</f>
        <v>0</v>
      </c>
      <c r="Q104" s="23">
        <f>'LU OLS Model'!$B$8*F104</f>
        <v>12321246.621795991</v>
      </c>
      <c r="R104" s="23">
        <f>'LU OLS Model'!$B$9*G104</f>
        <v>11207973.907078808</v>
      </c>
      <c r="S104" s="23">
        <f>'LU OLS Model'!$B$10*H104</f>
        <v>0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0</v>
      </c>
      <c r="X104" s="23">
        <f t="shared" si="7"/>
        <v>12797611.821569113</v>
      </c>
      <c r="Y104" s="13">
        <f t="shared" si="8"/>
        <v>1.7068314228273884E-2</v>
      </c>
    </row>
    <row r="105" spans="1:25" x14ac:dyDescent="0.25">
      <c r="A105" s="11">
        <f>'Monthly Data'!A105</f>
        <v>40940</v>
      </c>
      <c r="B105" s="6">
        <f t="shared" si="6"/>
        <v>2012</v>
      </c>
      <c r="C105" s="4">
        <f>'Monthly Data'!I105</f>
        <v>11873899.731000001</v>
      </c>
      <c r="D105" s="30">
        <f>'Monthly Data'!M105</f>
        <v>604.40000000000009</v>
      </c>
      <c r="E105" s="30">
        <f>'Monthly Data'!N105</f>
        <v>0</v>
      </c>
      <c r="F105" s="30">
        <f>'Monthly Data'!P105</f>
        <v>29</v>
      </c>
      <c r="G105" s="30">
        <f>'Monthly Data'!Q105</f>
        <v>6598</v>
      </c>
      <c r="H105" s="30">
        <f>'Monthly Data'!AC105</f>
        <v>0</v>
      </c>
      <c r="I105" s="30">
        <f>'Monthly Data'!AD105</f>
        <v>0</v>
      </c>
      <c r="J105" s="30">
        <f>'Monthly Data'!AF105</f>
        <v>0</v>
      </c>
      <c r="K105" s="4">
        <f>'Monthly Data'!AG105</f>
        <v>0</v>
      </c>
      <c r="L105" s="4">
        <f>'Monthly Data'!AH105</f>
        <v>0</v>
      </c>
      <c r="N105" s="23">
        <f>'LU OLS Model'!$B$5</f>
        <v>-9214193.8984900694</v>
      </c>
      <c r="O105" s="23">
        <f>'LU OLS Model'!$B$6*D105</f>
        <v>-1286832.4827391037</v>
      </c>
      <c r="P105" s="23">
        <f>'LU OLS Model'!$B$7*E105</f>
        <v>0</v>
      </c>
      <c r="Q105" s="23">
        <f>'LU OLS Model'!$B$8*F105</f>
        <v>11526327.484905928</v>
      </c>
      <c r="R105" s="23">
        <f>'LU OLS Model'!$B$9*G105</f>
        <v>11143961.156573484</v>
      </c>
      <c r="S105" s="23">
        <f>'LU OLS Model'!$B$10*H105</f>
        <v>0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0</v>
      </c>
      <c r="X105" s="23">
        <f t="shared" si="7"/>
        <v>12169262.260250239</v>
      </c>
      <c r="Y105" s="13">
        <f t="shared" si="8"/>
        <v>2.487493881046637E-2</v>
      </c>
    </row>
    <row r="106" spans="1:25" x14ac:dyDescent="0.25">
      <c r="A106" s="11">
        <f>'Monthly Data'!A106</f>
        <v>40969</v>
      </c>
      <c r="B106" s="6">
        <f t="shared" si="6"/>
        <v>2012</v>
      </c>
      <c r="C106" s="4">
        <f>'Monthly Data'!I106</f>
        <v>12252096.686999999</v>
      </c>
      <c r="D106" s="30">
        <f>'Monthly Data'!M106</f>
        <v>412.19999999999993</v>
      </c>
      <c r="E106" s="30">
        <f>'Monthly Data'!N106</f>
        <v>0</v>
      </c>
      <c r="F106" s="30">
        <f>'Monthly Data'!P106</f>
        <v>31</v>
      </c>
      <c r="G106" s="30">
        <f>'Monthly Data'!Q106</f>
        <v>6569.8</v>
      </c>
      <c r="H106" s="30">
        <f>'Monthly Data'!AC106</f>
        <v>1</v>
      </c>
      <c r="I106" s="30">
        <f>'Monthly Data'!AD106</f>
        <v>0</v>
      </c>
      <c r="J106" s="30">
        <f>'Monthly Data'!AF106</f>
        <v>0</v>
      </c>
      <c r="K106" s="4">
        <f>'Monthly Data'!AG106</f>
        <v>0</v>
      </c>
      <c r="L106" s="4">
        <f>'Monthly Data'!AH106</f>
        <v>0</v>
      </c>
      <c r="N106" s="23">
        <f>'LU OLS Model'!$B$5</f>
        <v>-9214193.8984900694</v>
      </c>
      <c r="O106" s="23">
        <f>'LU OLS Model'!$B$6*D106</f>
        <v>-877618.04994218796</v>
      </c>
      <c r="P106" s="23">
        <f>'LU OLS Model'!$B$7*E106</f>
        <v>0</v>
      </c>
      <c r="Q106" s="23">
        <f>'LU OLS Model'!$B$8*F106</f>
        <v>12321246.621795991</v>
      </c>
      <c r="R106" s="23">
        <f>'LU OLS Model'!$B$9*G106</f>
        <v>11096331.616619652</v>
      </c>
      <c r="S106" s="23">
        <f>'LU OLS Model'!$B$10*H106</f>
        <v>-467491.52542399202</v>
      </c>
      <c r="T106" s="23">
        <f>'LU OLS Model'!$B$11*I106</f>
        <v>0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si="7"/>
        <v>12858274.764559394</v>
      </c>
      <c r="Y106" s="13">
        <f t="shared" si="8"/>
        <v>4.9475456572471856E-2</v>
      </c>
    </row>
    <row r="107" spans="1:25" x14ac:dyDescent="0.25">
      <c r="A107" s="11">
        <f>'Monthly Data'!A107</f>
        <v>41000</v>
      </c>
      <c r="B107" s="6">
        <f t="shared" si="6"/>
        <v>2012</v>
      </c>
      <c r="C107" s="4">
        <f>'Monthly Data'!I107</f>
        <v>11690706.498199999</v>
      </c>
      <c r="D107" s="30">
        <f>'Monthly Data'!M107</f>
        <v>358.9</v>
      </c>
      <c r="E107" s="30">
        <f>'Monthly Data'!N107</f>
        <v>0.8</v>
      </c>
      <c r="F107" s="30">
        <f>'Monthly Data'!P107</f>
        <v>30</v>
      </c>
      <c r="G107" s="30">
        <f>'Monthly Data'!Q107</f>
        <v>6603.3</v>
      </c>
      <c r="H107" s="30">
        <f>'Monthly Data'!AC107</f>
        <v>1</v>
      </c>
      <c r="I107" s="30">
        <f>'Monthly Data'!AD107</f>
        <v>0</v>
      </c>
      <c r="J107" s="30">
        <f>'Monthly Data'!AF107</f>
        <v>1</v>
      </c>
      <c r="K107" s="4">
        <f>'Monthly Data'!AG107</f>
        <v>0</v>
      </c>
      <c r="L107" s="4">
        <f>'Monthly Data'!AH107</f>
        <v>0</v>
      </c>
      <c r="N107" s="23">
        <f>'LU OLS Model'!$B$5</f>
        <v>-9214193.8984900694</v>
      </c>
      <c r="O107" s="23">
        <f>'LU OLS Model'!$B$6*D107</f>
        <v>-764136.62815199245</v>
      </c>
      <c r="P107" s="23">
        <f>'LU OLS Model'!$B$7*E107</f>
        <v>13551.296876481762</v>
      </c>
      <c r="Q107" s="23">
        <f>'LU OLS Model'!$B$8*F107</f>
        <v>11923787.053350959</v>
      </c>
      <c r="R107" s="23">
        <f>'LU OLS Model'!$B$9*G107</f>
        <v>11152912.807699557</v>
      </c>
      <c r="S107" s="23">
        <f>'LU OLS Model'!$B$10*H107</f>
        <v>-467491.52542399202</v>
      </c>
      <c r="T107" s="23">
        <f>'LU OLS Model'!$B$11*I107</f>
        <v>0</v>
      </c>
      <c r="U107" s="23">
        <f>'LU OLS Model'!$B$12*J107</f>
        <v>-1002687.4002441399</v>
      </c>
      <c r="V107" s="23">
        <f>'LU OLS Model'!$B$13*K107</f>
        <v>0</v>
      </c>
      <c r="W107" s="23">
        <f>'LU OLS Model'!$B$14*L107</f>
        <v>0</v>
      </c>
      <c r="X107" s="23">
        <f t="shared" si="7"/>
        <v>11641741.705616806</v>
      </c>
      <c r="Y107" s="13">
        <f t="shared" si="8"/>
        <v>4.1883518836721007E-3</v>
      </c>
    </row>
    <row r="108" spans="1:25" x14ac:dyDescent="0.25">
      <c r="A108" s="11">
        <f>'Monthly Data'!A108</f>
        <v>41030</v>
      </c>
      <c r="B108" s="6">
        <f t="shared" si="6"/>
        <v>2012</v>
      </c>
      <c r="C108" s="4">
        <f>'Monthly Data'!I108</f>
        <v>12480043.750300001</v>
      </c>
      <c r="D108" s="30">
        <f>'Monthly Data'!M108</f>
        <v>94.000000000000014</v>
      </c>
      <c r="E108" s="30">
        <f>'Monthly Data'!N108</f>
        <v>20.100000000000001</v>
      </c>
      <c r="F108" s="30">
        <f>'Monthly Data'!P108</f>
        <v>31</v>
      </c>
      <c r="G108" s="30">
        <f>'Monthly Data'!Q108</f>
        <v>6658.1</v>
      </c>
      <c r="H108" s="30">
        <f>'Monthly Data'!AC108</f>
        <v>1</v>
      </c>
      <c r="I108" s="30">
        <f>'Monthly Data'!AD108</f>
        <v>0</v>
      </c>
      <c r="J108" s="30">
        <f>'Monthly Data'!AF108</f>
        <v>0</v>
      </c>
      <c r="K108" s="4">
        <f>'Monthly Data'!AG108</f>
        <v>0</v>
      </c>
      <c r="L108" s="4">
        <f>'Monthly Data'!AH108</f>
        <v>1</v>
      </c>
      <c r="N108" s="23">
        <f>'LU OLS Model'!$B$5</f>
        <v>-9214193.8984900694</v>
      </c>
      <c r="O108" s="23">
        <f>'LU OLS Model'!$B$6*D108</f>
        <v>-200136.09096207106</v>
      </c>
      <c r="P108" s="23">
        <f>'LU OLS Model'!$B$7*E108</f>
        <v>340476.33402160427</v>
      </c>
      <c r="Q108" s="23">
        <f>'LU OLS Model'!$B$8*F108</f>
        <v>12321246.621795991</v>
      </c>
      <c r="R108" s="23">
        <f>'LU OLS Model'!$B$9*G108</f>
        <v>11245469.502361611</v>
      </c>
      <c r="S108" s="23">
        <f>'LU OLS Model'!$B$10*H108</f>
        <v>-467491.52542399202</v>
      </c>
      <c r="T108" s="23">
        <f>'LU OLS Model'!$B$11*I108</f>
        <v>0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-1624361.79105547</v>
      </c>
      <c r="X108" s="23">
        <f t="shared" si="7"/>
        <v>12401009.152247602</v>
      </c>
      <c r="Y108" s="13">
        <f t="shared" si="8"/>
        <v>6.332878284220707E-3</v>
      </c>
    </row>
    <row r="109" spans="1:25" x14ac:dyDescent="0.25">
      <c r="A109" s="11">
        <f>'Monthly Data'!A109</f>
        <v>41061</v>
      </c>
      <c r="B109" s="6">
        <f t="shared" si="6"/>
        <v>2012</v>
      </c>
      <c r="C109" s="4">
        <f>'Monthly Data'!I109</f>
        <v>13240556.216700001</v>
      </c>
      <c r="D109" s="30">
        <f>'Monthly Data'!M109</f>
        <v>41.300000000000004</v>
      </c>
      <c r="E109" s="30">
        <f>'Monthly Data'!N109</f>
        <v>51.8</v>
      </c>
      <c r="F109" s="30">
        <f>'Monthly Data'!P109</f>
        <v>30</v>
      </c>
      <c r="G109" s="30">
        <f>'Monthly Data'!Q109</f>
        <v>6737.2</v>
      </c>
      <c r="H109" s="30">
        <f>'Monthly Data'!AC109</f>
        <v>0</v>
      </c>
      <c r="I109" s="30">
        <f>'Monthly Data'!AD109</f>
        <v>0</v>
      </c>
      <c r="J109" s="30">
        <f>'Monthly Data'!AF109</f>
        <v>0</v>
      </c>
      <c r="K109" s="4">
        <f>'Monthly Data'!AG109</f>
        <v>0</v>
      </c>
      <c r="L109" s="4">
        <f>'Monthly Data'!AH109</f>
        <v>1</v>
      </c>
      <c r="N109" s="23">
        <f>'LU OLS Model'!$B$5</f>
        <v>-9214193.8984900694</v>
      </c>
      <c r="O109" s="23">
        <f>'LU OLS Model'!$B$6*D109</f>
        <v>-87932.13358227165</v>
      </c>
      <c r="P109" s="23">
        <f>'LU OLS Model'!$B$7*E109</f>
        <v>877446.47275219392</v>
      </c>
      <c r="Q109" s="23">
        <f>'LU OLS Model'!$B$8*F109</f>
        <v>11923787.053350959</v>
      </c>
      <c r="R109" s="23">
        <f>'LU OLS Model'!$B$9*G109</f>
        <v>11379068.672941325</v>
      </c>
      <c r="S109" s="23">
        <f>'LU OLS Model'!$B$10*H109</f>
        <v>0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0</v>
      </c>
      <c r="W109" s="23">
        <f>'LU OLS Model'!$B$14*L109</f>
        <v>-1624361.79105547</v>
      </c>
      <c r="X109" s="23">
        <f t="shared" si="7"/>
        <v>13253814.375916665</v>
      </c>
      <c r="Y109" s="13">
        <f t="shared" si="8"/>
        <v>1.0013294758676775E-3</v>
      </c>
    </row>
    <row r="110" spans="1:25" x14ac:dyDescent="0.25">
      <c r="A110" s="11">
        <f>'Monthly Data'!A110</f>
        <v>41091</v>
      </c>
      <c r="B110" s="6">
        <f t="shared" si="6"/>
        <v>2012</v>
      </c>
      <c r="C110" s="4">
        <f>'Monthly Data'!I110</f>
        <v>15413074.367999999</v>
      </c>
      <c r="D110" s="30">
        <f>'Monthly Data'!M110</f>
        <v>0.2</v>
      </c>
      <c r="E110" s="30">
        <f>'Monthly Data'!N110</f>
        <v>120.69999999999996</v>
      </c>
      <c r="F110" s="30">
        <f>'Monthly Data'!P110</f>
        <v>31</v>
      </c>
      <c r="G110" s="30">
        <f>'Monthly Data'!Q110</f>
        <v>6778.6</v>
      </c>
      <c r="H110" s="30">
        <f>'Monthly Data'!AC110</f>
        <v>0</v>
      </c>
      <c r="I110" s="30">
        <f>'Monthly Data'!AD110</f>
        <v>0</v>
      </c>
      <c r="J110" s="30">
        <f>'Monthly Data'!AF110</f>
        <v>0</v>
      </c>
      <c r="K110" s="4">
        <f>'Monthly Data'!AG110</f>
        <v>0</v>
      </c>
      <c r="L110" s="4">
        <f>'Monthly Data'!AH110</f>
        <v>1</v>
      </c>
      <c r="N110" s="23">
        <f>'LU OLS Model'!$B$5</f>
        <v>-9214193.8984900694</v>
      </c>
      <c r="O110" s="23">
        <f>'LU OLS Model'!$B$6*D110</f>
        <v>-425.82147013206605</v>
      </c>
      <c r="P110" s="23">
        <f>'LU OLS Model'!$B$7*E110</f>
        <v>2044551.916239185</v>
      </c>
      <c r="Q110" s="23">
        <f>'LU OLS Model'!$B$8*F110</f>
        <v>12321246.621795991</v>
      </c>
      <c r="R110" s="23">
        <f>'LU OLS Model'!$B$9*G110</f>
        <v>11448992.891171418</v>
      </c>
      <c r="S110" s="23">
        <f>'LU OLS Model'!$B$10*H110</f>
        <v>0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-1624361.79105547</v>
      </c>
      <c r="X110" s="23">
        <f t="shared" si="7"/>
        <v>14975809.918190923</v>
      </c>
      <c r="Y110" s="13">
        <f t="shared" si="8"/>
        <v>2.8369709985757743E-2</v>
      </c>
    </row>
    <row r="111" spans="1:25" x14ac:dyDescent="0.25">
      <c r="A111" s="11">
        <f>'Monthly Data'!A111</f>
        <v>41122</v>
      </c>
      <c r="B111" s="6">
        <f t="shared" si="6"/>
        <v>2012</v>
      </c>
      <c r="C111" s="4">
        <f>'Monthly Data'!I111</f>
        <v>15313195.499</v>
      </c>
      <c r="D111" s="30">
        <f>'Monthly Data'!M111</f>
        <v>7.3000000000000007</v>
      </c>
      <c r="E111" s="30">
        <f>'Monthly Data'!N111</f>
        <v>87.199999999999974</v>
      </c>
      <c r="F111" s="30">
        <f>'Monthly Data'!P111</f>
        <v>31</v>
      </c>
      <c r="G111" s="30">
        <f>'Monthly Data'!Q111</f>
        <v>6797.9</v>
      </c>
      <c r="H111" s="30">
        <f>'Monthly Data'!AC111</f>
        <v>0</v>
      </c>
      <c r="I111" s="30">
        <f>'Monthly Data'!AD111</f>
        <v>0</v>
      </c>
      <c r="J111" s="30">
        <f>'Monthly Data'!AF111</f>
        <v>0</v>
      </c>
      <c r="K111" s="4">
        <f>'Monthly Data'!AG111</f>
        <v>0</v>
      </c>
      <c r="L111" s="4">
        <f>'Monthly Data'!AH111</f>
        <v>1</v>
      </c>
      <c r="N111" s="23">
        <f>'LU OLS Model'!$B$5</f>
        <v>-9214193.8984900694</v>
      </c>
      <c r="O111" s="23">
        <f>'LU OLS Model'!$B$6*D111</f>
        <v>-15542.483659820413</v>
      </c>
      <c r="P111" s="23">
        <f>'LU OLS Model'!$B$7*E111</f>
        <v>1477091.3595365114</v>
      </c>
      <c r="Q111" s="23">
        <f>'LU OLS Model'!$B$8*F111</f>
        <v>12321246.621795991</v>
      </c>
      <c r="R111" s="23">
        <f>'LU OLS Model'!$B$9*G111</f>
        <v>11481590.413196556</v>
      </c>
      <c r="S111" s="23">
        <f>'LU OLS Model'!$B$10*H111</f>
        <v>0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-1624361.79105547</v>
      </c>
      <c r="X111" s="23">
        <f t="shared" si="7"/>
        <v>14425830.221323699</v>
      </c>
      <c r="Y111" s="13">
        <f t="shared" si="8"/>
        <v>5.7947753474070704E-2</v>
      </c>
    </row>
    <row r="112" spans="1:25" x14ac:dyDescent="0.25">
      <c r="A112" s="11">
        <f>'Monthly Data'!A112</f>
        <v>41153</v>
      </c>
      <c r="B112" s="6">
        <f t="shared" si="6"/>
        <v>2012</v>
      </c>
      <c r="C112" s="4">
        <f>'Monthly Data'!I112</f>
        <v>13786568.186000001</v>
      </c>
      <c r="D112" s="30">
        <f>'Monthly Data'!M112</f>
        <v>106.30000000000003</v>
      </c>
      <c r="E112" s="30">
        <f>'Monthly Data'!N112</f>
        <v>20.200000000000003</v>
      </c>
      <c r="F112" s="30">
        <f>'Monthly Data'!P112</f>
        <v>30</v>
      </c>
      <c r="G112" s="30">
        <f>'Monthly Data'!Q112</f>
        <v>6763.1</v>
      </c>
      <c r="H112" s="30">
        <f>'Monthly Data'!AC112</f>
        <v>0</v>
      </c>
      <c r="I112" s="30">
        <f>'Monthly Data'!AD112</f>
        <v>1</v>
      </c>
      <c r="J112" s="30">
        <f>'Monthly Data'!AF112</f>
        <v>0</v>
      </c>
      <c r="K112" s="4">
        <f>'Monthly Data'!AG112</f>
        <v>0</v>
      </c>
      <c r="L112" s="4">
        <f>'Monthly Data'!AH112</f>
        <v>0</v>
      </c>
      <c r="N112" s="23">
        <f>'LU OLS Model'!$B$5</f>
        <v>-9214193.8984900694</v>
      </c>
      <c r="O112" s="23">
        <f>'LU OLS Model'!$B$6*D112</f>
        <v>-226324.11137519317</v>
      </c>
      <c r="P112" s="23">
        <f>'LU OLS Model'!$B$7*E112</f>
        <v>342170.24613116449</v>
      </c>
      <c r="Q112" s="23">
        <f>'LU OLS Model'!$B$8*F112</f>
        <v>11923787.053350959</v>
      </c>
      <c r="R112" s="23">
        <f>'LU OLS Model'!$B$9*G112</f>
        <v>11422813.534104597</v>
      </c>
      <c r="S112" s="23">
        <f>'LU OLS Model'!$B$10*H112</f>
        <v>0</v>
      </c>
      <c r="T112" s="23">
        <f>'LU OLS Model'!$B$11*I112</f>
        <v>-973362.50000730704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si="7"/>
        <v>13274890.32371415</v>
      </c>
      <c r="Y112" s="13">
        <f t="shared" si="8"/>
        <v>3.7114229979687746E-2</v>
      </c>
    </row>
    <row r="113" spans="1:25" x14ac:dyDescent="0.25">
      <c r="A113" s="11">
        <f>'Monthly Data'!A113</f>
        <v>41183</v>
      </c>
      <c r="B113" s="6">
        <f t="shared" si="6"/>
        <v>2012</v>
      </c>
      <c r="C113" s="4">
        <f>'Monthly Data'!I113</f>
        <v>12860549.23</v>
      </c>
      <c r="D113" s="30">
        <f>'Monthly Data'!M113</f>
        <v>259.09999999999991</v>
      </c>
      <c r="E113" s="30">
        <f>'Monthly Data'!N113</f>
        <v>0</v>
      </c>
      <c r="F113" s="30">
        <f>'Monthly Data'!P113</f>
        <v>31</v>
      </c>
      <c r="G113" s="30">
        <f>'Monthly Data'!Q113</f>
        <v>6740.9</v>
      </c>
      <c r="H113" s="30">
        <f>'Monthly Data'!AC113</f>
        <v>0</v>
      </c>
      <c r="I113" s="30">
        <f>'Monthly Data'!AD113</f>
        <v>1</v>
      </c>
      <c r="J113" s="30">
        <f>'Monthly Data'!AF113</f>
        <v>0</v>
      </c>
      <c r="K113" s="4">
        <f>'Monthly Data'!AG113</f>
        <v>0</v>
      </c>
      <c r="L113" s="4">
        <f>'Monthly Data'!AH113</f>
        <v>0</v>
      </c>
      <c r="N113" s="23">
        <f>'LU OLS Model'!$B$5</f>
        <v>-9214193.8984900694</v>
      </c>
      <c r="O113" s="23">
        <f>'LU OLS Model'!$B$6*D113</f>
        <v>-551651.71455609135</v>
      </c>
      <c r="P113" s="23">
        <f>'LU OLS Model'!$B$7*E113</f>
        <v>0</v>
      </c>
      <c r="Q113" s="23">
        <f>'LU OLS Model'!$B$8*F113</f>
        <v>12321246.621795991</v>
      </c>
      <c r="R113" s="23">
        <f>'LU OLS Model'!$B$9*G113</f>
        <v>11385317.938821793</v>
      </c>
      <c r="S113" s="23">
        <f>'LU OLS Model'!$B$10*H113</f>
        <v>0</v>
      </c>
      <c r="T113" s="23">
        <f>'LU OLS Model'!$B$11*I113</f>
        <v>-973362.50000730704</v>
      </c>
      <c r="U113" s="23">
        <f>'LU OLS Model'!$B$12*J113</f>
        <v>0</v>
      </c>
      <c r="V113" s="23">
        <f>'LU OLS Model'!$B$13*K113</f>
        <v>0</v>
      </c>
      <c r="W113" s="23">
        <f>'LU OLS Model'!$B$14*L113</f>
        <v>0</v>
      </c>
      <c r="X113" s="23">
        <f t="shared" si="7"/>
        <v>12967356.447564317</v>
      </c>
      <c r="Y113" s="13">
        <f t="shared" si="8"/>
        <v>8.3050276978191284E-3</v>
      </c>
    </row>
    <row r="114" spans="1:25" x14ac:dyDescent="0.25">
      <c r="A114" s="11">
        <f>'Monthly Data'!A114</f>
        <v>41214</v>
      </c>
      <c r="B114" s="6">
        <f t="shared" si="6"/>
        <v>2012</v>
      </c>
      <c r="C114" s="4">
        <f>'Monthly Data'!I114</f>
        <v>12100791.463000001</v>
      </c>
      <c r="D114" s="30">
        <f>'Monthly Data'!M114</f>
        <v>498.9</v>
      </c>
      <c r="E114" s="30">
        <f>'Monthly Data'!N114</f>
        <v>0</v>
      </c>
      <c r="F114" s="30">
        <f>'Monthly Data'!P114</f>
        <v>30</v>
      </c>
      <c r="G114" s="30">
        <f>'Monthly Data'!Q114</f>
        <v>6727.4</v>
      </c>
      <c r="H114" s="30">
        <f>'Monthly Data'!AC114</f>
        <v>0</v>
      </c>
      <c r="I114" s="30">
        <f>'Monthly Data'!AD114</f>
        <v>1</v>
      </c>
      <c r="J114" s="30">
        <f>'Monthly Data'!AF114</f>
        <v>0</v>
      </c>
      <c r="K114" s="4">
        <f>'Monthly Data'!AG114</f>
        <v>0</v>
      </c>
      <c r="L114" s="4">
        <f>'Monthly Data'!AH114</f>
        <v>0</v>
      </c>
      <c r="N114" s="23">
        <f>'LU OLS Model'!$B$5</f>
        <v>-9214193.8984900694</v>
      </c>
      <c r="O114" s="23">
        <f>'LU OLS Model'!$B$6*D114</f>
        <v>-1062211.6572444388</v>
      </c>
      <c r="P114" s="23">
        <f>'LU OLS Model'!$B$7*E114</f>
        <v>0</v>
      </c>
      <c r="Q114" s="23">
        <f>'LU OLS Model'!$B$8*F114</f>
        <v>11923787.053350959</v>
      </c>
      <c r="R114" s="23">
        <f>'LU OLS Model'!$B$9*G114</f>
        <v>11362516.563311981</v>
      </c>
      <c r="S114" s="23">
        <f>'LU OLS Model'!$B$10*H114</f>
        <v>0</v>
      </c>
      <c r="T114" s="23">
        <f>'LU OLS Model'!$B$11*I114</f>
        <v>-973362.50000730704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0</v>
      </c>
      <c r="X114" s="23">
        <f t="shared" si="7"/>
        <v>12036535.560921125</v>
      </c>
      <c r="Y114" s="13">
        <f t="shared" si="8"/>
        <v>5.3100577987273316E-3</v>
      </c>
    </row>
    <row r="115" spans="1:25" x14ac:dyDescent="0.25">
      <c r="A115" s="11">
        <f>'Monthly Data'!A115</f>
        <v>41244</v>
      </c>
      <c r="B115" s="6">
        <f t="shared" si="6"/>
        <v>2012</v>
      </c>
      <c r="C115" s="4">
        <f>'Monthly Data'!I115</f>
        <v>11854109.139</v>
      </c>
      <c r="D115" s="30">
        <f>'Monthly Data'!M115</f>
        <v>648.19999999999993</v>
      </c>
      <c r="E115" s="30">
        <f>'Monthly Data'!N115</f>
        <v>0</v>
      </c>
      <c r="F115" s="30">
        <f>'Monthly Data'!P115</f>
        <v>31</v>
      </c>
      <c r="G115" s="30">
        <f>'Monthly Data'!Q115</f>
        <v>6740.2</v>
      </c>
      <c r="H115" s="30">
        <f>'Monthly Data'!AC115</f>
        <v>0</v>
      </c>
      <c r="I115" s="30">
        <f>'Monthly Data'!AD115</f>
        <v>0</v>
      </c>
      <c r="J115" s="30">
        <f>'Monthly Data'!AF115</f>
        <v>0</v>
      </c>
      <c r="K115" s="4">
        <f>'Monthly Data'!AG115</f>
        <v>1</v>
      </c>
      <c r="L115" s="4">
        <f>'Monthly Data'!AH115</f>
        <v>0</v>
      </c>
      <c r="N115" s="23">
        <f>'LU OLS Model'!$B$5</f>
        <v>-9214193.8984900694</v>
      </c>
      <c r="O115" s="23">
        <f>'LU OLS Model'!$B$6*D115</f>
        <v>-1380087.3846980259</v>
      </c>
      <c r="P115" s="23">
        <f>'LU OLS Model'!$B$7*E115</f>
        <v>0</v>
      </c>
      <c r="Q115" s="23">
        <f>'LU OLS Model'!$B$8*F115</f>
        <v>12321246.621795991</v>
      </c>
      <c r="R115" s="23">
        <f>'LU OLS Model'!$B$9*G115</f>
        <v>11384135.645276839</v>
      </c>
      <c r="S115" s="23">
        <f>'LU OLS Model'!$B$10*H115</f>
        <v>0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-1101046.6373260899</v>
      </c>
      <c r="W115" s="23">
        <f>'LU OLS Model'!$B$14*L115</f>
        <v>0</v>
      </c>
      <c r="X115" s="23">
        <f t="shared" si="7"/>
        <v>12010054.346558645</v>
      </c>
      <c r="Y115" s="13">
        <f t="shared" si="8"/>
        <v>1.315537133411278E-2</v>
      </c>
    </row>
    <row r="116" spans="1:25" x14ac:dyDescent="0.25">
      <c r="A116" s="11">
        <f>'Monthly Data'!A116</f>
        <v>41275</v>
      </c>
      <c r="B116" s="6">
        <f t="shared" si="6"/>
        <v>2013</v>
      </c>
      <c r="C116" s="4">
        <f>'Monthly Data'!I116</f>
        <v>12788339.523400001</v>
      </c>
      <c r="D116" s="30">
        <f>'Monthly Data'!M116</f>
        <v>743.9</v>
      </c>
      <c r="E116" s="30">
        <f>'Monthly Data'!N116</f>
        <v>0</v>
      </c>
      <c r="F116" s="30">
        <f>'Monthly Data'!P116</f>
        <v>31</v>
      </c>
      <c r="G116" s="30">
        <f>'Monthly Data'!Q116</f>
        <v>6721.7</v>
      </c>
      <c r="H116" s="30">
        <f>'Monthly Data'!AC116</f>
        <v>0</v>
      </c>
      <c r="I116" s="30">
        <f>'Monthly Data'!AD116</f>
        <v>0</v>
      </c>
      <c r="J116" s="30">
        <f>'Monthly Data'!AF116</f>
        <v>0</v>
      </c>
      <c r="K116" s="4">
        <f>'Monthly Data'!AG116</f>
        <v>0</v>
      </c>
      <c r="L116" s="4">
        <f>'Monthly Data'!AH116</f>
        <v>0</v>
      </c>
      <c r="N116" s="23">
        <f>'LU OLS Model'!$B$5</f>
        <v>-9214193.8984900694</v>
      </c>
      <c r="O116" s="23">
        <f>'LU OLS Model'!$B$6*D116</f>
        <v>-1583842.9581562197</v>
      </c>
      <c r="P116" s="23">
        <f>'LU OLS Model'!$B$7*E116</f>
        <v>0</v>
      </c>
      <c r="Q116" s="23">
        <f>'LU OLS Model'!$B$8*F116</f>
        <v>12321246.621795991</v>
      </c>
      <c r="R116" s="23">
        <f>'LU OLS Model'!$B$9*G116</f>
        <v>11352889.315874504</v>
      </c>
      <c r="S116" s="23">
        <f>'LU OLS Model'!$B$10*H116</f>
        <v>0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0</v>
      </c>
      <c r="X116" s="23">
        <f t="shared" si="7"/>
        <v>12876099.081024207</v>
      </c>
      <c r="Y116" s="13">
        <f t="shared" si="8"/>
        <v>6.8624669734193566E-3</v>
      </c>
    </row>
    <row r="117" spans="1:25" x14ac:dyDescent="0.25">
      <c r="A117" s="11">
        <f>'Monthly Data'!A117</f>
        <v>41306</v>
      </c>
      <c r="B117" s="6">
        <f t="shared" si="6"/>
        <v>2013</v>
      </c>
      <c r="C117" s="4">
        <f>'Monthly Data'!I117</f>
        <v>11751175.538600001</v>
      </c>
      <c r="D117" s="30">
        <f>'Monthly Data'!M117</f>
        <v>693.5</v>
      </c>
      <c r="E117" s="30">
        <f>'Monthly Data'!N117</f>
        <v>0</v>
      </c>
      <c r="F117" s="30">
        <f>'Monthly Data'!P117</f>
        <v>28</v>
      </c>
      <c r="G117" s="30">
        <f>'Monthly Data'!Q117</f>
        <v>6702</v>
      </c>
      <c r="H117" s="30">
        <f>'Monthly Data'!AC117</f>
        <v>0</v>
      </c>
      <c r="I117" s="30">
        <f>'Monthly Data'!AD117</f>
        <v>0</v>
      </c>
      <c r="J117" s="30">
        <f>'Monthly Data'!AF117</f>
        <v>0</v>
      </c>
      <c r="K117" s="4">
        <f>'Monthly Data'!AG117</f>
        <v>0</v>
      </c>
      <c r="L117" s="4">
        <f>'Monthly Data'!AH117</f>
        <v>0</v>
      </c>
      <c r="N117" s="23">
        <f>'LU OLS Model'!$B$5</f>
        <v>-9214193.8984900694</v>
      </c>
      <c r="O117" s="23">
        <f>'LU OLS Model'!$B$6*D117</f>
        <v>-1476535.947682939</v>
      </c>
      <c r="P117" s="23">
        <f>'LU OLS Model'!$B$7*E117</f>
        <v>0</v>
      </c>
      <c r="Q117" s="23">
        <f>'LU OLS Model'!$B$8*F117</f>
        <v>11128867.916460896</v>
      </c>
      <c r="R117" s="23">
        <f>'LU OLS Model'!$B$9*G117</f>
        <v>11319616.197537964</v>
      </c>
      <c r="S117" s="23">
        <f>'LU OLS Model'!$B$10*H117</f>
        <v>0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0</v>
      </c>
      <c r="X117" s="23">
        <f t="shared" si="7"/>
        <v>11757754.267825851</v>
      </c>
      <c r="Y117" s="13">
        <f t="shared" si="8"/>
        <v>5.5983583976258961E-4</v>
      </c>
    </row>
    <row r="118" spans="1:25" x14ac:dyDescent="0.25">
      <c r="A118" s="11">
        <f>'Monthly Data'!A118</f>
        <v>41334</v>
      </c>
      <c r="B118" s="6">
        <f t="shared" si="6"/>
        <v>2013</v>
      </c>
      <c r="C118" s="4">
        <f>'Monthly Data'!I118</f>
        <v>12610126.845000001</v>
      </c>
      <c r="D118" s="30">
        <f>'Monthly Data'!M118</f>
        <v>588.30000000000018</v>
      </c>
      <c r="E118" s="30">
        <f>'Monthly Data'!N118</f>
        <v>0</v>
      </c>
      <c r="F118" s="30">
        <f>'Monthly Data'!P118</f>
        <v>31</v>
      </c>
      <c r="G118" s="30">
        <f>'Monthly Data'!Q118</f>
        <v>6675.8</v>
      </c>
      <c r="H118" s="30">
        <f>'Monthly Data'!AC118</f>
        <v>1</v>
      </c>
      <c r="I118" s="30">
        <f>'Monthly Data'!AD118</f>
        <v>0</v>
      </c>
      <c r="J118" s="30">
        <f>'Monthly Data'!AF118</f>
        <v>0</v>
      </c>
      <c r="K118" s="4">
        <f>'Monthly Data'!AG118</f>
        <v>0</v>
      </c>
      <c r="L118" s="4">
        <f>'Monthly Data'!AH118</f>
        <v>0</v>
      </c>
      <c r="N118" s="23">
        <f>'LU OLS Model'!$B$5</f>
        <v>-9214193.8984900694</v>
      </c>
      <c r="O118" s="23">
        <f>'LU OLS Model'!$B$6*D118</f>
        <v>-1252553.8543934727</v>
      </c>
      <c r="P118" s="23">
        <f>'LU OLS Model'!$B$7*E118</f>
        <v>0</v>
      </c>
      <c r="Q118" s="23">
        <f>'LU OLS Model'!$B$8*F118</f>
        <v>12321246.621795991</v>
      </c>
      <c r="R118" s="23">
        <f>'LU OLS Model'!$B$9*G118</f>
        <v>11275364.639141142</v>
      </c>
      <c r="S118" s="23">
        <f>'LU OLS Model'!$B$10*H118</f>
        <v>-467491.52542399202</v>
      </c>
      <c r="T118" s="23">
        <f>'LU OLS Model'!$B$11*I118</f>
        <v>0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si="7"/>
        <v>12662371.982629599</v>
      </c>
      <c r="Y118" s="13">
        <f t="shared" si="8"/>
        <v>4.1431096032403456E-3</v>
      </c>
    </row>
    <row r="119" spans="1:25" x14ac:dyDescent="0.25">
      <c r="A119" s="11">
        <f>'Monthly Data'!A119</f>
        <v>41365</v>
      </c>
      <c r="B119" s="6">
        <f t="shared" si="6"/>
        <v>2013</v>
      </c>
      <c r="C119" s="4">
        <f>'Monthly Data'!I119</f>
        <v>11972197.742000001</v>
      </c>
      <c r="D119" s="30">
        <f>'Monthly Data'!M119</f>
        <v>386.99999999999989</v>
      </c>
      <c r="E119" s="30">
        <f>'Monthly Data'!N119</f>
        <v>0</v>
      </c>
      <c r="F119" s="30">
        <f>'Monthly Data'!P119</f>
        <v>30</v>
      </c>
      <c r="G119" s="30">
        <f>'Monthly Data'!Q119</f>
        <v>6703.7</v>
      </c>
      <c r="H119" s="30">
        <f>'Monthly Data'!AC119</f>
        <v>1</v>
      </c>
      <c r="I119" s="30">
        <f>'Monthly Data'!AD119</f>
        <v>0</v>
      </c>
      <c r="J119" s="30">
        <f>'Monthly Data'!AF119</f>
        <v>1</v>
      </c>
      <c r="K119" s="4">
        <f>'Monthly Data'!AG119</f>
        <v>0</v>
      </c>
      <c r="L119" s="4">
        <f>'Monthly Data'!AH119</f>
        <v>0</v>
      </c>
      <c r="N119" s="23">
        <f>'LU OLS Model'!$B$5</f>
        <v>-9214193.8984900694</v>
      </c>
      <c r="O119" s="23">
        <f>'LU OLS Model'!$B$6*D119</f>
        <v>-823964.54470554751</v>
      </c>
      <c r="P119" s="23">
        <f>'LU OLS Model'!$B$7*E119</f>
        <v>0</v>
      </c>
      <c r="Q119" s="23">
        <f>'LU OLS Model'!$B$8*F119</f>
        <v>11923787.053350959</v>
      </c>
      <c r="R119" s="23">
        <f>'LU OLS Model'!$B$9*G119</f>
        <v>11322487.481861422</v>
      </c>
      <c r="S119" s="23">
        <f>'LU OLS Model'!$B$10*H119</f>
        <v>-467491.52542399202</v>
      </c>
      <c r="T119" s="23">
        <f>'LU OLS Model'!$B$11*I119</f>
        <v>0</v>
      </c>
      <c r="U119" s="23">
        <f>'LU OLS Model'!$B$12*J119</f>
        <v>-1002687.4002441399</v>
      </c>
      <c r="V119" s="23">
        <f>'LU OLS Model'!$B$13*K119</f>
        <v>0</v>
      </c>
      <c r="W119" s="23">
        <f>'LU OLS Model'!$B$14*L119</f>
        <v>0</v>
      </c>
      <c r="X119" s="23">
        <f t="shared" si="7"/>
        <v>11737937.166348632</v>
      </c>
      <c r="Y119" s="13">
        <f t="shared" si="8"/>
        <v>1.9567048648850168E-2</v>
      </c>
    </row>
    <row r="120" spans="1:25" x14ac:dyDescent="0.25">
      <c r="A120" s="11">
        <f>'Monthly Data'!A120</f>
        <v>41395</v>
      </c>
      <c r="B120" s="6">
        <f t="shared" si="6"/>
        <v>2013</v>
      </c>
      <c r="C120" s="4">
        <f>'Monthly Data'!I120</f>
        <v>12329554.254999999</v>
      </c>
      <c r="D120" s="30">
        <f>'Monthly Data'!M120</f>
        <v>139.70000000000002</v>
      </c>
      <c r="E120" s="30">
        <f>'Monthly Data'!N120</f>
        <v>6.3</v>
      </c>
      <c r="F120" s="30">
        <f>'Monthly Data'!P120</f>
        <v>31</v>
      </c>
      <c r="G120" s="30">
        <f>'Monthly Data'!Q120</f>
        <v>6770.3</v>
      </c>
      <c r="H120" s="30">
        <f>'Monthly Data'!AC120</f>
        <v>1</v>
      </c>
      <c r="I120" s="30">
        <f>'Monthly Data'!AD120</f>
        <v>0</v>
      </c>
      <c r="J120" s="30">
        <f>'Monthly Data'!AF120</f>
        <v>0</v>
      </c>
      <c r="K120" s="4">
        <f>'Monthly Data'!AG120</f>
        <v>0</v>
      </c>
      <c r="L120" s="4">
        <f>'Monthly Data'!AH120</f>
        <v>1</v>
      </c>
      <c r="N120" s="23">
        <f>'LU OLS Model'!$B$5</f>
        <v>-9214193.8984900694</v>
      </c>
      <c r="O120" s="23">
        <f>'LU OLS Model'!$B$6*D120</f>
        <v>-297436.29688724817</v>
      </c>
      <c r="P120" s="23">
        <f>'LU OLS Model'!$B$7*E120</f>
        <v>106716.46290229386</v>
      </c>
      <c r="Q120" s="23">
        <f>'LU OLS Model'!$B$8*F120</f>
        <v>12321246.621795991</v>
      </c>
      <c r="R120" s="23">
        <f>'LU OLS Model'!$B$9*G120</f>
        <v>11434974.267709829</v>
      </c>
      <c r="S120" s="23">
        <f>'LU OLS Model'!$B$10*H120</f>
        <v>-467491.52542399202</v>
      </c>
      <c r="T120" s="23">
        <f>'LU OLS Model'!$B$11*I120</f>
        <v>0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-1624361.79105547</v>
      </c>
      <c r="X120" s="23">
        <f t="shared" si="7"/>
        <v>12259453.840551334</v>
      </c>
      <c r="Y120" s="13">
        <f t="shared" si="8"/>
        <v>5.6855595100072384E-3</v>
      </c>
    </row>
    <row r="121" spans="1:25" x14ac:dyDescent="0.25">
      <c r="A121" s="11">
        <f>'Monthly Data'!A121</f>
        <v>41426</v>
      </c>
      <c r="B121" s="6">
        <f t="shared" si="6"/>
        <v>2013</v>
      </c>
      <c r="C121" s="4">
        <f>'Monthly Data'!I121</f>
        <v>12519194.473000001</v>
      </c>
      <c r="D121" s="30">
        <f>'Monthly Data'!M121</f>
        <v>72.200000000000017</v>
      </c>
      <c r="E121" s="30">
        <f>'Monthly Data'!N121</f>
        <v>30.800000000000004</v>
      </c>
      <c r="F121" s="30">
        <f>'Monthly Data'!P121</f>
        <v>30</v>
      </c>
      <c r="G121" s="30">
        <f>'Monthly Data'!Q121</f>
        <v>6861.8</v>
      </c>
      <c r="H121" s="30">
        <f>'Monthly Data'!AC121</f>
        <v>0</v>
      </c>
      <c r="I121" s="30">
        <f>'Monthly Data'!AD121</f>
        <v>0</v>
      </c>
      <c r="J121" s="30">
        <f>'Monthly Data'!AF121</f>
        <v>0</v>
      </c>
      <c r="K121" s="4">
        <f>'Monthly Data'!AG121</f>
        <v>0</v>
      </c>
      <c r="L121" s="4">
        <f>'Monthly Data'!AH121</f>
        <v>1</v>
      </c>
      <c r="N121" s="23">
        <f>'LU OLS Model'!$B$5</f>
        <v>-9214193.8984900694</v>
      </c>
      <c r="O121" s="23">
        <f>'LU OLS Model'!$B$6*D121</f>
        <v>-153721.55071767588</v>
      </c>
      <c r="P121" s="23">
        <f>'LU OLS Model'!$B$7*E121</f>
        <v>521724.92974454787</v>
      </c>
      <c r="Q121" s="23">
        <f>'LU OLS Model'!$B$8*F121</f>
        <v>11923787.053350959</v>
      </c>
      <c r="R121" s="23">
        <f>'LU OLS Model'!$B$9*G121</f>
        <v>11589516.923943002</v>
      </c>
      <c r="S121" s="23">
        <f>'LU OLS Model'!$B$10*H121</f>
        <v>0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0</v>
      </c>
      <c r="W121" s="23">
        <f>'LU OLS Model'!$B$14*L121</f>
        <v>-1624361.79105547</v>
      </c>
      <c r="X121" s="23">
        <f t="shared" si="7"/>
        <v>13042751.666775292</v>
      </c>
      <c r="Y121" s="13">
        <f t="shared" si="8"/>
        <v>4.1820357923542148E-2</v>
      </c>
    </row>
    <row r="122" spans="1:25" x14ac:dyDescent="0.25">
      <c r="A122" s="11">
        <f>'Monthly Data'!A122</f>
        <v>41456</v>
      </c>
      <c r="B122" s="6">
        <f t="shared" si="6"/>
        <v>2013</v>
      </c>
      <c r="C122" s="4">
        <f>'Monthly Data'!I122</f>
        <v>15242330.061000001</v>
      </c>
      <c r="D122" s="30">
        <f>'Monthly Data'!M122</f>
        <v>4.8</v>
      </c>
      <c r="E122" s="30">
        <f>'Monthly Data'!N122</f>
        <v>97.09999999999998</v>
      </c>
      <c r="F122" s="30">
        <f>'Monthly Data'!P122</f>
        <v>31</v>
      </c>
      <c r="G122" s="30">
        <f>'Monthly Data'!Q122</f>
        <v>6917.1</v>
      </c>
      <c r="H122" s="30">
        <f>'Monthly Data'!AC122</f>
        <v>0</v>
      </c>
      <c r="I122" s="30">
        <f>'Monthly Data'!AD122</f>
        <v>0</v>
      </c>
      <c r="J122" s="30">
        <f>'Monthly Data'!AF122</f>
        <v>0</v>
      </c>
      <c r="K122" s="4">
        <f>'Monthly Data'!AG122</f>
        <v>0</v>
      </c>
      <c r="L122" s="4">
        <f>'Monthly Data'!AH122</f>
        <v>1</v>
      </c>
      <c r="N122" s="23">
        <f>'LU OLS Model'!$B$5</f>
        <v>-9214193.8984900694</v>
      </c>
      <c r="O122" s="23">
        <f>'LU OLS Model'!$B$6*D122</f>
        <v>-10219.715283169584</v>
      </c>
      <c r="P122" s="23">
        <f>'LU OLS Model'!$B$7*E122</f>
        <v>1644788.6583829734</v>
      </c>
      <c r="Q122" s="23">
        <f>'LU OLS Model'!$B$8*F122</f>
        <v>12321246.621795991</v>
      </c>
      <c r="R122" s="23">
        <f>'LU OLS Model'!$B$9*G122</f>
        <v>11682918.113994308</v>
      </c>
      <c r="S122" s="23">
        <f>'LU OLS Model'!$B$10*H122</f>
        <v>0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-1624361.79105547</v>
      </c>
      <c r="X122" s="23">
        <f t="shared" si="7"/>
        <v>14800177.989344563</v>
      </c>
      <c r="Y122" s="13">
        <f t="shared" si="8"/>
        <v>2.9008168035066756E-2</v>
      </c>
    </row>
    <row r="123" spans="1:25" x14ac:dyDescent="0.25">
      <c r="A123" s="11">
        <f>'Monthly Data'!A123</f>
        <v>41487</v>
      </c>
      <c r="B123" s="6">
        <f t="shared" si="6"/>
        <v>2013</v>
      </c>
      <c r="C123" s="4">
        <f>'Monthly Data'!I123</f>
        <v>14587365.41</v>
      </c>
      <c r="D123" s="30">
        <f>'Monthly Data'!M123</f>
        <v>7.7</v>
      </c>
      <c r="E123" s="30">
        <f>'Monthly Data'!N123</f>
        <v>59.999999999999993</v>
      </c>
      <c r="F123" s="30">
        <f>'Monthly Data'!P123</f>
        <v>31</v>
      </c>
      <c r="G123" s="30">
        <f>'Monthly Data'!Q123</f>
        <v>6934.7</v>
      </c>
      <c r="H123" s="30">
        <f>'Monthly Data'!AC123</f>
        <v>0</v>
      </c>
      <c r="I123" s="30">
        <f>'Monthly Data'!AD123</f>
        <v>0</v>
      </c>
      <c r="J123" s="30">
        <f>'Monthly Data'!AF123</f>
        <v>0</v>
      </c>
      <c r="K123" s="4">
        <f>'Monthly Data'!AG123</f>
        <v>0</v>
      </c>
      <c r="L123" s="4">
        <f>'Monthly Data'!AH123</f>
        <v>1</v>
      </c>
      <c r="N123" s="23">
        <f>'LU OLS Model'!$B$5</f>
        <v>-9214193.8984900694</v>
      </c>
      <c r="O123" s="23">
        <f>'LU OLS Model'!$B$6*D123</f>
        <v>-16394.126600084543</v>
      </c>
      <c r="P123" s="23">
        <f>'LU OLS Model'!$B$7*E123</f>
        <v>1016347.2657361319</v>
      </c>
      <c r="Q123" s="23">
        <f>'LU OLS Model'!$B$8*F123</f>
        <v>12321246.621795991</v>
      </c>
      <c r="R123" s="23">
        <f>'LU OLS Model'!$B$9*G123</f>
        <v>11712644.351695988</v>
      </c>
      <c r="S123" s="23">
        <f>'LU OLS Model'!$B$10*H123</f>
        <v>0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-1624361.79105547</v>
      </c>
      <c r="X123" s="23">
        <f t="shared" si="7"/>
        <v>14195288.423082486</v>
      </c>
      <c r="Y123" s="13">
        <f t="shared" si="8"/>
        <v>2.6877847774261956E-2</v>
      </c>
    </row>
    <row r="124" spans="1:25" x14ac:dyDescent="0.25">
      <c r="A124" s="11">
        <f>'Monthly Data'!A124</f>
        <v>41518</v>
      </c>
      <c r="B124" s="6">
        <f t="shared" si="6"/>
        <v>2013</v>
      </c>
      <c r="C124" s="4">
        <f>'Monthly Data'!I124</f>
        <v>13272017.319</v>
      </c>
      <c r="D124" s="30">
        <f>'Monthly Data'!M124</f>
        <v>118.4</v>
      </c>
      <c r="E124" s="30">
        <f>'Monthly Data'!N124</f>
        <v>16.5</v>
      </c>
      <c r="F124" s="30">
        <f>'Monthly Data'!P124</f>
        <v>30</v>
      </c>
      <c r="G124" s="30">
        <f>'Monthly Data'!Q124</f>
        <v>6906.9</v>
      </c>
      <c r="H124" s="30">
        <f>'Monthly Data'!AC124</f>
        <v>0</v>
      </c>
      <c r="I124" s="30">
        <f>'Monthly Data'!AD124</f>
        <v>1</v>
      </c>
      <c r="J124" s="30">
        <f>'Monthly Data'!AF124</f>
        <v>0</v>
      </c>
      <c r="K124" s="4">
        <f>'Monthly Data'!AG124</f>
        <v>0</v>
      </c>
      <c r="L124" s="4">
        <f>'Monthly Data'!AH124</f>
        <v>0</v>
      </c>
      <c r="N124" s="23">
        <f>'LU OLS Model'!$B$5</f>
        <v>-9214193.8984900694</v>
      </c>
      <c r="O124" s="23">
        <f>'LU OLS Model'!$B$6*D124</f>
        <v>-252086.3103181831</v>
      </c>
      <c r="P124" s="23">
        <f>'LU OLS Model'!$B$7*E124</f>
        <v>279495.49807743629</v>
      </c>
      <c r="Q124" s="23">
        <f>'LU OLS Model'!$B$8*F124</f>
        <v>11923787.053350959</v>
      </c>
      <c r="R124" s="23">
        <f>'LU OLS Model'!$B$9*G124</f>
        <v>11665690.40805356</v>
      </c>
      <c r="S124" s="23">
        <f>'LU OLS Model'!$B$10*H124</f>
        <v>0</v>
      </c>
      <c r="T124" s="23">
        <f>'LU OLS Model'!$B$11*I124</f>
        <v>-973362.50000730704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si="7"/>
        <v>13429330.250666395</v>
      </c>
      <c r="Y124" s="13">
        <f t="shared" si="8"/>
        <v>1.1852978178470887E-2</v>
      </c>
    </row>
    <row r="125" spans="1:25" x14ac:dyDescent="0.25">
      <c r="A125" s="11">
        <f>'Monthly Data'!A125</f>
        <v>41548</v>
      </c>
      <c r="B125" s="6">
        <f t="shared" si="6"/>
        <v>2013</v>
      </c>
      <c r="C125" s="4">
        <f>'Monthly Data'!I125</f>
        <v>12991616.025000002</v>
      </c>
      <c r="D125" s="30">
        <f>'Monthly Data'!M125</f>
        <v>235.69999999999996</v>
      </c>
      <c r="E125" s="30">
        <f>'Monthly Data'!N125</f>
        <v>1.5</v>
      </c>
      <c r="F125" s="30">
        <f>'Monthly Data'!P125</f>
        <v>31</v>
      </c>
      <c r="G125" s="30">
        <f>'Monthly Data'!Q125</f>
        <v>6889</v>
      </c>
      <c r="H125" s="30">
        <f>'Monthly Data'!AC125</f>
        <v>0</v>
      </c>
      <c r="I125" s="30">
        <f>'Monthly Data'!AD125</f>
        <v>1</v>
      </c>
      <c r="J125" s="30">
        <f>'Monthly Data'!AF125</f>
        <v>0</v>
      </c>
      <c r="K125" s="4">
        <f>'Monthly Data'!AG125</f>
        <v>0</v>
      </c>
      <c r="L125" s="4">
        <f>'Monthly Data'!AH125</f>
        <v>0</v>
      </c>
      <c r="N125" s="23">
        <f>'LU OLS Model'!$B$5</f>
        <v>-9214193.8984900694</v>
      </c>
      <c r="O125" s="23">
        <f>'LU OLS Model'!$B$6*D125</f>
        <v>-501830.60255063977</v>
      </c>
      <c r="P125" s="23">
        <f>'LU OLS Model'!$B$7*E125</f>
        <v>25408.681643403303</v>
      </c>
      <c r="Q125" s="23">
        <f>'LU OLS Model'!$B$8*F125</f>
        <v>12321246.621795991</v>
      </c>
      <c r="R125" s="23">
        <f>'LU OLS Model'!$B$9*G125</f>
        <v>11635457.473118328</v>
      </c>
      <c r="S125" s="23">
        <f>'LU OLS Model'!$B$10*H125</f>
        <v>0</v>
      </c>
      <c r="T125" s="23">
        <f>'LU OLS Model'!$B$11*I125</f>
        <v>-973362.50000730704</v>
      </c>
      <c r="U125" s="23">
        <f>'LU OLS Model'!$B$12*J125</f>
        <v>0</v>
      </c>
      <c r="V125" s="23">
        <f>'LU OLS Model'!$B$13*K125</f>
        <v>0</v>
      </c>
      <c r="W125" s="23">
        <f>'LU OLS Model'!$B$14*L125</f>
        <v>0</v>
      </c>
      <c r="X125" s="23">
        <f t="shared" si="7"/>
        <v>13292725.775509708</v>
      </c>
      <c r="Y125" s="13">
        <f t="shared" si="8"/>
        <v>2.3177235990524538E-2</v>
      </c>
    </row>
    <row r="126" spans="1:25" x14ac:dyDescent="0.25">
      <c r="A126" s="11">
        <f>'Monthly Data'!A126</f>
        <v>41579</v>
      </c>
      <c r="B126" s="6">
        <f t="shared" si="6"/>
        <v>2013</v>
      </c>
      <c r="C126" s="4">
        <f>'Monthly Data'!I126</f>
        <v>12006063.484999999</v>
      </c>
      <c r="D126" s="30">
        <f>'Monthly Data'!M126</f>
        <v>501.50000000000006</v>
      </c>
      <c r="E126" s="30">
        <f>'Monthly Data'!N126</f>
        <v>0</v>
      </c>
      <c r="F126" s="30">
        <f>'Monthly Data'!P126</f>
        <v>30</v>
      </c>
      <c r="G126" s="30">
        <f>'Monthly Data'!Q126</f>
        <v>6863.8</v>
      </c>
      <c r="H126" s="30">
        <f>'Monthly Data'!AC126</f>
        <v>0</v>
      </c>
      <c r="I126" s="30">
        <f>'Monthly Data'!AD126</f>
        <v>1</v>
      </c>
      <c r="J126" s="30">
        <f>'Monthly Data'!AF126</f>
        <v>0</v>
      </c>
      <c r="K126" s="4">
        <f>'Monthly Data'!AG126</f>
        <v>0</v>
      </c>
      <c r="L126" s="4">
        <f>'Monthly Data'!AH126</f>
        <v>0</v>
      </c>
      <c r="N126" s="23">
        <f>'LU OLS Model'!$B$5</f>
        <v>-9214193.8984900694</v>
      </c>
      <c r="O126" s="23">
        <f>'LU OLS Model'!$B$6*D126</f>
        <v>-1067747.3363561558</v>
      </c>
      <c r="P126" s="23">
        <f>'LU OLS Model'!$B$7*E126</f>
        <v>0</v>
      </c>
      <c r="Q126" s="23">
        <f>'LU OLS Model'!$B$8*F126</f>
        <v>11923787.053350959</v>
      </c>
      <c r="R126" s="23">
        <f>'LU OLS Model'!$B$9*G126</f>
        <v>11592894.905500012</v>
      </c>
      <c r="S126" s="23">
        <f>'LU OLS Model'!$B$10*H126</f>
        <v>0</v>
      </c>
      <c r="T126" s="23">
        <f>'LU OLS Model'!$B$11*I126</f>
        <v>-973362.50000730704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0</v>
      </c>
      <c r="X126" s="23">
        <f t="shared" si="7"/>
        <v>12261378.223997438</v>
      </c>
      <c r="Y126" s="13">
        <f t="shared" si="8"/>
        <v>2.1265483005018355E-2</v>
      </c>
    </row>
    <row r="127" spans="1:25" x14ac:dyDescent="0.25">
      <c r="A127" s="11">
        <f>'Monthly Data'!A127</f>
        <v>41609</v>
      </c>
      <c r="B127" s="6">
        <f t="shared" si="6"/>
        <v>2013</v>
      </c>
      <c r="C127" s="4">
        <f>'Monthly Data'!I127</f>
        <v>11873765.093</v>
      </c>
      <c r="D127" s="30">
        <f>'Monthly Data'!M127</f>
        <v>756.99999999999977</v>
      </c>
      <c r="E127" s="30">
        <f>'Monthly Data'!N127</f>
        <v>0</v>
      </c>
      <c r="F127" s="30">
        <f>'Monthly Data'!P127</f>
        <v>31</v>
      </c>
      <c r="G127" s="30">
        <f>'Monthly Data'!Q127</f>
        <v>6849.3</v>
      </c>
      <c r="H127" s="30">
        <f>'Monthly Data'!AC127</f>
        <v>0</v>
      </c>
      <c r="I127" s="30">
        <f>'Monthly Data'!AD127</f>
        <v>0</v>
      </c>
      <c r="J127" s="30">
        <f>'Monthly Data'!AF127</f>
        <v>0</v>
      </c>
      <c r="K127" s="4">
        <f>'Monthly Data'!AG127</f>
        <v>1</v>
      </c>
      <c r="L127" s="4">
        <f>'Monthly Data'!AH127</f>
        <v>0</v>
      </c>
      <c r="N127" s="23">
        <f>'LU OLS Model'!$B$5</f>
        <v>-9214193.8984900694</v>
      </c>
      <c r="O127" s="23">
        <f>'LU OLS Model'!$B$6*D127</f>
        <v>-1611734.2644498695</v>
      </c>
      <c r="P127" s="23">
        <f>'LU OLS Model'!$B$7*E127</f>
        <v>0</v>
      </c>
      <c r="Q127" s="23">
        <f>'LU OLS Model'!$B$8*F127</f>
        <v>12321246.621795991</v>
      </c>
      <c r="R127" s="23">
        <f>'LU OLS Model'!$B$9*G127</f>
        <v>11568404.539211694</v>
      </c>
      <c r="S127" s="23">
        <f>'LU OLS Model'!$B$10*H127</f>
        <v>0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-1101046.6373260899</v>
      </c>
      <c r="W127" s="23">
        <f>'LU OLS Model'!$B$14*L127</f>
        <v>0</v>
      </c>
      <c r="X127" s="23">
        <f t="shared" si="7"/>
        <v>11962676.360741656</v>
      </c>
      <c r="Y127" s="13">
        <f t="shared" si="8"/>
        <v>7.4880433497940962E-3</v>
      </c>
    </row>
    <row r="128" spans="1:25" x14ac:dyDescent="0.25">
      <c r="A128" s="11">
        <f>'Monthly Data'!A128</f>
        <v>41640</v>
      </c>
      <c r="B128" s="6">
        <f t="shared" ref="B128:B139" si="9">YEAR(A128)</f>
        <v>2014</v>
      </c>
      <c r="C128" s="4">
        <f>'Monthly Data'!I128</f>
        <v>12772928.206999999</v>
      </c>
      <c r="D128" s="30">
        <f>'Monthly Data'!M128</f>
        <v>844.5</v>
      </c>
      <c r="E128" s="30">
        <f>'Monthly Data'!N128</f>
        <v>0</v>
      </c>
      <c r="F128" s="30">
        <f>'Monthly Data'!P128</f>
        <v>31</v>
      </c>
      <c r="G128" s="30">
        <f>'Monthly Data'!Q128</f>
        <v>6806.1</v>
      </c>
      <c r="H128" s="30">
        <f>'Monthly Data'!AC128</f>
        <v>0</v>
      </c>
      <c r="I128" s="30">
        <f>'Monthly Data'!AD128</f>
        <v>0</v>
      </c>
      <c r="J128" s="30">
        <f>'Monthly Data'!AF128</f>
        <v>0</v>
      </c>
      <c r="K128" s="4">
        <f>'Monthly Data'!AG128</f>
        <v>0</v>
      </c>
      <c r="L128" s="4">
        <f>'Monthly Data'!AH128</f>
        <v>0</v>
      </c>
      <c r="M128" s="30"/>
      <c r="N128" s="23">
        <f>'LU OLS Model'!$B$5</f>
        <v>-9214193.8984900694</v>
      </c>
      <c r="O128" s="23">
        <f>'LU OLS Model'!$B$6*D128</f>
        <v>-1798031.1576326489</v>
      </c>
      <c r="P128" s="23">
        <f>'LU OLS Model'!$B$7*E128</f>
        <v>0</v>
      </c>
      <c r="Q128" s="23">
        <f>'LU OLS Model'!$B$8*F128</f>
        <v>12321246.621795991</v>
      </c>
      <c r="R128" s="23">
        <f>'LU OLS Model'!$B$9*G128</f>
        <v>11495440.137580294</v>
      </c>
      <c r="S128" s="23">
        <f>'LU OLS Model'!$B$10*H128</f>
        <v>0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0</v>
      </c>
      <c r="X128" s="23">
        <f t="shared" ref="X128:X139" si="10">SUM(N128:W128)</f>
        <v>12804461.703253567</v>
      </c>
      <c r="Y128" s="13">
        <f t="shared" ref="Y128:Y139" si="11">ABS(X128-C128)/C128</f>
        <v>2.4687758157356E-3</v>
      </c>
    </row>
    <row r="129" spans="1:25" x14ac:dyDescent="0.25">
      <c r="A129" s="11">
        <f>'Monthly Data'!A129</f>
        <v>41671</v>
      </c>
      <c r="B129" s="6">
        <f t="shared" si="9"/>
        <v>2014</v>
      </c>
      <c r="C129" s="4">
        <f>'Monthly Data'!I129</f>
        <v>11586289.765999999</v>
      </c>
      <c r="D129" s="30">
        <f>'Monthly Data'!M129</f>
        <v>740.90000000000009</v>
      </c>
      <c r="E129" s="30">
        <f>'Monthly Data'!N129</f>
        <v>0</v>
      </c>
      <c r="F129" s="30">
        <f>'Monthly Data'!P129</f>
        <v>28</v>
      </c>
      <c r="G129" s="30">
        <f>'Monthly Data'!Q129</f>
        <v>6772.3</v>
      </c>
      <c r="H129" s="30">
        <f>'Monthly Data'!AC129</f>
        <v>0</v>
      </c>
      <c r="I129" s="30">
        <f>'Monthly Data'!AD129</f>
        <v>0</v>
      </c>
      <c r="J129" s="30">
        <f>'Monthly Data'!AF129</f>
        <v>0</v>
      </c>
      <c r="K129" s="4">
        <f>'Monthly Data'!AG129</f>
        <v>0</v>
      </c>
      <c r="L129" s="4">
        <f>'Monthly Data'!AH129</f>
        <v>0</v>
      </c>
      <c r="M129" s="30"/>
      <c r="N129" s="23">
        <f>'LU OLS Model'!$B$5</f>
        <v>-9214193.8984900694</v>
      </c>
      <c r="O129" s="23">
        <f>'LU OLS Model'!$B$6*D129</f>
        <v>-1577455.6361042389</v>
      </c>
      <c r="P129" s="23">
        <f>'LU OLS Model'!$B$7*E129</f>
        <v>0</v>
      </c>
      <c r="Q129" s="23">
        <f>'LU OLS Model'!$B$8*F129</f>
        <v>11128867.916460896</v>
      </c>
      <c r="R129" s="23">
        <f>'LU OLS Model'!$B$9*G129</f>
        <v>11438352.249266839</v>
      </c>
      <c r="S129" s="23">
        <f>'LU OLS Model'!$B$10*H129</f>
        <v>0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0</v>
      </c>
      <c r="X129" s="23">
        <f t="shared" si="10"/>
        <v>11775570.631133426</v>
      </c>
      <c r="Y129" s="13">
        <f t="shared" si="11"/>
        <v>1.6336624489478275E-2</v>
      </c>
    </row>
    <row r="130" spans="1:25" x14ac:dyDescent="0.25">
      <c r="A130" s="11">
        <f>'Monthly Data'!A130</f>
        <v>41699</v>
      </c>
      <c r="B130" s="6">
        <f t="shared" si="9"/>
        <v>2014</v>
      </c>
      <c r="C130" s="4">
        <f>'Monthly Data'!I130</f>
        <v>12718168.484999999</v>
      </c>
      <c r="D130" s="30">
        <f>'Monthly Data'!M130</f>
        <v>720.19999999999993</v>
      </c>
      <c r="E130" s="30">
        <f>'Monthly Data'!N130</f>
        <v>0</v>
      </c>
      <c r="F130" s="30">
        <f>'Monthly Data'!P130</f>
        <v>31</v>
      </c>
      <c r="G130" s="30">
        <f>'Monthly Data'!Q130</f>
        <v>6751.3</v>
      </c>
      <c r="H130" s="30">
        <f>'Monthly Data'!AC130</f>
        <v>1</v>
      </c>
      <c r="I130" s="30">
        <f>'Monthly Data'!AD130</f>
        <v>0</v>
      </c>
      <c r="J130" s="30">
        <f>'Monthly Data'!AF130</f>
        <v>0</v>
      </c>
      <c r="K130" s="4">
        <f>'Monthly Data'!AG130</f>
        <v>0</v>
      </c>
      <c r="L130" s="4">
        <f>'Monthly Data'!AH130</f>
        <v>0</v>
      </c>
      <c r="M130" s="30"/>
      <c r="N130" s="23">
        <f>'LU OLS Model'!$B$5</f>
        <v>-9214193.8984900694</v>
      </c>
      <c r="O130" s="23">
        <f>'LU OLS Model'!$B$6*D130</f>
        <v>-1533383.1139455696</v>
      </c>
      <c r="P130" s="23">
        <f>'LU OLS Model'!$B$7*E130</f>
        <v>0</v>
      </c>
      <c r="Q130" s="23">
        <f>'LU OLS Model'!$B$8*F130</f>
        <v>12321246.621795991</v>
      </c>
      <c r="R130" s="23">
        <f>'LU OLS Model'!$B$9*G130</f>
        <v>11402883.442918241</v>
      </c>
      <c r="S130" s="23">
        <f>'LU OLS Model'!$B$10*H130</f>
        <v>-467491.52542399202</v>
      </c>
      <c r="T130" s="23">
        <f>'LU OLS Model'!$B$11*I130</f>
        <v>0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si="10"/>
        <v>12509061.526854601</v>
      </c>
      <c r="Y130" s="13">
        <f t="shared" si="11"/>
        <v>1.644159364550191E-2</v>
      </c>
    </row>
    <row r="131" spans="1:25" x14ac:dyDescent="0.25">
      <c r="A131" s="11">
        <f>'Monthly Data'!A131</f>
        <v>41730</v>
      </c>
      <c r="B131" s="6">
        <f t="shared" si="9"/>
        <v>2014</v>
      </c>
      <c r="C131" s="4">
        <f>'Monthly Data'!I131</f>
        <v>11494836.318</v>
      </c>
      <c r="D131" s="30">
        <f>'Monthly Data'!M131</f>
        <v>352.09999999999991</v>
      </c>
      <c r="E131" s="30">
        <f>'Monthly Data'!N131</f>
        <v>0</v>
      </c>
      <c r="F131" s="30">
        <f>'Monthly Data'!P131</f>
        <v>30</v>
      </c>
      <c r="G131" s="30">
        <f>'Monthly Data'!Q131</f>
        <v>6785</v>
      </c>
      <c r="H131" s="30">
        <f>'Monthly Data'!AC131</f>
        <v>1</v>
      </c>
      <c r="I131" s="30">
        <f>'Monthly Data'!AD131</f>
        <v>0</v>
      </c>
      <c r="J131" s="30">
        <f>'Monthly Data'!AF131</f>
        <v>1</v>
      </c>
      <c r="K131" s="4">
        <f>'Monthly Data'!AG131</f>
        <v>0</v>
      </c>
      <c r="L131" s="4">
        <f>'Monthly Data'!AH131</f>
        <v>0</v>
      </c>
      <c r="M131" s="30"/>
      <c r="N131" s="23">
        <f>'LU OLS Model'!$B$5</f>
        <v>-9214193.8984900694</v>
      </c>
      <c r="O131" s="23">
        <f>'LU OLS Model'!$B$6*D131</f>
        <v>-749658.69816750207</v>
      </c>
      <c r="P131" s="23">
        <f>'LU OLS Model'!$B$7*E131</f>
        <v>0</v>
      </c>
      <c r="Q131" s="23">
        <f>'LU OLS Model'!$B$8*F131</f>
        <v>11923787.053350959</v>
      </c>
      <c r="R131" s="23">
        <f>'LU OLS Model'!$B$9*G131</f>
        <v>11459802.432153847</v>
      </c>
      <c r="S131" s="23">
        <f>'LU OLS Model'!$B$10*H131</f>
        <v>-467491.52542399202</v>
      </c>
      <c r="T131" s="23">
        <f>'LU OLS Model'!$B$11*I131</f>
        <v>0</v>
      </c>
      <c r="U131" s="23">
        <f>'LU OLS Model'!$B$12*J131</f>
        <v>-1002687.4002441399</v>
      </c>
      <c r="V131" s="23">
        <f>'LU OLS Model'!$B$13*K131</f>
        <v>0</v>
      </c>
      <c r="W131" s="23">
        <f>'LU OLS Model'!$B$14*L131</f>
        <v>0</v>
      </c>
      <c r="X131" s="23">
        <f t="shared" si="10"/>
        <v>11949557.963179102</v>
      </c>
      <c r="Y131" s="13">
        <f t="shared" si="11"/>
        <v>3.9558775140368395E-2</v>
      </c>
    </row>
    <row r="132" spans="1:25" x14ac:dyDescent="0.25">
      <c r="A132" s="11">
        <f>'Monthly Data'!A132</f>
        <v>41760</v>
      </c>
      <c r="B132" s="6">
        <f t="shared" si="9"/>
        <v>2014</v>
      </c>
      <c r="C132" s="4">
        <f>'Monthly Data'!I132</f>
        <v>11858207.989999998</v>
      </c>
      <c r="D132" s="30">
        <f>'Monthly Data'!M132</f>
        <v>127.70000000000003</v>
      </c>
      <c r="E132" s="30">
        <f>'Monthly Data'!N132</f>
        <v>12.399999999999999</v>
      </c>
      <c r="F132" s="30">
        <f>'Monthly Data'!P132</f>
        <v>31</v>
      </c>
      <c r="G132" s="30">
        <f>'Monthly Data'!Q132</f>
        <v>6842.6</v>
      </c>
      <c r="H132" s="30">
        <f>'Monthly Data'!AC132</f>
        <v>1</v>
      </c>
      <c r="I132" s="30">
        <f>'Monthly Data'!AD132</f>
        <v>0</v>
      </c>
      <c r="J132" s="30">
        <f>'Monthly Data'!AF132</f>
        <v>0</v>
      </c>
      <c r="K132" s="4">
        <f>'Monthly Data'!AG132</f>
        <v>0</v>
      </c>
      <c r="L132" s="4">
        <f>'Monthly Data'!AH132</f>
        <v>1</v>
      </c>
      <c r="M132" s="30"/>
      <c r="N132" s="23">
        <f>'LU OLS Model'!$B$5</f>
        <v>-9214193.8984900694</v>
      </c>
      <c r="O132" s="23">
        <f>'LU OLS Model'!$B$6*D132</f>
        <v>-271887.00867932424</v>
      </c>
      <c r="P132" s="23">
        <f>'LU OLS Model'!$B$7*E132</f>
        <v>210045.10158546726</v>
      </c>
      <c r="Q132" s="23">
        <f>'LU OLS Model'!$B$8*F132</f>
        <v>12321246.621795991</v>
      </c>
      <c r="R132" s="23">
        <f>'LU OLS Model'!$B$9*G132</f>
        <v>11557088.300995713</v>
      </c>
      <c r="S132" s="23">
        <f>'LU OLS Model'!$B$10*H132</f>
        <v>-467491.52542399202</v>
      </c>
      <c r="T132" s="23">
        <f>'LU OLS Model'!$B$11*I132</f>
        <v>0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-1624361.79105547</v>
      </c>
      <c r="X132" s="23">
        <f t="shared" si="10"/>
        <v>12510445.800728314</v>
      </c>
      <c r="Y132" s="13">
        <f t="shared" si="11"/>
        <v>5.5003067181680909E-2</v>
      </c>
    </row>
    <row r="133" spans="1:25" x14ac:dyDescent="0.25">
      <c r="A133" s="11">
        <f>'Monthly Data'!A133</f>
        <v>41791</v>
      </c>
      <c r="B133" s="6">
        <f t="shared" si="9"/>
        <v>2014</v>
      </c>
      <c r="C133" s="4">
        <f>'Monthly Data'!I133</f>
        <v>12819088.591</v>
      </c>
      <c r="D133" s="30">
        <f>'Monthly Data'!M133</f>
        <v>25.699999999999996</v>
      </c>
      <c r="E133" s="30">
        <f>'Monthly Data'!N133</f>
        <v>47.4</v>
      </c>
      <c r="F133" s="30">
        <f>'Monthly Data'!P133</f>
        <v>30</v>
      </c>
      <c r="G133" s="30">
        <f>'Monthly Data'!Q133</f>
        <v>6912.9</v>
      </c>
      <c r="H133" s="30">
        <f>'Monthly Data'!AC133</f>
        <v>0</v>
      </c>
      <c r="I133" s="30">
        <f>'Monthly Data'!AD133</f>
        <v>0</v>
      </c>
      <c r="J133" s="30">
        <f>'Monthly Data'!AF133</f>
        <v>0</v>
      </c>
      <c r="K133" s="4">
        <f>'Monthly Data'!AG133</f>
        <v>0</v>
      </c>
      <c r="L133" s="4">
        <f>'Monthly Data'!AH133</f>
        <v>1</v>
      </c>
      <c r="M133" s="30"/>
      <c r="N133" s="23">
        <f>'LU OLS Model'!$B$5</f>
        <v>-9214193.8984900694</v>
      </c>
      <c r="O133" s="23">
        <f>'LU OLS Model'!$B$6*D133</f>
        <v>-54718.058911970475</v>
      </c>
      <c r="P133" s="23">
        <f>'LU OLS Model'!$B$7*E133</f>
        <v>802914.33993154427</v>
      </c>
      <c r="Q133" s="23">
        <f>'LU OLS Model'!$B$8*F133</f>
        <v>11923787.053350959</v>
      </c>
      <c r="R133" s="23">
        <f>'LU OLS Model'!$B$9*G133</f>
        <v>11675824.352724588</v>
      </c>
      <c r="S133" s="23">
        <f>'LU OLS Model'!$B$10*H133</f>
        <v>0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0</v>
      </c>
      <c r="W133" s="23">
        <f>'LU OLS Model'!$B$14*L133</f>
        <v>-1624361.79105547</v>
      </c>
      <c r="X133" s="23">
        <f t="shared" si="10"/>
        <v>13509251.99754958</v>
      </c>
      <c r="Y133" s="13">
        <f t="shared" si="11"/>
        <v>5.3838726649734596E-2</v>
      </c>
    </row>
    <row r="134" spans="1:25" x14ac:dyDescent="0.25">
      <c r="A134" s="11">
        <f>'Monthly Data'!A134</f>
        <v>41821</v>
      </c>
      <c r="B134" s="6">
        <f t="shared" si="9"/>
        <v>2014</v>
      </c>
      <c r="C134" s="4">
        <f>'Monthly Data'!I134</f>
        <v>14008809.457</v>
      </c>
      <c r="D134" s="30">
        <f>'Monthly Data'!M134</f>
        <v>10.600000000000001</v>
      </c>
      <c r="E134" s="30">
        <f>'Monthly Data'!N134</f>
        <v>55.899999999999984</v>
      </c>
      <c r="F134" s="30">
        <f>'Monthly Data'!P134</f>
        <v>31</v>
      </c>
      <c r="G134" s="30">
        <f>'Monthly Data'!Q134</f>
        <v>6957.8</v>
      </c>
      <c r="H134" s="30">
        <f>'Monthly Data'!AC134</f>
        <v>0</v>
      </c>
      <c r="I134" s="30">
        <f>'Monthly Data'!AD134</f>
        <v>0</v>
      </c>
      <c r="J134" s="30">
        <f>'Monthly Data'!AF134</f>
        <v>0</v>
      </c>
      <c r="K134" s="4">
        <f>'Monthly Data'!AG134</f>
        <v>0</v>
      </c>
      <c r="L134" s="4">
        <f>'Monthly Data'!AH134</f>
        <v>1</v>
      </c>
      <c r="M134" s="30"/>
      <c r="N134" s="23">
        <f>'LU OLS Model'!$B$5</f>
        <v>-9214193.8984900694</v>
      </c>
      <c r="O134" s="23">
        <f>'LU OLS Model'!$B$6*D134</f>
        <v>-22568.537916999503</v>
      </c>
      <c r="P134" s="23">
        <f>'LU OLS Model'!$B$7*E134</f>
        <v>946896.86924416269</v>
      </c>
      <c r="Q134" s="23">
        <f>'LU OLS Model'!$B$8*F134</f>
        <v>12321246.621795991</v>
      </c>
      <c r="R134" s="23">
        <f>'LU OLS Model'!$B$9*G134</f>
        <v>11751660.038679445</v>
      </c>
      <c r="S134" s="23">
        <f>'LU OLS Model'!$B$10*H134</f>
        <v>0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-1624361.79105547</v>
      </c>
      <c r="X134" s="23">
        <f t="shared" si="10"/>
        <v>14158679.302257061</v>
      </c>
      <c r="Y134" s="13">
        <f t="shared" si="11"/>
        <v>1.0698257101510707E-2</v>
      </c>
    </row>
    <row r="135" spans="1:25" x14ac:dyDescent="0.25">
      <c r="A135" s="11">
        <f>'Monthly Data'!A135</f>
        <v>41852</v>
      </c>
      <c r="B135" s="6">
        <f t="shared" si="9"/>
        <v>2014</v>
      </c>
      <c r="C135" s="4">
        <f>'Monthly Data'!I135</f>
        <v>14091447.23</v>
      </c>
      <c r="D135" s="30">
        <f>'Monthly Data'!M135</f>
        <v>18.999999999999996</v>
      </c>
      <c r="E135" s="30">
        <f>'Monthly Data'!N135</f>
        <v>51.999999999999993</v>
      </c>
      <c r="F135" s="30">
        <f>'Monthly Data'!P135</f>
        <v>31</v>
      </c>
      <c r="G135" s="30">
        <f>'Monthly Data'!Q135</f>
        <v>6969.7</v>
      </c>
      <c r="H135" s="30">
        <f>'Monthly Data'!AC135</f>
        <v>0</v>
      </c>
      <c r="I135" s="30">
        <f>'Monthly Data'!AD135</f>
        <v>0</v>
      </c>
      <c r="J135" s="30">
        <f>'Monthly Data'!AF135</f>
        <v>0</v>
      </c>
      <c r="K135" s="4">
        <f>'Monthly Data'!AG135</f>
        <v>0</v>
      </c>
      <c r="L135" s="4">
        <f>'Monthly Data'!AH135</f>
        <v>1</v>
      </c>
      <c r="M135" s="30"/>
      <c r="N135" s="23">
        <f>'LU OLS Model'!$B$5</f>
        <v>-9214193.8984900694</v>
      </c>
      <c r="O135" s="23">
        <f>'LU OLS Model'!$B$6*D135</f>
        <v>-40453.039662546267</v>
      </c>
      <c r="P135" s="23">
        <f>'LU OLS Model'!$B$7*E135</f>
        <v>880834.29697131435</v>
      </c>
      <c r="Q135" s="23">
        <f>'LU OLS Model'!$B$8*F135</f>
        <v>12321246.621795991</v>
      </c>
      <c r="R135" s="23">
        <f>'LU OLS Model'!$B$9*G135</f>
        <v>11771759.02894365</v>
      </c>
      <c r="S135" s="23">
        <f>'LU OLS Model'!$B$10*H135</f>
        <v>0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-1624361.79105547</v>
      </c>
      <c r="X135" s="23">
        <f t="shared" si="10"/>
        <v>14094831.218502872</v>
      </c>
      <c r="Y135" s="13">
        <f t="shared" si="11"/>
        <v>2.4014485152858532E-4</v>
      </c>
    </row>
    <row r="136" spans="1:25" x14ac:dyDescent="0.25">
      <c r="A136" s="11">
        <f>'Monthly Data'!A136</f>
        <v>41883</v>
      </c>
      <c r="B136" s="6">
        <f t="shared" si="9"/>
        <v>2014</v>
      </c>
      <c r="C136" s="4">
        <f>'Monthly Data'!I136</f>
        <v>13562155.984999999</v>
      </c>
      <c r="D136" s="30">
        <f>'Monthly Data'!M136</f>
        <v>90.500000000000014</v>
      </c>
      <c r="E136" s="30">
        <f>'Monthly Data'!N136</f>
        <v>25.400000000000006</v>
      </c>
      <c r="F136" s="30">
        <f>'Monthly Data'!P136</f>
        <v>30</v>
      </c>
      <c r="G136" s="30">
        <f>'Monthly Data'!Q136</f>
        <v>6944.1</v>
      </c>
      <c r="H136" s="30">
        <f>'Monthly Data'!AC136</f>
        <v>0</v>
      </c>
      <c r="I136" s="30">
        <f>'Monthly Data'!AD136</f>
        <v>1</v>
      </c>
      <c r="J136" s="30">
        <f>'Monthly Data'!AF136</f>
        <v>0</v>
      </c>
      <c r="K136" s="4">
        <f>'Monthly Data'!AG136</f>
        <v>0</v>
      </c>
      <c r="L136" s="4">
        <f>'Monthly Data'!AH136</f>
        <v>0</v>
      </c>
      <c r="M136" s="30"/>
      <c r="N136" s="23">
        <f>'LU OLS Model'!$B$5</f>
        <v>-9214193.8984900694</v>
      </c>
      <c r="O136" s="23">
        <f>'LU OLS Model'!$B$6*D136</f>
        <v>-192684.2152347599</v>
      </c>
      <c r="P136" s="23">
        <f>'LU OLS Model'!$B$7*E136</f>
        <v>430253.67582829599</v>
      </c>
      <c r="Q136" s="23">
        <f>'LU OLS Model'!$B$8*F136</f>
        <v>11923787.053350959</v>
      </c>
      <c r="R136" s="23">
        <f>'LU OLS Model'!$B$9*G136</f>
        <v>11728520.865013933</v>
      </c>
      <c r="S136" s="23">
        <f>'LU OLS Model'!$B$10*H136</f>
        <v>0</v>
      </c>
      <c r="T136" s="23">
        <f>'LU OLS Model'!$B$11*I136</f>
        <v>-973362.50000730704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si="10"/>
        <v>13702320.980461052</v>
      </c>
      <c r="Y136" s="13">
        <f t="shared" si="11"/>
        <v>1.033500835826379E-2</v>
      </c>
    </row>
    <row r="137" spans="1:25" x14ac:dyDescent="0.25">
      <c r="A137" s="11">
        <f>'Monthly Data'!A137</f>
        <v>41913</v>
      </c>
      <c r="B137" s="6">
        <f t="shared" si="9"/>
        <v>2014</v>
      </c>
      <c r="C137" s="4">
        <f>'Monthly Data'!I137</f>
        <v>12773242.293000001</v>
      </c>
      <c r="D137" s="30">
        <f>'Monthly Data'!M137</f>
        <v>225.59999999999994</v>
      </c>
      <c r="E137" s="30">
        <f>'Monthly Data'!N137</f>
        <v>1.8</v>
      </c>
      <c r="F137" s="30">
        <f>'Monthly Data'!P137</f>
        <v>31</v>
      </c>
      <c r="G137" s="30">
        <f>'Monthly Data'!Q137</f>
        <v>6936.6</v>
      </c>
      <c r="H137" s="30">
        <f>'Monthly Data'!AC137</f>
        <v>0</v>
      </c>
      <c r="I137" s="30">
        <f>'Monthly Data'!AD137</f>
        <v>1</v>
      </c>
      <c r="J137" s="30">
        <f>'Monthly Data'!AF137</f>
        <v>0</v>
      </c>
      <c r="K137" s="4">
        <f>'Monthly Data'!AG137</f>
        <v>0</v>
      </c>
      <c r="L137" s="4">
        <f>'Monthly Data'!AH137</f>
        <v>0</v>
      </c>
      <c r="M137" s="30"/>
      <c r="N137" s="23">
        <f>'LU OLS Model'!$B$5</f>
        <v>-9214193.8984900694</v>
      </c>
      <c r="O137" s="23">
        <f>'LU OLS Model'!$B$6*D137</f>
        <v>-480326.61830897036</v>
      </c>
      <c r="P137" s="23">
        <f>'LU OLS Model'!$B$7*E137</f>
        <v>30490.41797208396</v>
      </c>
      <c r="Q137" s="23">
        <f>'LU OLS Model'!$B$8*F137</f>
        <v>12321246.621795991</v>
      </c>
      <c r="R137" s="23">
        <f>'LU OLS Model'!$B$9*G137</f>
        <v>11715853.434175149</v>
      </c>
      <c r="S137" s="23">
        <f>'LU OLS Model'!$B$10*H137</f>
        <v>0</v>
      </c>
      <c r="T137" s="23">
        <f>'LU OLS Model'!$B$11*I137</f>
        <v>-973362.50000730704</v>
      </c>
      <c r="U137" s="23">
        <f>'LU OLS Model'!$B$12*J137</f>
        <v>0</v>
      </c>
      <c r="V137" s="23">
        <f>'LU OLS Model'!$B$13*K137</f>
        <v>0</v>
      </c>
      <c r="W137" s="23">
        <f>'LU OLS Model'!$B$14*L137</f>
        <v>0</v>
      </c>
      <c r="X137" s="23">
        <f t="shared" si="10"/>
        <v>13399707.457136877</v>
      </c>
      <c r="Y137" s="13">
        <f t="shared" si="11"/>
        <v>4.9045117110178921E-2</v>
      </c>
    </row>
    <row r="138" spans="1:25" x14ac:dyDescent="0.25">
      <c r="A138" s="11">
        <f>'Monthly Data'!A138</f>
        <v>41944</v>
      </c>
      <c r="B138" s="6">
        <f t="shared" si="9"/>
        <v>2014</v>
      </c>
      <c r="C138" s="4">
        <f>'Monthly Data'!I138</f>
        <v>11904214.238</v>
      </c>
      <c r="D138" s="30">
        <f>'Monthly Data'!M138</f>
        <v>491.6</v>
      </c>
      <c r="E138" s="30">
        <f>'Monthly Data'!N138</f>
        <v>0</v>
      </c>
      <c r="F138" s="30">
        <f>'Monthly Data'!P138</f>
        <v>30</v>
      </c>
      <c r="G138" s="30">
        <f>'Monthly Data'!Q138</f>
        <v>6914.3</v>
      </c>
      <c r="H138" s="30">
        <f>'Monthly Data'!AC138</f>
        <v>0</v>
      </c>
      <c r="I138" s="30">
        <f>'Monthly Data'!AD138</f>
        <v>1</v>
      </c>
      <c r="J138" s="30">
        <f>'Monthly Data'!AF138</f>
        <v>0</v>
      </c>
      <c r="K138" s="4">
        <f>'Monthly Data'!AG138</f>
        <v>0</v>
      </c>
      <c r="L138" s="4">
        <f>'Monthly Data'!AH138</f>
        <v>0</v>
      </c>
      <c r="M138" s="30"/>
      <c r="N138" s="23">
        <f>'LU OLS Model'!$B$5</f>
        <v>-9214193.8984900694</v>
      </c>
      <c r="O138" s="23">
        <f>'LU OLS Model'!$B$6*D138</f>
        <v>-1046669.1735846184</v>
      </c>
      <c r="P138" s="23">
        <f>'LU OLS Model'!$B$7*E138</f>
        <v>0</v>
      </c>
      <c r="Q138" s="23">
        <f>'LU OLS Model'!$B$8*F138</f>
        <v>11923787.053350959</v>
      </c>
      <c r="R138" s="23">
        <f>'LU OLS Model'!$B$9*G138</f>
        <v>11678188.939814495</v>
      </c>
      <c r="S138" s="23">
        <f>'LU OLS Model'!$B$10*H138</f>
        <v>0</v>
      </c>
      <c r="T138" s="23">
        <f>'LU OLS Model'!$B$11*I138</f>
        <v>-973362.50000730704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0</v>
      </c>
      <c r="X138" s="23">
        <f t="shared" si="10"/>
        <v>12367750.42108346</v>
      </c>
      <c r="Y138" s="13">
        <f t="shared" si="11"/>
        <v>3.8938830721290632E-2</v>
      </c>
    </row>
    <row r="139" spans="1:25" x14ac:dyDescent="0.25">
      <c r="A139" s="11">
        <f>'Monthly Data'!A139</f>
        <v>41974</v>
      </c>
      <c r="B139" s="6">
        <f t="shared" si="9"/>
        <v>2014</v>
      </c>
      <c r="C139" s="4">
        <f>'Monthly Data'!I139</f>
        <v>11928804.916999999</v>
      </c>
      <c r="D139" s="30">
        <f>'Monthly Data'!M139</f>
        <v>619.89999999999986</v>
      </c>
      <c r="E139" s="30">
        <f>'Monthly Data'!N139</f>
        <v>0</v>
      </c>
      <c r="F139" s="30">
        <f>'Monthly Data'!P139</f>
        <v>31</v>
      </c>
      <c r="G139" s="30">
        <f>'Monthly Data'!Q139</f>
        <v>6903.2</v>
      </c>
      <c r="H139" s="30">
        <f>'Monthly Data'!AC139</f>
        <v>0</v>
      </c>
      <c r="I139" s="30">
        <f>'Monthly Data'!AD139</f>
        <v>0</v>
      </c>
      <c r="J139" s="30">
        <f>'Monthly Data'!AF139</f>
        <v>0</v>
      </c>
      <c r="K139" s="4">
        <f>'Monthly Data'!AG139</f>
        <v>1</v>
      </c>
      <c r="L139" s="4">
        <f>'Monthly Data'!AH139</f>
        <v>0</v>
      </c>
      <c r="M139" s="30"/>
      <c r="N139" s="23">
        <f>'LU OLS Model'!$B$5</f>
        <v>-9214193.8984900694</v>
      </c>
      <c r="O139" s="23">
        <f>'LU OLS Model'!$B$6*D139</f>
        <v>-1319833.6466743385</v>
      </c>
      <c r="P139" s="23">
        <f>'LU OLS Model'!$B$7*E139</f>
        <v>0</v>
      </c>
      <c r="Q139" s="23">
        <f>'LU OLS Model'!$B$8*F139</f>
        <v>12321246.621795991</v>
      </c>
      <c r="R139" s="23">
        <f>'LU OLS Model'!$B$9*G139</f>
        <v>11659441.142173093</v>
      </c>
      <c r="S139" s="23">
        <f>'LU OLS Model'!$B$10*H139</f>
        <v>0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-1101046.6373260899</v>
      </c>
      <c r="W139" s="23">
        <f>'LU OLS Model'!$B$14*L139</f>
        <v>0</v>
      </c>
      <c r="X139" s="23">
        <f t="shared" si="10"/>
        <v>12345613.581478586</v>
      </c>
      <c r="Y139" s="13">
        <f t="shared" si="11"/>
        <v>3.4941359790751872E-2</v>
      </c>
    </row>
    <row r="140" spans="1:25" s="30" customFormat="1" x14ac:dyDescent="0.25">
      <c r="A140" s="11">
        <f>'Monthly Data'!A140</f>
        <v>42005</v>
      </c>
      <c r="B140" s="6">
        <f t="shared" ref="B140:B145" si="12">YEAR(A140)</f>
        <v>2015</v>
      </c>
      <c r="C140" s="4">
        <f>'Monthly Data'!I140</f>
        <v>12800005.85</v>
      </c>
      <c r="D140" s="30">
        <f>'Monthly Data'!M140</f>
        <v>882.3</v>
      </c>
      <c r="E140" s="30">
        <f>'Monthly Data'!N140</f>
        <v>0</v>
      </c>
      <c r="F140" s="30">
        <f>'Monthly Data'!P140</f>
        <v>31</v>
      </c>
      <c r="G140" s="30">
        <f>'Monthly Data'!Q140</f>
        <v>6845.1</v>
      </c>
      <c r="H140" s="30">
        <f>'Monthly Data'!AC140</f>
        <v>0</v>
      </c>
      <c r="I140" s="30">
        <f>'Monthly Data'!AD140</f>
        <v>0</v>
      </c>
      <c r="J140" s="30">
        <f>'Monthly Data'!AF140</f>
        <v>0</v>
      </c>
      <c r="K140" s="4">
        <f>'Monthly Data'!AG140</f>
        <v>0</v>
      </c>
      <c r="L140" s="4">
        <f>'Monthly Data'!AH140</f>
        <v>0</v>
      </c>
      <c r="N140" s="23">
        <f>'LU OLS Model'!$B$5</f>
        <v>-9214193.8984900694</v>
      </c>
      <c r="O140" s="23">
        <f>'LU OLS Model'!$B$6*D140</f>
        <v>-1878511.4154876093</v>
      </c>
      <c r="P140" s="23">
        <f>'LU OLS Model'!$B$7*E140</f>
        <v>0</v>
      </c>
      <c r="Q140" s="23">
        <f>'LU OLS Model'!$B$8*F140</f>
        <v>12321246.621795991</v>
      </c>
      <c r="R140" s="23">
        <f>'LU OLS Model'!$B$9*G140</f>
        <v>11561310.777941976</v>
      </c>
      <c r="S140" s="23">
        <f>'LU OLS Model'!$B$10*H140</f>
        <v>0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0</v>
      </c>
      <c r="X140" s="23">
        <f t="shared" ref="X140:X145" si="13">SUM(N140:W140)</f>
        <v>12789852.085760288</v>
      </c>
      <c r="Y140" s="13">
        <f t="shared" ref="Y140:Y145" si="14">ABS(X140-C140)/C140</f>
        <v>7.9326246868173793E-4</v>
      </c>
    </row>
    <row r="141" spans="1:25" s="30" customFormat="1" x14ac:dyDescent="0.25">
      <c r="A141" s="11">
        <f>'Monthly Data'!A141</f>
        <v>42036</v>
      </c>
      <c r="B141" s="6">
        <f t="shared" si="12"/>
        <v>2015</v>
      </c>
      <c r="C141" s="4">
        <f>'Monthly Data'!I141</f>
        <v>11871517.959999999</v>
      </c>
      <c r="D141" s="30">
        <f>'Monthly Data'!M141</f>
        <v>901.3</v>
      </c>
      <c r="E141" s="30">
        <f>'Monthly Data'!N141</f>
        <v>0</v>
      </c>
      <c r="F141" s="30">
        <f>'Monthly Data'!P141</f>
        <v>28</v>
      </c>
      <c r="G141" s="30">
        <f>'Monthly Data'!Q141</f>
        <v>6810.3</v>
      </c>
      <c r="H141" s="30">
        <f>'Monthly Data'!AC141</f>
        <v>0</v>
      </c>
      <c r="I141" s="30">
        <f>'Monthly Data'!AD141</f>
        <v>0</v>
      </c>
      <c r="J141" s="30">
        <f>'Monthly Data'!AF141</f>
        <v>0</v>
      </c>
      <c r="K141" s="4">
        <f>'Monthly Data'!AG141</f>
        <v>0</v>
      </c>
      <c r="L141" s="4">
        <f>'Monthly Data'!AH141</f>
        <v>0</v>
      </c>
      <c r="N141" s="23">
        <f>'LU OLS Model'!$B$5</f>
        <v>-9214193.8984900694</v>
      </c>
      <c r="O141" s="23">
        <f>'LU OLS Model'!$B$6*D141</f>
        <v>-1918964.4551501556</v>
      </c>
      <c r="P141" s="23">
        <f>'LU OLS Model'!$B$7*E141</f>
        <v>0</v>
      </c>
      <c r="Q141" s="23">
        <f>'LU OLS Model'!$B$8*F141</f>
        <v>11128867.916460896</v>
      </c>
      <c r="R141" s="23">
        <f>'LU OLS Model'!$B$9*G141</f>
        <v>11502533.898850014</v>
      </c>
      <c r="S141" s="23">
        <f>'LU OLS Model'!$B$10*H141</f>
        <v>0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0</v>
      </c>
      <c r="X141" s="23">
        <f t="shared" si="13"/>
        <v>11498243.461670686</v>
      </c>
      <c r="Y141" s="13">
        <f t="shared" si="14"/>
        <v>3.1442861779515302E-2</v>
      </c>
    </row>
    <row r="142" spans="1:25" s="30" customFormat="1" x14ac:dyDescent="0.25">
      <c r="A142" s="11">
        <f>'Monthly Data'!A142</f>
        <v>42064</v>
      </c>
      <c r="B142" s="6">
        <f t="shared" si="12"/>
        <v>2015</v>
      </c>
      <c r="C142" s="4">
        <f>'Monthly Data'!I142</f>
        <v>12739035.039999999</v>
      </c>
      <c r="D142" s="30">
        <f>'Monthly Data'!M142</f>
        <v>665.9</v>
      </c>
      <c r="E142" s="30">
        <f>'Monthly Data'!N142</f>
        <v>0</v>
      </c>
      <c r="F142" s="30">
        <f>'Monthly Data'!P142</f>
        <v>31</v>
      </c>
      <c r="G142" s="30">
        <f>'Monthly Data'!Q142</f>
        <v>6783.7</v>
      </c>
      <c r="H142" s="30">
        <f>'Monthly Data'!AC142</f>
        <v>1</v>
      </c>
      <c r="I142" s="30">
        <f>'Monthly Data'!AD142</f>
        <v>0</v>
      </c>
      <c r="J142" s="30">
        <f>'Monthly Data'!AF142</f>
        <v>0</v>
      </c>
      <c r="K142" s="4">
        <f>'Monthly Data'!AG142</f>
        <v>0</v>
      </c>
      <c r="L142" s="4">
        <f>'Monthly Data'!AH142</f>
        <v>0</v>
      </c>
      <c r="N142" s="23">
        <f>'LU OLS Model'!$B$5</f>
        <v>-9214193.8984900694</v>
      </c>
      <c r="O142" s="23">
        <f>'LU OLS Model'!$B$6*D142</f>
        <v>-1417772.5848047137</v>
      </c>
      <c r="P142" s="23">
        <f>'LU OLS Model'!$B$7*E142</f>
        <v>0</v>
      </c>
      <c r="Q142" s="23">
        <f>'LU OLS Model'!$B$8*F142</f>
        <v>12321246.621795991</v>
      </c>
      <c r="R142" s="23">
        <f>'LU OLS Model'!$B$9*G142</f>
        <v>11457606.744141791</v>
      </c>
      <c r="S142" s="23">
        <f>'LU OLS Model'!$B$10*H142</f>
        <v>-467491.52542399202</v>
      </c>
      <c r="T142" s="23">
        <f>'LU OLS Model'!$B$11*I142</f>
        <v>0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si="13"/>
        <v>12679395.357219007</v>
      </c>
      <c r="Y142" s="13">
        <f t="shared" si="14"/>
        <v>4.6816483818221954E-3</v>
      </c>
    </row>
    <row r="143" spans="1:25" s="30" customFormat="1" x14ac:dyDescent="0.25">
      <c r="A143" s="11">
        <f>'Monthly Data'!A143</f>
        <v>42095</v>
      </c>
      <c r="B143" s="6">
        <f t="shared" si="12"/>
        <v>2015</v>
      </c>
      <c r="C143" s="4">
        <f>'Monthly Data'!I143</f>
        <v>11538392.939999999</v>
      </c>
      <c r="D143" s="30">
        <f>'Monthly Data'!M143</f>
        <v>333</v>
      </c>
      <c r="E143" s="30">
        <f>'Monthly Data'!N143</f>
        <v>0</v>
      </c>
      <c r="F143" s="30">
        <f>'Monthly Data'!P143</f>
        <v>30</v>
      </c>
      <c r="G143" s="30">
        <f>'Monthly Data'!Q143</f>
        <v>6805.6</v>
      </c>
      <c r="H143" s="30">
        <f>'Monthly Data'!AC143</f>
        <v>1</v>
      </c>
      <c r="I143" s="30">
        <f>'Monthly Data'!AD143</f>
        <v>0</v>
      </c>
      <c r="J143" s="30">
        <f>'Monthly Data'!AF143</f>
        <v>1</v>
      </c>
      <c r="K143" s="4">
        <f>'Monthly Data'!AG143</f>
        <v>0</v>
      </c>
      <c r="L143" s="4">
        <f>'Monthly Data'!AH143</f>
        <v>0</v>
      </c>
      <c r="N143" s="23">
        <f>'LU OLS Model'!$B$5</f>
        <v>-9214193.8984900694</v>
      </c>
      <c r="O143" s="23">
        <f>'LU OLS Model'!$B$6*D143</f>
        <v>-708992.74776989</v>
      </c>
      <c r="P143" s="23">
        <f>'LU OLS Model'!$B$7*E143</f>
        <v>0</v>
      </c>
      <c r="Q143" s="23">
        <f>'LU OLS Model'!$B$8*F143</f>
        <v>11923787.053350959</v>
      </c>
      <c r="R143" s="23">
        <f>'LU OLS Model'!$B$9*G143</f>
        <v>11494595.642191043</v>
      </c>
      <c r="S143" s="23">
        <f>'LU OLS Model'!$B$10*H143</f>
        <v>-467491.52542399202</v>
      </c>
      <c r="T143" s="23">
        <f>'LU OLS Model'!$B$11*I143</f>
        <v>0</v>
      </c>
      <c r="U143" s="23">
        <f>'LU OLS Model'!$B$12*J143</f>
        <v>-1002687.4002441399</v>
      </c>
      <c r="V143" s="23">
        <f>'LU OLS Model'!$B$13*K143</f>
        <v>0</v>
      </c>
      <c r="W143" s="23">
        <f>'LU OLS Model'!$B$14*L143</f>
        <v>0</v>
      </c>
      <c r="X143" s="23">
        <f t="shared" si="13"/>
        <v>12025017.123613911</v>
      </c>
      <c r="Y143" s="13">
        <f t="shared" si="14"/>
        <v>4.2174346648131335E-2</v>
      </c>
    </row>
    <row r="144" spans="1:25" s="30" customFormat="1" x14ac:dyDescent="0.25">
      <c r="A144" s="11">
        <f>'Monthly Data'!A144</f>
        <v>42125</v>
      </c>
      <c r="B144" s="6">
        <f t="shared" si="12"/>
        <v>2015</v>
      </c>
      <c r="C144" s="4">
        <f>'Monthly Data'!I144</f>
        <v>12236503.51</v>
      </c>
      <c r="D144" s="30">
        <f>'Monthly Data'!M144</f>
        <v>86.9</v>
      </c>
      <c r="E144" s="30">
        <f>'Monthly Data'!N144</f>
        <v>23.7</v>
      </c>
      <c r="F144" s="30">
        <f>'Monthly Data'!P144</f>
        <v>31</v>
      </c>
      <c r="G144" s="30">
        <f>'Monthly Data'!Q144</f>
        <v>6870.9</v>
      </c>
      <c r="H144" s="30">
        <f>'Monthly Data'!AC144</f>
        <v>1</v>
      </c>
      <c r="I144" s="30">
        <f>'Monthly Data'!AD144</f>
        <v>0</v>
      </c>
      <c r="J144" s="30">
        <f>'Monthly Data'!AF144</f>
        <v>0</v>
      </c>
      <c r="K144" s="4">
        <f>'Monthly Data'!AG144</f>
        <v>0</v>
      </c>
      <c r="L144" s="4">
        <f>'Monthly Data'!AH144</f>
        <v>1</v>
      </c>
      <c r="N144" s="23">
        <f>'LU OLS Model'!$B$5</f>
        <v>-9214193.8984900694</v>
      </c>
      <c r="O144" s="23">
        <f>'LU OLS Model'!$B$6*D144</f>
        <v>-185019.4287723827</v>
      </c>
      <c r="P144" s="23">
        <f>'LU OLS Model'!$B$7*E144</f>
        <v>401457.16996577213</v>
      </c>
      <c r="Q144" s="23">
        <f>'LU OLS Model'!$B$8*F144</f>
        <v>12321246.621795991</v>
      </c>
      <c r="R144" s="23">
        <f>'LU OLS Model'!$B$9*G144</f>
        <v>11604886.740027392</v>
      </c>
      <c r="S144" s="23">
        <f>'LU OLS Model'!$B$10*H144</f>
        <v>-467491.52542399202</v>
      </c>
      <c r="T144" s="23">
        <f>'LU OLS Model'!$B$11*I144</f>
        <v>0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-1624361.79105547</v>
      </c>
      <c r="X144" s="23">
        <f t="shared" si="13"/>
        <v>12836523.888047241</v>
      </c>
      <c r="Y144" s="13">
        <f t="shared" si="14"/>
        <v>4.9035280180885668E-2</v>
      </c>
    </row>
    <row r="145" spans="1:25" s="30" customFormat="1" x14ac:dyDescent="0.25">
      <c r="A145" s="11">
        <f>'Monthly Data'!A145</f>
        <v>42156</v>
      </c>
      <c r="B145" s="6">
        <f t="shared" si="12"/>
        <v>2015</v>
      </c>
      <c r="C145" s="4">
        <f>'Monthly Data'!I145</f>
        <v>12547787.24</v>
      </c>
      <c r="D145" s="30">
        <f>'Monthly Data'!M145</f>
        <v>44.4</v>
      </c>
      <c r="E145" s="30">
        <f>'Monthly Data'!N145</f>
        <v>18.8</v>
      </c>
      <c r="F145" s="30">
        <f>'Monthly Data'!P145</f>
        <v>30</v>
      </c>
      <c r="G145" s="30">
        <f>'Monthly Data'!Q145</f>
        <v>6965.8</v>
      </c>
      <c r="H145" s="30">
        <f>'Monthly Data'!AC145</f>
        <v>0</v>
      </c>
      <c r="I145" s="30">
        <f>'Monthly Data'!AD145</f>
        <v>0</v>
      </c>
      <c r="J145" s="30">
        <f>'Monthly Data'!AF145</f>
        <v>0</v>
      </c>
      <c r="K145" s="4">
        <f>'Monthly Data'!AG145</f>
        <v>0</v>
      </c>
      <c r="L145" s="4">
        <f>'Monthly Data'!AH145</f>
        <v>1</v>
      </c>
      <c r="N145" s="23">
        <f>'LU OLS Model'!$B$5</f>
        <v>-9214193.8984900694</v>
      </c>
      <c r="O145" s="23">
        <f>'LU OLS Model'!$B$6*D145</f>
        <v>-94532.366369318654</v>
      </c>
      <c r="P145" s="23">
        <f>'LU OLS Model'!$B$7*E145</f>
        <v>318455.47659732139</v>
      </c>
      <c r="Q145" s="23">
        <f>'LU OLS Model'!$B$8*F145</f>
        <v>11923787.053350959</v>
      </c>
      <c r="R145" s="23">
        <f>'LU OLS Model'!$B$9*G145</f>
        <v>11765171.964907482</v>
      </c>
      <c r="S145" s="23">
        <f>'LU OLS Model'!$B$10*H145</f>
        <v>0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0</v>
      </c>
      <c r="W145" s="23">
        <f>'LU OLS Model'!$B$14*L145</f>
        <v>-1624361.79105547</v>
      </c>
      <c r="X145" s="23">
        <f t="shared" si="13"/>
        <v>13074326.438940905</v>
      </c>
      <c r="Y145" s="13">
        <f t="shared" si="14"/>
        <v>4.1962713335017054E-2</v>
      </c>
    </row>
    <row r="146" spans="1:25" x14ac:dyDescent="0.25">
      <c r="Y146" s="14">
        <f>AVERAGE(Y2:Y145)</f>
        <v>2.7463305382877775E-2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T2" sqref="T2:X20"/>
    </sheetView>
  </sheetViews>
  <sheetFormatPr defaultRowHeight="13.2" x14ac:dyDescent="0.25"/>
  <cols>
    <col min="3" max="3" width="1.5546875" style="30" customWidth="1"/>
    <col min="4" max="4" width="14" customWidth="1"/>
    <col min="5" max="5" width="14.33203125" customWidth="1"/>
    <col min="6" max="6" width="10.109375" bestFit="1" customWidth="1"/>
    <col min="7" max="7" width="10.109375" style="30" customWidth="1"/>
    <col min="9" max="9" width="1.5546875" style="30" customWidth="1"/>
    <col min="10" max="10" width="15" customWidth="1"/>
    <col min="11" max="11" width="13.44140625" customWidth="1"/>
    <col min="13" max="13" width="9.109375" style="30"/>
    <col min="15" max="15" width="1.5546875" style="30" customWidth="1"/>
    <col min="16" max="16" width="15.109375" customWidth="1"/>
    <col min="17" max="17" width="15.6640625" customWidth="1"/>
    <col min="19" max="19" width="9.109375" style="30"/>
    <col min="21" max="21" width="1.5546875" style="30" customWidth="1"/>
    <col min="22" max="22" width="14.109375" customWidth="1"/>
    <col min="23" max="23" width="16.109375" customWidth="1"/>
  </cols>
  <sheetData>
    <row r="1" spans="1:24" x14ac:dyDescent="0.25">
      <c r="A1" t="s">
        <v>20</v>
      </c>
    </row>
    <row r="2" spans="1:24" x14ac:dyDescent="0.25">
      <c r="D2" s="2" t="s">
        <v>34</v>
      </c>
      <c r="F2" s="2" t="s">
        <v>38</v>
      </c>
      <c r="G2" s="2"/>
      <c r="J2" s="2" t="s">
        <v>28</v>
      </c>
      <c r="L2" s="2" t="s">
        <v>38</v>
      </c>
      <c r="M2" s="2"/>
      <c r="P2" s="2" t="s">
        <v>27</v>
      </c>
      <c r="R2" s="2" t="s">
        <v>38</v>
      </c>
      <c r="S2" s="2"/>
      <c r="V2" s="2" t="s">
        <v>29</v>
      </c>
      <c r="X2" s="2" t="s">
        <v>38</v>
      </c>
    </row>
    <row r="3" spans="1:24" x14ac:dyDescent="0.25">
      <c r="B3" s="2" t="s">
        <v>33</v>
      </c>
      <c r="C3" s="2"/>
      <c r="D3" s="2" t="s">
        <v>35</v>
      </c>
      <c r="E3" s="16" t="s">
        <v>60</v>
      </c>
      <c r="F3" s="2" t="s">
        <v>37</v>
      </c>
      <c r="G3" s="2"/>
      <c r="J3" s="2" t="s">
        <v>35</v>
      </c>
      <c r="K3" s="16" t="s">
        <v>60</v>
      </c>
      <c r="L3" s="2" t="s">
        <v>37</v>
      </c>
      <c r="M3" s="2"/>
      <c r="P3" s="2" t="s">
        <v>35</v>
      </c>
      <c r="Q3" s="16" t="s">
        <v>60</v>
      </c>
      <c r="R3" s="2" t="s">
        <v>37</v>
      </c>
      <c r="S3" s="2"/>
      <c r="V3" s="2" t="s">
        <v>35</v>
      </c>
      <c r="W3" s="16" t="s">
        <v>60</v>
      </c>
      <c r="X3" s="2" t="s">
        <v>37</v>
      </c>
    </row>
    <row r="4" spans="1:24" s="30" customFormat="1" x14ac:dyDescent="0.25">
      <c r="B4" s="30">
        <v>2003</v>
      </c>
      <c r="C4" s="31" t="s">
        <v>183</v>
      </c>
      <c r="D4" s="4">
        <f>SUMIF('Res Predicted Monthly'!$B:$B,B4,'Res Predicted Monthly'!C:C)</f>
        <v>94752825.068800002</v>
      </c>
      <c r="E4" s="4">
        <f>SUMIF('Res Predicted Monthly'!$B:$B,B4,'Res Predicted Monthly'!V:V)</f>
        <v>96254836.593795836</v>
      </c>
      <c r="F4" s="8">
        <f t="shared" ref="F4:F9" si="0">ABS(D4-E4)/D4</f>
        <v>1.5851891739430708E-2</v>
      </c>
      <c r="G4" s="2"/>
      <c r="H4" s="30">
        <v>2003</v>
      </c>
      <c r="I4" s="31" t="s">
        <v>183</v>
      </c>
      <c r="J4" s="4">
        <f>SUMIF('GS &lt; 50 Predicted Monthly'!$B:$B,$B4,'GS &lt; 50 Predicted Monthly'!C:C)</f>
        <v>46181453.1501</v>
      </c>
      <c r="K4" s="4">
        <f>SUMIF('GS &lt; 50 Predicted Monthly'!$B:$B,$B4,'GS &lt; 50 Predicted Monthly'!Z:Z)</f>
        <v>46482313.978888795</v>
      </c>
      <c r="L4" s="8">
        <f t="shared" ref="L4:L9" si="1">ABS(J4-K4)/J4</f>
        <v>6.5147544797027048E-3</v>
      </c>
      <c r="M4" s="2"/>
      <c r="N4" s="30">
        <v>2003</v>
      </c>
      <c r="O4" s="31" t="s">
        <v>183</v>
      </c>
      <c r="P4" s="4">
        <f>SUMIF('GS &gt; 50 Predicted Monthly'!$B:$B,$B4,'GS &gt; 50 Predicted Monthly'!C:C)</f>
        <v>142304673.7687</v>
      </c>
      <c r="Q4" s="4">
        <f>SUMIF('GS &gt; 50 Predicted Monthly'!$B:$B,$B4,'GS &gt; 50 Predicted Monthly'!V:V)</f>
        <v>138871039.80560055</v>
      </c>
      <c r="R4" s="8">
        <f t="shared" ref="R4:R9" si="2">ABS(P4-Q4)/P4</f>
        <v>2.4128750463111491E-2</v>
      </c>
      <c r="S4" s="2"/>
      <c r="T4" s="30">
        <v>2003</v>
      </c>
      <c r="U4" s="31" t="s">
        <v>183</v>
      </c>
      <c r="V4" s="4">
        <f>SUMIF('LU Predicted Monthly'!$B:$B,$B4,'LU Predicted Monthly'!C:C)</f>
        <v>67125134.027499989</v>
      </c>
      <c r="W4" s="4">
        <f>SUMIF('LU Predicted Monthly'!$B:$B,$B4,'LU Predicted Monthly'!X:X)</f>
        <v>74540621.432456344</v>
      </c>
      <c r="X4" s="8">
        <f t="shared" ref="X4:X9" si="3">ABS(V4-W4)/V4</f>
        <v>0.11047258992314803</v>
      </c>
    </row>
    <row r="5" spans="1:24" s="30" customFormat="1" x14ac:dyDescent="0.25">
      <c r="B5" s="30">
        <v>2004</v>
      </c>
      <c r="D5" s="4">
        <f>SUMIF('Res Predicted Monthly'!$B:$B,B5,'Res Predicted Monthly'!C:C)</f>
        <v>202169320.47790003</v>
      </c>
      <c r="E5" s="4">
        <f>SUMIF('Res Predicted Monthly'!$B:$B,B5,'Res Predicted Monthly'!V:V)</f>
        <v>205598902.5187335</v>
      </c>
      <c r="F5" s="8">
        <f t="shared" si="0"/>
        <v>1.6963909423677245E-2</v>
      </c>
      <c r="G5" s="2"/>
      <c r="H5" s="30">
        <v>2004</v>
      </c>
      <c r="J5" s="4">
        <f>SUMIF('GS &lt; 50 Predicted Monthly'!$B:$B,$B5,'GS &lt; 50 Predicted Monthly'!C:C)</f>
        <v>90968331.113800004</v>
      </c>
      <c r="K5" s="4">
        <f>SUMIF('GS &lt; 50 Predicted Monthly'!$B:$B,$B5,'GS &lt; 50 Predicted Monthly'!Z:Z)</f>
        <v>92410350.092664033</v>
      </c>
      <c r="L5" s="8">
        <f t="shared" si="1"/>
        <v>1.5851879013368785E-2</v>
      </c>
      <c r="M5" s="2"/>
      <c r="N5" s="30">
        <v>2004</v>
      </c>
      <c r="P5" s="4">
        <f>SUMIF('GS &gt; 50 Predicted Monthly'!$B:$B,$B5,'GS &gt; 50 Predicted Monthly'!C:C)</f>
        <v>282637528.08769995</v>
      </c>
      <c r="Q5" s="4">
        <f>SUMIF('GS &gt; 50 Predicted Monthly'!$B:$B,$B5,'GS &gt; 50 Predicted Monthly'!V:V)</f>
        <v>279886031.67144269</v>
      </c>
      <c r="R5" s="8">
        <f t="shared" si="2"/>
        <v>9.7350710462040871E-3</v>
      </c>
      <c r="S5" s="2"/>
      <c r="T5" s="30">
        <v>2004</v>
      </c>
      <c r="V5" s="4">
        <f>SUMIF('LU Predicted Monthly'!$B:$B,$B5,'LU Predicted Monthly'!C:C)</f>
        <v>143975781.89899999</v>
      </c>
      <c r="W5" s="4">
        <f>SUMIF('LU Predicted Monthly'!$B:$B,$B5,'LU Predicted Monthly'!X:X)</f>
        <v>143133278.11471835</v>
      </c>
      <c r="X5" s="8">
        <f t="shared" si="3"/>
        <v>5.851704871258581E-3</v>
      </c>
    </row>
    <row r="6" spans="1:24" s="30" customFormat="1" x14ac:dyDescent="0.25">
      <c r="B6" s="30">
        <v>2005</v>
      </c>
      <c r="D6" s="4">
        <f>SUMIF('Res Predicted Monthly'!$B:$B,B6,'Res Predicted Monthly'!C:C)</f>
        <v>213231097.3188</v>
      </c>
      <c r="E6" s="4">
        <f>SUMIF('Res Predicted Monthly'!$B:$B,B6,'Res Predicted Monthly'!V:V)</f>
        <v>210588817.64218429</v>
      </c>
      <c r="F6" s="8">
        <f t="shared" si="0"/>
        <v>1.2391624438649608E-2</v>
      </c>
      <c r="G6" s="2"/>
      <c r="H6" s="30">
        <v>2005</v>
      </c>
      <c r="J6" s="4">
        <f>SUMIF('GS &lt; 50 Predicted Monthly'!$B:$B,$B6,'GS &lt; 50 Predicted Monthly'!C:C)</f>
        <v>92393785.427099973</v>
      </c>
      <c r="K6" s="4">
        <f>SUMIF('GS &lt; 50 Predicted Monthly'!$B:$B,$B6,'GS &lt; 50 Predicted Monthly'!Z:Z)</f>
        <v>94059502.275309294</v>
      </c>
      <c r="L6" s="8">
        <f t="shared" si="1"/>
        <v>1.8028451161616232E-2</v>
      </c>
      <c r="M6" s="2"/>
      <c r="N6" s="30">
        <v>2005</v>
      </c>
      <c r="P6" s="4">
        <f>SUMIF('GS &gt; 50 Predicted Monthly'!$B:$B,$B6,'GS &gt; 50 Predicted Monthly'!C:C)</f>
        <v>280428685.46079993</v>
      </c>
      <c r="Q6" s="4">
        <f>SUMIF('GS &gt; 50 Predicted Monthly'!$B:$B,$B6,'GS &gt; 50 Predicted Monthly'!V:V)</f>
        <v>285691145.91891819</v>
      </c>
      <c r="R6" s="8">
        <f t="shared" si="2"/>
        <v>1.8765770874940964E-2</v>
      </c>
      <c r="S6" s="2"/>
      <c r="T6" s="30">
        <v>2005</v>
      </c>
      <c r="V6" s="4">
        <f>SUMIF('LU Predicted Monthly'!$B:$B,$B6,'LU Predicted Monthly'!C:C)</f>
        <v>152356155.53470001</v>
      </c>
      <c r="W6" s="4">
        <f>SUMIF('LU Predicted Monthly'!$B:$B,$B6,'LU Predicted Monthly'!X:X)</f>
        <v>148267473.22016314</v>
      </c>
      <c r="X6" s="8">
        <f t="shared" si="3"/>
        <v>2.6836344748838507E-2</v>
      </c>
    </row>
    <row r="7" spans="1:24" s="30" customFormat="1" x14ac:dyDescent="0.25">
      <c r="B7" s="30">
        <v>2006</v>
      </c>
      <c r="D7" s="4">
        <f>SUMIF('Res Predicted Monthly'!$B:$B,B7,'Res Predicted Monthly'!C:C)</f>
        <v>203419311.92990005</v>
      </c>
      <c r="E7" s="4">
        <f>SUMIF('Res Predicted Monthly'!$B:$B,B7,'Res Predicted Monthly'!V:V)</f>
        <v>199664222.86385372</v>
      </c>
      <c r="F7" s="8">
        <f t="shared" si="0"/>
        <v>1.8459845480847767E-2</v>
      </c>
      <c r="G7" s="2"/>
      <c r="H7" s="30">
        <v>2006</v>
      </c>
      <c r="J7" s="4">
        <f>SUMIF('GS &lt; 50 Predicted Monthly'!$B:$B,$B7,'GS &lt; 50 Predicted Monthly'!C:C)</f>
        <v>87257189.643100008</v>
      </c>
      <c r="K7" s="4">
        <f>SUMIF('GS &lt; 50 Predicted Monthly'!$B:$B,$B7,'GS &lt; 50 Predicted Monthly'!Z:Z)</f>
        <v>89233181.708116129</v>
      </c>
      <c r="L7" s="8">
        <f t="shared" si="1"/>
        <v>2.2645607463388836E-2</v>
      </c>
      <c r="M7" s="2"/>
      <c r="N7" s="30">
        <v>2006</v>
      </c>
      <c r="P7" s="4">
        <f>SUMIF('GS &gt; 50 Predicted Monthly'!$B:$B,$B7,'GS &gt; 50 Predicted Monthly'!C:C)</f>
        <v>281992975.51929998</v>
      </c>
      <c r="Q7" s="4">
        <f>SUMIF('GS &gt; 50 Predicted Monthly'!$B:$B,$B7,'GS &gt; 50 Predicted Monthly'!V:V)</f>
        <v>278874122.45922494</v>
      </c>
      <c r="R7" s="8">
        <f t="shared" si="2"/>
        <v>1.1060038124465927E-2</v>
      </c>
      <c r="S7" s="2"/>
      <c r="T7" s="30">
        <v>2006</v>
      </c>
      <c r="V7" s="4">
        <f>SUMIF('LU Predicted Monthly'!$B:$B,$B7,'LU Predicted Monthly'!C:C)</f>
        <v>152420283.97670001</v>
      </c>
      <c r="W7" s="4">
        <f>SUMIF('LU Predicted Monthly'!$B:$B,$B7,'LU Predicted Monthly'!X:X)</f>
        <v>148501965.17077667</v>
      </c>
      <c r="X7" s="8">
        <f t="shared" si="3"/>
        <v>2.5707331752001742E-2</v>
      </c>
    </row>
    <row r="8" spans="1:24" s="30" customFormat="1" x14ac:dyDescent="0.25">
      <c r="B8" s="30">
        <v>2007</v>
      </c>
      <c r="D8" s="4">
        <f>SUMIF('Res Predicted Monthly'!$B:$B,B8,'Res Predicted Monthly'!C:C)</f>
        <v>205361403.11880001</v>
      </c>
      <c r="E8" s="4">
        <f>SUMIF('Res Predicted Monthly'!$B:$B,B8,'Res Predicted Monthly'!V:V)</f>
        <v>202730153.76389784</v>
      </c>
      <c r="F8" s="8">
        <f t="shared" si="0"/>
        <v>1.2812774527938048E-2</v>
      </c>
      <c r="G8" s="2"/>
      <c r="H8" s="30">
        <v>2007</v>
      </c>
      <c r="J8" s="4">
        <f>SUMIF('GS &lt; 50 Predicted Monthly'!$B:$B,$B8,'GS &lt; 50 Predicted Monthly'!C:C)</f>
        <v>87931680.705499992</v>
      </c>
      <c r="K8" s="4">
        <f>SUMIF('GS &lt; 50 Predicted Monthly'!$B:$B,$B8,'GS &lt; 50 Predicted Monthly'!Z:Z)</f>
        <v>89676592.119727984</v>
      </c>
      <c r="L8" s="8">
        <f t="shared" si="1"/>
        <v>1.9843944756066181E-2</v>
      </c>
      <c r="M8" s="2"/>
      <c r="N8" s="30">
        <v>2007</v>
      </c>
      <c r="P8" s="4">
        <f>SUMIF('GS &gt; 50 Predicted Monthly'!$B:$B,$B8,'GS &gt; 50 Predicted Monthly'!C:C)</f>
        <v>275557419.62510002</v>
      </c>
      <c r="Q8" s="4">
        <f>SUMIF('GS &gt; 50 Predicted Monthly'!$B:$B,$B8,'GS &gt; 50 Predicted Monthly'!V:V)</f>
        <v>280904126.3358525</v>
      </c>
      <c r="R8" s="8">
        <f t="shared" si="2"/>
        <v>1.9403239869304777E-2</v>
      </c>
      <c r="S8" s="2"/>
      <c r="T8" s="30">
        <v>2007</v>
      </c>
      <c r="V8" s="4">
        <f>SUMIF('LU Predicted Monthly'!$B:$B,$B8,'LU Predicted Monthly'!C:C)</f>
        <v>150723902.41120002</v>
      </c>
      <c r="W8" s="4">
        <f>SUMIF('LU Predicted Monthly'!$B:$B,$B8,'LU Predicted Monthly'!X:X)</f>
        <v>150212915.76496837</v>
      </c>
      <c r="X8" s="8">
        <f t="shared" si="3"/>
        <v>3.3902164026883689E-3</v>
      </c>
    </row>
    <row r="9" spans="1:24" s="30" customFormat="1" x14ac:dyDescent="0.25">
      <c r="B9" s="30">
        <v>2008</v>
      </c>
      <c r="D9" s="4">
        <f>SUMIF('Res Predicted Monthly'!$B:$B,B9,'Res Predicted Monthly'!C:C)</f>
        <v>197176337.69439998</v>
      </c>
      <c r="E9" s="4">
        <f>SUMIF('Res Predicted Monthly'!$B:$B,B9,'Res Predicted Monthly'!V:V)</f>
        <v>197059963.76435518</v>
      </c>
      <c r="F9" s="8">
        <f t="shared" si="0"/>
        <v>5.9020231030543777E-4</v>
      </c>
      <c r="G9" s="2"/>
      <c r="H9" s="30">
        <v>2008</v>
      </c>
      <c r="J9" s="4">
        <f>SUMIF('GS &lt; 50 Predicted Monthly'!$B:$B,$B9,'GS &lt; 50 Predicted Monthly'!C:C)</f>
        <v>93970050.298199996</v>
      </c>
      <c r="K9" s="4">
        <f>SUMIF('GS &lt; 50 Predicted Monthly'!$B:$B,$B9,'GS &lt; 50 Predicted Monthly'!Z:Z)</f>
        <v>91963605.482360274</v>
      </c>
      <c r="L9" s="8">
        <f t="shared" si="1"/>
        <v>2.1351960645679853E-2</v>
      </c>
      <c r="M9" s="2"/>
      <c r="N9" s="30">
        <v>2008</v>
      </c>
      <c r="P9" s="4">
        <f>SUMIF('GS &gt; 50 Predicted Monthly'!$B:$B,$B9,'GS &gt; 50 Predicted Monthly'!C:C)</f>
        <v>274569665.0729</v>
      </c>
      <c r="Q9" s="4">
        <f>SUMIF('GS &gt; 50 Predicted Monthly'!$B:$B,$B9,'GS &gt; 50 Predicted Monthly'!V:V)</f>
        <v>274337220.57388395</v>
      </c>
      <c r="R9" s="8">
        <f t="shared" si="2"/>
        <v>8.4657749411003224E-4</v>
      </c>
      <c r="S9" s="2"/>
      <c r="T9" s="30">
        <v>2008</v>
      </c>
      <c r="V9" s="4">
        <f>SUMIF('LU Predicted Monthly'!$B:$B,$B9,'LU Predicted Monthly'!C:C)</f>
        <v>150640722.23520002</v>
      </c>
      <c r="W9" s="4">
        <f>SUMIF('LU Predicted Monthly'!$B:$B,$B9,'LU Predicted Monthly'!X:X)</f>
        <v>150682502.73504221</v>
      </c>
      <c r="X9" s="8">
        <f t="shared" si="3"/>
        <v>2.7735196182187389E-4</v>
      </c>
    </row>
    <row r="10" spans="1:24" x14ac:dyDescent="0.25">
      <c r="B10">
        <v>2009</v>
      </c>
      <c r="D10" s="4">
        <f>SUMIF('Res Predicted Monthly'!$B:$B,B10,'Res Predicted Monthly'!C:C)</f>
        <v>196461749.94190001</v>
      </c>
      <c r="E10" s="4">
        <f>SUMIF('Res Predicted Monthly'!$B:$B,B10,'Res Predicted Monthly'!V:V)</f>
        <v>194648092.93039423</v>
      </c>
      <c r="F10" s="8">
        <f t="shared" ref="F10:F15" si="4">ABS(D10-E10)/D10</f>
        <v>9.2316036686130431E-3</v>
      </c>
      <c r="G10" s="8"/>
      <c r="H10" s="30">
        <v>2009</v>
      </c>
      <c r="J10" s="4">
        <f>SUMIF('GS &lt; 50 Predicted Monthly'!$B:$B,$B10,'GS &lt; 50 Predicted Monthly'!C:C)</f>
        <v>93350686.924999997</v>
      </c>
      <c r="K10" s="4">
        <f>SUMIF('GS &lt; 50 Predicted Monthly'!$B:$B,$B10,'GS &lt; 50 Predicted Monthly'!Z:Z)</f>
        <v>90887115.06168665</v>
      </c>
      <c r="L10" s="8">
        <f t="shared" ref="L10:L15" si="5">ABS(J10-K10)/J10</f>
        <v>2.6390505999089597E-2</v>
      </c>
      <c r="M10" s="8"/>
      <c r="N10" s="30">
        <v>2009</v>
      </c>
      <c r="P10" s="4">
        <f>SUMIF('GS &gt; 50 Predicted Monthly'!$B:$B,$B10,'GS &gt; 50 Predicted Monthly'!C:C)</f>
        <v>270117289.67619997</v>
      </c>
      <c r="Q10" s="4">
        <f>SUMIF('GS &gt; 50 Predicted Monthly'!$B:$B,$B10,'GS &gt; 50 Predicted Monthly'!V:V)</f>
        <v>272632165.40749812</v>
      </c>
      <c r="R10" s="8">
        <f t="shared" ref="R10" si="6">ABS(P10-Q10)/P10</f>
        <v>9.3103101038546163E-3</v>
      </c>
      <c r="S10" s="8"/>
      <c r="T10" s="30">
        <v>2009</v>
      </c>
      <c r="V10" s="4">
        <f>SUMIF('LU Predicted Monthly'!$B:$B,$B10,'LU Predicted Monthly'!C:C)</f>
        <v>148002868.85999998</v>
      </c>
      <c r="W10" s="4">
        <f>SUMIF('LU Predicted Monthly'!$B:$B,$B10,'LU Predicted Monthly'!X:X)</f>
        <v>145914997.43607205</v>
      </c>
      <c r="X10" s="8">
        <f t="shared" ref="X10" si="7">ABS(V10-W10)/V10</f>
        <v>1.4106965898768547E-2</v>
      </c>
    </row>
    <row r="11" spans="1:24" x14ac:dyDescent="0.25">
      <c r="B11">
        <v>2010</v>
      </c>
      <c r="D11" s="4">
        <f>SUMIF('Res Predicted Monthly'!$B:$B,B11,'Res Predicted Monthly'!C:C)</f>
        <v>197410764.39520001</v>
      </c>
      <c r="E11" s="4">
        <f>SUMIF('Res Predicted Monthly'!$B:$B,B11,'Res Predicted Monthly'!V:V)</f>
        <v>193685417.07033223</v>
      </c>
      <c r="F11" s="8">
        <f t="shared" si="4"/>
        <v>1.8871044526274909E-2</v>
      </c>
      <c r="G11" s="8"/>
      <c r="H11" s="30">
        <v>2010</v>
      </c>
      <c r="J11" s="4">
        <f>SUMIF('GS &lt; 50 Predicted Monthly'!$B:$B,$B11,'GS &lt; 50 Predicted Monthly'!C:C)</f>
        <v>94126083.127000004</v>
      </c>
      <c r="K11" s="4">
        <f>SUMIF('GS &lt; 50 Predicted Monthly'!$B:$B,$B11,'GS &lt; 50 Predicted Monthly'!Z:Z)</f>
        <v>89986806.772019669</v>
      </c>
      <c r="L11" s="8">
        <f t="shared" si="5"/>
        <v>4.3975869572681563E-2</v>
      </c>
      <c r="M11" s="8"/>
      <c r="N11" s="30">
        <v>2010</v>
      </c>
      <c r="P11" s="4">
        <f>SUMIF('GS &gt; 50 Predicted Monthly'!$B:$B,$B11,'GS &gt; 50 Predicted Monthly'!C:C)</f>
        <v>273806097.95489997</v>
      </c>
      <c r="Q11" s="4">
        <f>SUMIF('GS &gt; 50 Predicted Monthly'!$B:$B,$B11,'GS &gt; 50 Predicted Monthly'!V:V)</f>
        <v>273756541.05410326</v>
      </c>
      <c r="R11" s="8">
        <f t="shared" ref="R11:R16" si="8">ABS(P11-Q11)/P11</f>
        <v>1.8099268484836383E-4</v>
      </c>
      <c r="S11" s="8"/>
      <c r="T11" s="30">
        <v>2010</v>
      </c>
      <c r="V11" s="4">
        <f>SUMIF('LU Predicted Monthly'!$B:$B,$B11,'LU Predicted Monthly'!C:C)</f>
        <v>149058789.9682</v>
      </c>
      <c r="W11" s="4">
        <f>SUMIF('LU Predicted Monthly'!$B:$B,$B11,'LU Predicted Monthly'!X:X)</f>
        <v>151244906.53210467</v>
      </c>
      <c r="X11" s="8">
        <f t="shared" ref="X11:X16" si="9">ABS(V11-W11)/V11</f>
        <v>1.4666136524864155E-2</v>
      </c>
    </row>
    <row r="12" spans="1:24" x14ac:dyDescent="0.25">
      <c r="B12">
        <v>2011</v>
      </c>
      <c r="D12" s="4">
        <f>SUMIF('Res Predicted Monthly'!$B:$B,B12,'Res Predicted Monthly'!C:C)</f>
        <v>191104338.41010001</v>
      </c>
      <c r="E12" s="4">
        <f>SUMIF('Res Predicted Monthly'!$B:$B,B12,'Res Predicted Monthly'!V:V)</f>
        <v>193799192.1924915</v>
      </c>
      <c r="F12" s="8">
        <f t="shared" si="4"/>
        <v>1.4101478829896954E-2</v>
      </c>
      <c r="G12" s="8"/>
      <c r="H12" s="30">
        <v>2011</v>
      </c>
      <c r="J12" s="4">
        <f>SUMIF('GS &lt; 50 Predicted Monthly'!$B:$B,$B12,'GS &lt; 50 Predicted Monthly'!C:C)</f>
        <v>93008634.910999998</v>
      </c>
      <c r="K12" s="4">
        <f>SUMIF('GS &lt; 50 Predicted Monthly'!$B:$B,$B12,'GS &lt; 50 Predicted Monthly'!Z:Z)</f>
        <v>90564943.015604734</v>
      </c>
      <c r="L12" s="8">
        <f t="shared" si="5"/>
        <v>2.6273817455052789E-2</v>
      </c>
      <c r="M12" s="8"/>
      <c r="N12" s="30">
        <v>2011</v>
      </c>
      <c r="P12" s="4">
        <f>SUMIF('GS &gt; 50 Predicted Monthly'!$B:$B,$B12,'GS &gt; 50 Predicted Monthly'!C:C)</f>
        <v>273712584.15109998</v>
      </c>
      <c r="Q12" s="4">
        <f>SUMIF('GS &gt; 50 Predicted Monthly'!$B:$B,$B12,'GS &gt; 50 Predicted Monthly'!V:V)</f>
        <v>273260518.69176376</v>
      </c>
      <c r="R12" s="8">
        <f t="shared" si="8"/>
        <v>1.6516064131222535E-3</v>
      </c>
      <c r="S12" s="8"/>
      <c r="T12" s="30">
        <v>2011</v>
      </c>
      <c r="V12" s="4">
        <f>SUMIF('LU Predicted Monthly'!$B:$B,$B12,'LU Predicted Monthly'!C:C)</f>
        <v>154491718.44549999</v>
      </c>
      <c r="W12" s="4">
        <f>SUMIF('LU Predicted Monthly'!$B:$B,$B12,'LU Predicted Monthly'!X:X)</f>
        <v>151819566.52929959</v>
      </c>
      <c r="X12" s="8">
        <f t="shared" si="9"/>
        <v>1.7296408785452497E-2</v>
      </c>
    </row>
    <row r="13" spans="1:24" x14ac:dyDescent="0.25">
      <c r="B13" s="9">
        <v>2012</v>
      </c>
      <c r="C13" s="9"/>
      <c r="D13" s="4">
        <f>SUMIF('Res Predicted Monthly'!$B:$B,B13,'Res Predicted Monthly'!C:C)</f>
        <v>184953208.6112</v>
      </c>
      <c r="E13" s="4">
        <f>SUMIF('Res Predicted Monthly'!$B:$B,B13,'Res Predicted Monthly'!V:V)</f>
        <v>192421290.34750509</v>
      </c>
      <c r="F13" s="8">
        <f t="shared" si="4"/>
        <v>4.0378222104835937E-2</v>
      </c>
      <c r="G13" s="8"/>
      <c r="H13" s="9">
        <v>2012</v>
      </c>
      <c r="I13" s="9"/>
      <c r="J13" s="4">
        <f>SUMIF('GS &lt; 50 Predicted Monthly'!$B:$B,$B13,'GS &lt; 50 Predicted Monthly'!C:C)</f>
        <v>88608640.897100002</v>
      </c>
      <c r="K13" s="4">
        <f>SUMIF('GS &lt; 50 Predicted Monthly'!$B:$B,$B13,'GS &lt; 50 Predicted Monthly'!Z:Z)</f>
        <v>89700720.548060566</v>
      </c>
      <c r="L13" s="8">
        <f t="shared" si="5"/>
        <v>1.2324753431539276E-2</v>
      </c>
      <c r="M13" s="8"/>
      <c r="N13" s="9">
        <v>2012</v>
      </c>
      <c r="O13" s="9"/>
      <c r="P13" s="4">
        <f>SUMIF('GS &gt; 50 Predicted Monthly'!$B:$B,$B13,'GS &gt; 50 Predicted Monthly'!C:C)</f>
        <v>274473667.94679999</v>
      </c>
      <c r="Q13" s="4">
        <f>SUMIF('GS &gt; 50 Predicted Monthly'!$B:$B,$B13,'GS &gt; 50 Predicted Monthly'!V:V)</f>
        <v>274586467.66018045</v>
      </c>
      <c r="R13" s="8">
        <f t="shared" si="8"/>
        <v>4.1096734059865967E-4</v>
      </c>
      <c r="S13" s="8"/>
      <c r="T13" s="9">
        <v>2012</v>
      </c>
      <c r="U13" s="9"/>
      <c r="V13" s="4">
        <f>SUMIF('LU Predicted Monthly'!$B:$B,$B13,'LU Predicted Monthly'!C:C)</f>
        <v>155448434.65640002</v>
      </c>
      <c r="W13" s="4">
        <f>SUMIF('LU Predicted Monthly'!$B:$B,$B13,'LU Predicted Monthly'!X:X)</f>
        <v>154812190.89843267</v>
      </c>
      <c r="X13" s="8">
        <f t="shared" si="9"/>
        <v>4.0929569948625908E-3</v>
      </c>
    </row>
    <row r="14" spans="1:24" x14ac:dyDescent="0.25">
      <c r="B14">
        <v>2013</v>
      </c>
      <c r="D14" s="4">
        <f>SUMIF('Res Predicted Monthly'!$B:$B,B14,'Res Predicted Monthly'!C:C)</f>
        <v>189348695.8743</v>
      </c>
      <c r="E14" s="4">
        <f>SUMIF('Res Predicted Monthly'!$B:$B,B14,'Res Predicted Monthly'!V:V)</f>
        <v>192388311.82857528</v>
      </c>
      <c r="F14" s="8">
        <f t="shared" si="4"/>
        <v>1.605300707374897E-2</v>
      </c>
      <c r="G14" s="8"/>
      <c r="H14" s="30">
        <v>2013</v>
      </c>
      <c r="J14" s="4">
        <f>SUMIF('GS &lt; 50 Predicted Monthly'!$B:$B,$B14,'GS &lt; 50 Predicted Monthly'!C:C)</f>
        <v>86375577.059599996</v>
      </c>
      <c r="K14" s="4">
        <f>SUMIF('GS &lt; 50 Predicted Monthly'!$B:$B,$B14,'GS &lt; 50 Predicted Monthly'!Z:Z)</f>
        <v>89206982.203066424</v>
      </c>
      <c r="L14" s="8">
        <f t="shared" si="5"/>
        <v>3.2780158927479354E-2</v>
      </c>
      <c r="M14" s="8"/>
      <c r="N14" s="30">
        <v>2013</v>
      </c>
      <c r="P14" s="4">
        <f>SUMIF('GS &gt; 50 Predicted Monthly'!$B:$B,$B14,'GS &gt; 50 Predicted Monthly'!C:C)</f>
        <v>279458000.47820002</v>
      </c>
      <c r="Q14" s="4">
        <f>SUMIF('GS &gt; 50 Predicted Monthly'!$B:$B,$B14,'GS &gt; 50 Predicted Monthly'!V:V)</f>
        <v>276630216.09045589</v>
      </c>
      <c r="R14" s="8">
        <f t="shared" si="8"/>
        <v>1.0118817077719408E-2</v>
      </c>
      <c r="S14" s="8"/>
      <c r="T14" s="30">
        <v>2013</v>
      </c>
      <c r="V14" s="4">
        <f>SUMIF('LU Predicted Monthly'!$B:$B,$B14,'LU Predicted Monthly'!C:C)</f>
        <v>153943745.77000001</v>
      </c>
      <c r="W14" s="4">
        <f>SUMIF('LU Predicted Monthly'!$B:$B,$B14,'LU Predicted Monthly'!X:X)</f>
        <v>154277945.02849716</v>
      </c>
      <c r="X14" s="8">
        <f t="shared" si="9"/>
        <v>2.1709180637741522E-3</v>
      </c>
    </row>
    <row r="15" spans="1:24" s="30" customFormat="1" x14ac:dyDescent="0.25">
      <c r="B15" s="30">
        <v>2014</v>
      </c>
      <c r="D15" s="4">
        <f>SUMIF('Res Predicted Monthly'!$B:$B,B15,'Res Predicted Monthly'!C:C)</f>
        <v>192061408.34380001</v>
      </c>
      <c r="E15" s="4">
        <f>SUMIF('Res Predicted Monthly'!$B:$B,B15,'Res Predicted Monthly'!V:V)</f>
        <v>187485158.68898663</v>
      </c>
      <c r="F15" s="8">
        <f t="shared" si="4"/>
        <v>2.3827012903194233E-2</v>
      </c>
      <c r="G15" s="8"/>
      <c r="H15" s="30">
        <v>2014</v>
      </c>
      <c r="J15" s="4">
        <f>SUMIF('GS &lt; 50 Predicted Monthly'!$B:$B,$B15,'GS &lt; 50 Predicted Monthly'!C:C)</f>
        <v>91470554.884800017</v>
      </c>
      <c r="K15" s="4">
        <f>SUMIF('GS &lt; 50 Predicted Monthly'!$B:$B,$B15,'GS &lt; 50 Predicted Monthly'!Z:Z)</f>
        <v>92118366.847603604</v>
      </c>
      <c r="L15" s="8">
        <f t="shared" si="5"/>
        <v>7.0821912430667515E-3</v>
      </c>
      <c r="M15" s="8"/>
      <c r="N15" s="30">
        <v>2014</v>
      </c>
      <c r="P15" s="4">
        <f>SUMIF('GS &gt; 50 Predicted Monthly'!$B:$B,$B15,'GS &gt; 50 Predicted Monthly'!C:C)</f>
        <v>272498127.16669995</v>
      </c>
      <c r="Q15" s="4">
        <f>SUMIF('GS &gt; 50 Predicted Monthly'!$B:$B,$B15,'GS &gt; 50 Predicted Monthly'!V:V)</f>
        <v>272100269.89211005</v>
      </c>
      <c r="R15" s="8">
        <f t="shared" si="8"/>
        <v>1.4600367302579961E-3</v>
      </c>
      <c r="S15" s="8"/>
      <c r="T15" s="30">
        <v>2014</v>
      </c>
      <c r="V15" s="4">
        <f>SUMIF('LU Predicted Monthly'!$B:$B,$B15,'LU Predicted Monthly'!C:C)</f>
        <v>151518193.477</v>
      </c>
      <c r="W15" s="4">
        <f>SUMIF('LU Predicted Monthly'!$B:$B,$B15,'LU Predicted Monthly'!X:X)</f>
        <v>155127252.58361849</v>
      </c>
      <c r="X15" s="8">
        <f t="shared" si="9"/>
        <v>2.3819311884591191E-2</v>
      </c>
    </row>
    <row r="16" spans="1:24" x14ac:dyDescent="0.25">
      <c r="B16" s="30">
        <v>2015</v>
      </c>
      <c r="C16" s="31" t="s">
        <v>183</v>
      </c>
      <c r="D16" s="4">
        <f>SUMIF('Res Predicted Monthly'!$B:$B,B16,'Res Predicted Monthly'!C:C)</f>
        <v>101431985.79719999</v>
      </c>
      <c r="E16" s="4">
        <f>SUMIF('Res Predicted Monthly'!$B:$B,B16,'Res Predicted Monthly'!V:V)</f>
        <v>102558086.77718771</v>
      </c>
      <c r="F16" s="8">
        <f t="shared" ref="F16" si="10">ABS(D16-E16)/D16</f>
        <v>1.1102030302741017E-2</v>
      </c>
      <c r="H16" s="30">
        <v>2015</v>
      </c>
      <c r="I16" s="31" t="s">
        <v>183</v>
      </c>
      <c r="J16" s="4">
        <f>SUMIF('GS &lt; 50 Predicted Monthly'!$B:$B,$B16,'GS &lt; 50 Predicted Monthly'!C:C)</f>
        <v>46744632.750299998</v>
      </c>
      <c r="K16" s="4">
        <f>SUMIF('GS &lt; 50 Predicted Monthly'!$B:$B,$B16,'GS &lt; 50 Predicted Monthly'!Z:Z)</f>
        <v>46096820.787497044</v>
      </c>
      <c r="L16" s="8">
        <f t="shared" ref="L16" si="11">ABS(J16-K16)/J16</f>
        <v>1.385853144388639E-2</v>
      </c>
      <c r="N16" s="30">
        <v>2015</v>
      </c>
      <c r="O16" s="31" t="s">
        <v>183</v>
      </c>
      <c r="P16" s="4">
        <f>SUMIF('GS &gt; 50 Predicted Monthly'!$B:$B,$B16,'GS &gt; 50 Predicted Monthly'!C:C)</f>
        <v>140108656.88319999</v>
      </c>
      <c r="Q16" s="4">
        <f>SUMIF('GS &gt; 50 Predicted Monthly'!$B:$B,$B16,'GS &gt; 50 Predicted Monthly'!V:V)</f>
        <v>140135506.23056492</v>
      </c>
      <c r="R16" s="8">
        <f t="shared" si="8"/>
        <v>1.9163232281439223E-4</v>
      </c>
      <c r="T16" s="30">
        <v>2015</v>
      </c>
      <c r="U16" s="31" t="s">
        <v>183</v>
      </c>
      <c r="V16" s="4">
        <f>SUMIF('LU Predicted Monthly'!$B:$B,$B16,'LU Predicted Monthly'!C:C)</f>
        <v>73733242.539999992</v>
      </c>
      <c r="W16" s="4">
        <f>SUMIF('LU Predicted Monthly'!$B:$B,$B16,'LU Predicted Monthly'!X:X)</f>
        <v>74903358.355252028</v>
      </c>
      <c r="X16" s="8">
        <f t="shared" si="9"/>
        <v>1.586958303939031E-2</v>
      </c>
    </row>
    <row r="17" spans="2:24" s="30" customFormat="1" x14ac:dyDescent="0.25">
      <c r="D17" s="4"/>
      <c r="E17" s="4"/>
      <c r="F17" s="8"/>
    </row>
    <row r="18" spans="2:24" x14ac:dyDescent="0.25">
      <c r="B18" t="s">
        <v>100</v>
      </c>
      <c r="F18" s="10">
        <f>AVERAGE(F4:F16)</f>
        <v>1.6202665179242605E-2</v>
      </c>
      <c r="G18" s="10"/>
      <c r="H18" t="s">
        <v>100</v>
      </c>
      <c r="L18" s="10">
        <f>AVERAGE(L10:L15)</f>
        <v>2.4804549438151555E-2</v>
      </c>
      <c r="M18" s="10"/>
      <c r="N18" t="s">
        <v>100</v>
      </c>
      <c r="R18" s="10">
        <f>AVERAGE(R4:R16)</f>
        <v>8.2510623496425371E-3</v>
      </c>
      <c r="S18" s="10"/>
      <c r="T18" t="s">
        <v>100</v>
      </c>
      <c r="X18" s="10">
        <f>AVERAGE(X4:X16)</f>
        <v>2.0350601603958501E-2</v>
      </c>
    </row>
    <row r="19" spans="2:24" x14ac:dyDescent="0.25">
      <c r="B19" t="s">
        <v>99</v>
      </c>
      <c r="F19" s="10">
        <f>'Res Predicted Monthly'!$W$146</f>
        <v>3.7098762054551412E-2</v>
      </c>
      <c r="G19" s="10"/>
      <c r="H19" t="s">
        <v>99</v>
      </c>
      <c r="L19" s="10">
        <f>'GS &lt; 50 Predicted Monthly'!$AA$140</f>
        <v>4.7787205593114737E-2</v>
      </c>
      <c r="M19" s="10"/>
      <c r="N19" t="s">
        <v>99</v>
      </c>
      <c r="R19" s="10">
        <f>'GS &gt; 50 Predicted Monthly'!$W$146</f>
        <v>2.1379452892682976E-2</v>
      </c>
      <c r="S19" s="10"/>
      <c r="T19" t="s">
        <v>99</v>
      </c>
      <c r="X19" s="10">
        <f>'LU Predicted Monthly'!$Y$146</f>
        <v>2.7463305382877775E-2</v>
      </c>
    </row>
    <row r="20" spans="2:24" x14ac:dyDescent="0.25">
      <c r="B20" s="31" t="s">
        <v>184</v>
      </c>
      <c r="H20" s="31" t="s">
        <v>184</v>
      </c>
      <c r="I20" s="31"/>
      <c r="N20" s="31" t="s">
        <v>184</v>
      </c>
      <c r="O20" s="31"/>
      <c r="T20" s="31" t="s">
        <v>184</v>
      </c>
      <c r="U20" s="31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opLeftCell="A132" workbookViewId="0">
      <selection activeCell="V140" sqref="V140:V15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8.6640625" bestFit="1" customWidth="1"/>
    <col min="7" max="11" width="8.6640625" style="30" customWidth="1"/>
    <col min="12" max="12" width="9.109375" style="30"/>
    <col min="13" max="14" width="11.33203125" style="23" bestFit="1" customWidth="1"/>
    <col min="15" max="15" width="10.33203125" style="23" bestFit="1" customWidth="1"/>
    <col min="16" max="16" width="11.33203125" style="23" bestFit="1" customWidth="1"/>
    <col min="17" max="21" width="11.33203125" style="23" customWidth="1"/>
    <col min="22" max="22" width="16.88671875" style="23" bestFit="1" customWidth="1"/>
  </cols>
  <sheetData>
    <row r="1" spans="1:22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Data'!M1</f>
        <v>HDD</v>
      </c>
      <c r="E1" t="str">
        <f>'Monthly Data'!N1</f>
        <v>CDD</v>
      </c>
      <c r="F1" s="30" t="str">
        <f>'Monthly Data'!S1</f>
        <v>Res Cust</v>
      </c>
      <c r="G1" s="30" t="str">
        <f>'Monthly Data'!AD1</f>
        <v>Fall</v>
      </c>
      <c r="H1" s="30" t="str">
        <f>'Monthly Data'!AF1</f>
        <v>DAPR</v>
      </c>
      <c r="I1" s="30" t="str">
        <f>'Monthly Data'!AH1</f>
        <v>PostSecondarySummer</v>
      </c>
      <c r="J1" s="30" t="str">
        <f>'Monthly Data'!AI1</f>
        <v>DJAN</v>
      </c>
      <c r="K1" s="30" t="str">
        <f>'Monthly Data'!AJ1</f>
        <v>DMAR</v>
      </c>
      <c r="M1" s="23" t="s">
        <v>13</v>
      </c>
      <c r="N1" s="23" t="str">
        <f>D1</f>
        <v>HDD</v>
      </c>
      <c r="O1" s="23" t="str">
        <f>E1</f>
        <v>CDD</v>
      </c>
      <c r="P1" s="23" t="str">
        <f t="shared" ref="P1:U1" si="0">F1</f>
        <v>Res Cust</v>
      </c>
      <c r="Q1" s="23" t="str">
        <f t="shared" si="0"/>
        <v>Fall</v>
      </c>
      <c r="R1" s="23" t="str">
        <f t="shared" si="0"/>
        <v>DAPR</v>
      </c>
      <c r="S1" s="23" t="str">
        <f t="shared" si="0"/>
        <v>PostSecondarySummer</v>
      </c>
      <c r="T1" s="23" t="str">
        <f t="shared" si="0"/>
        <v>DJAN</v>
      </c>
      <c r="U1" s="23" t="str">
        <f t="shared" si="0"/>
        <v>DMAR</v>
      </c>
      <c r="V1" s="58" t="s">
        <v>58</v>
      </c>
    </row>
    <row r="2" spans="1:22" x14ac:dyDescent="0.25">
      <c r="A2" s="11">
        <f>'Monthly Data'!A2</f>
        <v>37803</v>
      </c>
      <c r="B2" s="6">
        <f t="shared" ref="B2:B65" si="1">YEAR(A2)</f>
        <v>2003</v>
      </c>
      <c r="C2" s="30">
        <f>'Monthly Data'!D2</f>
        <v>13419848.7115</v>
      </c>
      <c r="D2" s="30">
        <f t="shared" ref="D2:E2" ca="1" si="2">D14</f>
        <v>5.01</v>
      </c>
      <c r="E2" s="30">
        <f t="shared" ca="1" si="2"/>
        <v>96.909999999999982</v>
      </c>
      <c r="F2" s="30">
        <f>'Monthly Data'!S2</f>
        <v>22040</v>
      </c>
      <c r="G2" s="30">
        <f>'Monthly Data'!AD2</f>
        <v>0</v>
      </c>
      <c r="H2" s="30">
        <f>'Monthly Data'!AF2</f>
        <v>0</v>
      </c>
      <c r="I2" s="30">
        <f>'Monthly Data'!AH2</f>
        <v>1</v>
      </c>
      <c r="J2" s="30">
        <f>'Monthly Data'!AI2</f>
        <v>0</v>
      </c>
      <c r="K2" s="30">
        <f>'Monthly Data'!AJ2</f>
        <v>0</v>
      </c>
      <c r="M2" s="23">
        <f>'Res OLS Model'!$B$5</f>
        <v>36285878.877469003</v>
      </c>
      <c r="N2" s="23">
        <f ca="1">'Res OLS Model'!$B$6*D2</f>
        <v>56133.076754476708</v>
      </c>
      <c r="O2" s="23">
        <f ca="1">'Res OLS Model'!$B$7*E2</f>
        <v>2610978.3828691393</v>
      </c>
      <c r="P2" s="23">
        <f>'Res OLS Model'!$B$8*F2</f>
        <v>-22156613.027468946</v>
      </c>
      <c r="Q2" s="23">
        <f>'Res OLS Model'!$B$9*G2</f>
        <v>0</v>
      </c>
      <c r="R2" s="23">
        <f>'Res OLS Model'!$B$10*H2</f>
        <v>0</v>
      </c>
      <c r="S2" s="23">
        <f>'Res OLS Model'!$B$11*I2</f>
        <v>-2360733.7423852198</v>
      </c>
      <c r="T2" s="23">
        <f>'Res OLS Model'!$B$12*J2</f>
        <v>0</v>
      </c>
      <c r="U2" s="23">
        <f>'Res OLS Model'!$B$13*K2</f>
        <v>0</v>
      </c>
      <c r="V2" s="23">
        <f t="shared" ref="V2:V65" ca="1" si="3">SUM(M2:U2)</f>
        <v>14435643.56723845</v>
      </c>
    </row>
    <row r="3" spans="1:22" x14ac:dyDescent="0.25">
      <c r="A3" s="11">
        <f>'Monthly Data'!A3</f>
        <v>37834</v>
      </c>
      <c r="B3" s="6">
        <f t="shared" si="1"/>
        <v>2003</v>
      </c>
      <c r="C3" s="30">
        <f>'Monthly Data'!D3</f>
        <v>13814736.110400001</v>
      </c>
      <c r="D3" s="30">
        <f t="shared" ref="D3:E3" ca="1" si="4">D15</f>
        <v>12.719999999999999</v>
      </c>
      <c r="E3" s="30">
        <f t="shared" ca="1" si="4"/>
        <v>77.22999999999999</v>
      </c>
      <c r="F3" s="30">
        <f>'Monthly Data'!S3</f>
        <v>22209.5</v>
      </c>
      <c r="G3" s="30">
        <f>'Monthly Data'!AD3</f>
        <v>0</v>
      </c>
      <c r="H3" s="30">
        <f>'Monthly Data'!AF3</f>
        <v>0</v>
      </c>
      <c r="I3" s="30">
        <f>'Monthly Data'!AH3</f>
        <v>1</v>
      </c>
      <c r="J3" s="30">
        <f>'Monthly Data'!AI3</f>
        <v>0</v>
      </c>
      <c r="K3" s="30">
        <f>'Monthly Data'!AJ3</f>
        <v>0</v>
      </c>
      <c r="M3" s="23">
        <f>'Res OLS Model'!$B$5</f>
        <v>36285878.877469003</v>
      </c>
      <c r="N3" s="23">
        <f ca="1">'Res OLS Model'!$B$6*D3</f>
        <v>142517.51223891092</v>
      </c>
      <c r="O3" s="23">
        <f ca="1">'Res OLS Model'!$B$7*E3</f>
        <v>2080753.9006189622</v>
      </c>
      <c r="P3" s="23">
        <f>'Res OLS Model'!$B$8*F3</f>
        <v>-22327009.84725824</v>
      </c>
      <c r="Q3" s="23">
        <f>'Res OLS Model'!$B$9*G3</f>
        <v>0</v>
      </c>
      <c r="R3" s="23">
        <f>'Res OLS Model'!$B$10*H3</f>
        <v>0</v>
      </c>
      <c r="S3" s="23">
        <f>'Res OLS Model'!$B$11*I3</f>
        <v>-2360733.7423852198</v>
      </c>
      <c r="T3" s="23">
        <f>'Res OLS Model'!$B$12*J3</f>
        <v>0</v>
      </c>
      <c r="U3" s="23">
        <f>'Res OLS Model'!$B$13*K3</f>
        <v>0</v>
      </c>
      <c r="V3" s="23">
        <f t="shared" ca="1" si="3"/>
        <v>13821406.700683419</v>
      </c>
    </row>
    <row r="4" spans="1:22" x14ac:dyDescent="0.25">
      <c r="A4" s="11">
        <f>'Monthly Data'!A4</f>
        <v>37865</v>
      </c>
      <c r="B4" s="6">
        <f t="shared" si="1"/>
        <v>2003</v>
      </c>
      <c r="C4" s="30">
        <f>'Monthly Data'!D4</f>
        <v>13451103.6918</v>
      </c>
      <c r="D4" s="30">
        <f t="shared" ref="D4:E4" ca="1" si="5">D16</f>
        <v>86.570000000000007</v>
      </c>
      <c r="E4" s="30">
        <f t="shared" ca="1" si="5"/>
        <v>19.899999999999999</v>
      </c>
      <c r="F4" s="30">
        <f>'Monthly Data'!S4</f>
        <v>22379</v>
      </c>
      <c r="G4" s="30">
        <f>'Monthly Data'!AD4</f>
        <v>1</v>
      </c>
      <c r="H4" s="30">
        <f>'Monthly Data'!AF4</f>
        <v>0</v>
      </c>
      <c r="I4" s="30">
        <f>'Monthly Data'!AH4</f>
        <v>0</v>
      </c>
      <c r="J4" s="30">
        <f>'Monthly Data'!AI4</f>
        <v>0</v>
      </c>
      <c r="K4" s="30">
        <f>'Monthly Data'!AJ4</f>
        <v>0</v>
      </c>
      <c r="M4" s="23">
        <f>'Res OLS Model'!$B$5</f>
        <v>36285878.877469003</v>
      </c>
      <c r="N4" s="23">
        <f ca="1">'Res OLS Model'!$B$6*D4</f>
        <v>969948.19453793392</v>
      </c>
      <c r="O4" s="23">
        <f ca="1">'Res OLS Model'!$B$7*E4</f>
        <v>536151.78845419339</v>
      </c>
      <c r="P4" s="23">
        <f>'Res OLS Model'!$B$8*F4</f>
        <v>-22497406.66704753</v>
      </c>
      <c r="Q4" s="23">
        <f>'Res OLS Model'!$B$9*G4</f>
        <v>-1472524.5627255</v>
      </c>
      <c r="R4" s="23">
        <f>'Res OLS Model'!$B$10*H4</f>
        <v>0</v>
      </c>
      <c r="S4" s="23">
        <f>'Res OLS Model'!$B$11*I4</f>
        <v>0</v>
      </c>
      <c r="T4" s="23">
        <f>'Res OLS Model'!$B$12*J4</f>
        <v>0</v>
      </c>
      <c r="U4" s="23">
        <f>'Res OLS Model'!$B$13*K4</f>
        <v>0</v>
      </c>
      <c r="V4" s="23">
        <f t="shared" ca="1" si="3"/>
        <v>13822047.630688101</v>
      </c>
    </row>
    <row r="5" spans="1:22" x14ac:dyDescent="0.25">
      <c r="A5" s="11">
        <f>'Monthly Data'!A5</f>
        <v>37895</v>
      </c>
      <c r="B5" s="6">
        <f t="shared" si="1"/>
        <v>2003</v>
      </c>
      <c r="C5" s="30">
        <f>'Monthly Data'!D5</f>
        <v>15249279.532399999</v>
      </c>
      <c r="D5" s="30">
        <f t="shared" ref="D5:E5" ca="1" si="6">D17</f>
        <v>270.3</v>
      </c>
      <c r="E5" s="30">
        <f t="shared" ca="1" si="6"/>
        <v>1.21</v>
      </c>
      <c r="F5" s="30">
        <f>'Monthly Data'!S5</f>
        <v>22424</v>
      </c>
      <c r="G5" s="30">
        <f>'Monthly Data'!AD5</f>
        <v>1</v>
      </c>
      <c r="H5" s="30">
        <f>'Monthly Data'!AF5</f>
        <v>0</v>
      </c>
      <c r="I5" s="30">
        <f>'Monthly Data'!AH5</f>
        <v>0</v>
      </c>
      <c r="J5" s="30">
        <f>'Monthly Data'!AI5</f>
        <v>0</v>
      </c>
      <c r="K5" s="30">
        <f>'Monthly Data'!AJ5</f>
        <v>0</v>
      </c>
      <c r="M5" s="23">
        <f>'Res OLS Model'!$B$5</f>
        <v>36285878.877469003</v>
      </c>
      <c r="N5" s="23">
        <f ca="1">'Res OLS Model'!$B$6*D5</f>
        <v>3028497.1350768572</v>
      </c>
      <c r="O5" s="23">
        <f ca="1">'Res OLS Model'!$B$7*E5</f>
        <v>32600.184122089144</v>
      </c>
      <c r="P5" s="23">
        <f>'Res OLS Model'!$B$8*F5</f>
        <v>-22542644.760796901</v>
      </c>
      <c r="Q5" s="23">
        <f>'Res OLS Model'!$B$9*G5</f>
        <v>-1472524.5627255</v>
      </c>
      <c r="R5" s="23">
        <f>'Res OLS Model'!$B$10*H5</f>
        <v>0</v>
      </c>
      <c r="S5" s="23">
        <f>'Res OLS Model'!$B$11*I5</f>
        <v>0</v>
      </c>
      <c r="T5" s="23">
        <f>'Res OLS Model'!$B$12*J5</f>
        <v>0</v>
      </c>
      <c r="U5" s="23">
        <f>'Res OLS Model'!$B$13*K5</f>
        <v>0</v>
      </c>
      <c r="V5" s="23">
        <f t="shared" ca="1" si="3"/>
        <v>15331806.873145547</v>
      </c>
    </row>
    <row r="6" spans="1:22" x14ac:dyDescent="0.25">
      <c r="A6" s="11">
        <f>'Monthly Data'!A6</f>
        <v>37926</v>
      </c>
      <c r="B6" s="6">
        <f t="shared" si="1"/>
        <v>2003</v>
      </c>
      <c r="C6" s="30">
        <f>'Monthly Data'!D6</f>
        <v>17551990.578799997</v>
      </c>
      <c r="D6" s="30">
        <f t="shared" ref="D6:E6" ca="1" si="7">D18</f>
        <v>444.05</v>
      </c>
      <c r="E6" s="30">
        <f t="shared" ca="1" si="7"/>
        <v>0</v>
      </c>
      <c r="F6" s="30">
        <f>'Monthly Data'!S6</f>
        <v>22436</v>
      </c>
      <c r="G6" s="30">
        <f>'Monthly Data'!AD6</f>
        <v>1</v>
      </c>
      <c r="H6" s="30">
        <f>'Monthly Data'!AF6</f>
        <v>0</v>
      </c>
      <c r="I6" s="30">
        <f>'Monthly Data'!AH6</f>
        <v>0</v>
      </c>
      <c r="J6" s="30">
        <f>'Monthly Data'!AI6</f>
        <v>0</v>
      </c>
      <c r="K6" s="30">
        <f>'Monthly Data'!AJ6</f>
        <v>0</v>
      </c>
      <c r="M6" s="23">
        <f>'Res OLS Model'!$B$5</f>
        <v>36285878.877469003</v>
      </c>
      <c r="N6" s="23">
        <f ca="1">'Res OLS Model'!$B$6*D6</f>
        <v>4975228.0903843082</v>
      </c>
      <c r="O6" s="23">
        <f ca="1">'Res OLS Model'!$B$7*E6</f>
        <v>0</v>
      </c>
      <c r="P6" s="23">
        <f>'Res OLS Model'!$B$8*F6</f>
        <v>-22554708.252463397</v>
      </c>
      <c r="Q6" s="23">
        <f>'Res OLS Model'!$B$9*G6</f>
        <v>-1472524.5627255</v>
      </c>
      <c r="R6" s="23">
        <f>'Res OLS Model'!$B$10*H6</f>
        <v>0</v>
      </c>
      <c r="S6" s="23">
        <f>'Res OLS Model'!$B$11*I6</f>
        <v>0</v>
      </c>
      <c r="T6" s="23">
        <f>'Res OLS Model'!$B$12*J6</f>
        <v>0</v>
      </c>
      <c r="U6" s="23">
        <f>'Res OLS Model'!$B$13*K6</f>
        <v>0</v>
      </c>
      <c r="V6" s="23">
        <f t="shared" ca="1" si="3"/>
        <v>17233874.152664412</v>
      </c>
    </row>
    <row r="7" spans="1:22" x14ac:dyDescent="0.25">
      <c r="A7" s="11">
        <f>'Monthly Data'!A7</f>
        <v>37956</v>
      </c>
      <c r="B7" s="6">
        <f t="shared" si="1"/>
        <v>2003</v>
      </c>
      <c r="C7" s="30">
        <f>'Monthly Data'!D7</f>
        <v>21265866.4439</v>
      </c>
      <c r="D7" s="30">
        <f t="shared" ref="D7:E7" ca="1" si="8">D19</f>
        <v>684.01</v>
      </c>
      <c r="E7" s="30">
        <f t="shared" ca="1" si="8"/>
        <v>0</v>
      </c>
      <c r="F7" s="30">
        <f>'Monthly Data'!S7</f>
        <v>22444</v>
      </c>
      <c r="G7" s="30">
        <f>'Monthly Data'!AD7</f>
        <v>0</v>
      </c>
      <c r="H7" s="30">
        <f>'Monthly Data'!AF7</f>
        <v>0</v>
      </c>
      <c r="I7" s="30">
        <f>'Monthly Data'!AH7</f>
        <v>0</v>
      </c>
      <c r="J7" s="30">
        <f>'Monthly Data'!AI7</f>
        <v>0</v>
      </c>
      <c r="K7" s="30">
        <f>'Monthly Data'!AJ7</f>
        <v>0</v>
      </c>
      <c r="M7" s="23">
        <f>'Res OLS Model'!$B$5</f>
        <v>36285878.877469003</v>
      </c>
      <c r="N7" s="23">
        <f ca="1">'Res OLS Model'!$B$6*D7</f>
        <v>7663789.5869919388</v>
      </c>
      <c r="O7" s="23">
        <f ca="1">'Res OLS Model'!$B$7*E7</f>
        <v>0</v>
      </c>
      <c r="P7" s="23">
        <f>'Res OLS Model'!$B$8*F7</f>
        <v>-22562750.580241065</v>
      </c>
      <c r="Q7" s="23">
        <f>'Res OLS Model'!$B$9*G7</f>
        <v>0</v>
      </c>
      <c r="R7" s="23">
        <f>'Res OLS Model'!$B$10*H7</f>
        <v>0</v>
      </c>
      <c r="S7" s="23">
        <f>'Res OLS Model'!$B$11*I7</f>
        <v>0</v>
      </c>
      <c r="T7" s="23">
        <f>'Res OLS Model'!$B$12*J7</f>
        <v>0</v>
      </c>
      <c r="U7" s="23">
        <f>'Res OLS Model'!$B$13*K7</f>
        <v>0</v>
      </c>
      <c r="V7" s="23">
        <f t="shared" ca="1" si="3"/>
        <v>21386917.884219874</v>
      </c>
    </row>
    <row r="8" spans="1:22" x14ac:dyDescent="0.25">
      <c r="A8" s="11">
        <f>'Monthly Data'!A8</f>
        <v>37987</v>
      </c>
      <c r="B8" s="6">
        <f t="shared" si="1"/>
        <v>2004</v>
      </c>
      <c r="C8" s="30">
        <f>'Monthly Data'!D8</f>
        <v>24983392.7454</v>
      </c>
      <c r="D8" s="30">
        <f t="shared" ref="D8:E8" ca="1" si="9">D20</f>
        <v>784.29</v>
      </c>
      <c r="E8" s="30">
        <f t="shared" ca="1" si="9"/>
        <v>0</v>
      </c>
      <c r="F8" s="30">
        <f>'Monthly Data'!S8</f>
        <v>22463</v>
      </c>
      <c r="G8" s="30">
        <f>'Monthly Data'!AD8</f>
        <v>0</v>
      </c>
      <c r="H8" s="30">
        <f>'Monthly Data'!AF8</f>
        <v>0</v>
      </c>
      <c r="I8" s="30">
        <f>'Monthly Data'!AH8</f>
        <v>0</v>
      </c>
      <c r="J8" s="30">
        <f>'Monthly Data'!AI8</f>
        <v>1</v>
      </c>
      <c r="K8" s="30">
        <f>'Monthly Data'!AJ8</f>
        <v>0</v>
      </c>
      <c r="M8" s="23">
        <f>'Res OLS Model'!$B$5</f>
        <v>36285878.877469003</v>
      </c>
      <c r="N8" s="23">
        <f ca="1">'Res OLS Model'!$B$6*D8</f>
        <v>8787347.4586364347</v>
      </c>
      <c r="O8" s="23">
        <f ca="1">'Res OLS Model'!$B$7*E8</f>
        <v>0</v>
      </c>
      <c r="P8" s="23">
        <f>'Res OLS Model'!$B$8*F8</f>
        <v>-22581851.10871302</v>
      </c>
      <c r="Q8" s="23">
        <f>'Res OLS Model'!$B$9*G8</f>
        <v>0</v>
      </c>
      <c r="R8" s="23">
        <f>'Res OLS Model'!$B$10*H8</f>
        <v>0</v>
      </c>
      <c r="S8" s="23">
        <f>'Res OLS Model'!$B$11*I8</f>
        <v>0</v>
      </c>
      <c r="T8" s="23">
        <f>'Res OLS Model'!$B$12*J8</f>
        <v>1341287.9429404701</v>
      </c>
      <c r="U8" s="23">
        <f>'Res OLS Model'!$B$13*K8</f>
        <v>0</v>
      </c>
      <c r="V8" s="23">
        <f t="shared" ca="1" si="3"/>
        <v>23832663.170332886</v>
      </c>
    </row>
    <row r="9" spans="1:22" x14ac:dyDescent="0.25">
      <c r="A9" s="11">
        <f>'Monthly Data'!A9</f>
        <v>38018</v>
      </c>
      <c r="B9" s="6">
        <f t="shared" si="1"/>
        <v>2004</v>
      </c>
      <c r="C9" s="30">
        <f>'Monthly Data'!D9</f>
        <v>23260728.185400002</v>
      </c>
      <c r="D9" s="30">
        <f t="shared" ref="D9:E9" ca="1" si="10">D21</f>
        <v>682.50999999999988</v>
      </c>
      <c r="E9" s="30">
        <f t="shared" ca="1" si="10"/>
        <v>0</v>
      </c>
      <c r="F9" s="30">
        <f>'Monthly Data'!S9</f>
        <v>22466</v>
      </c>
      <c r="G9" s="30">
        <f>'Monthly Data'!AD9</f>
        <v>0</v>
      </c>
      <c r="H9" s="30">
        <f>'Monthly Data'!AF9</f>
        <v>0</v>
      </c>
      <c r="I9" s="30">
        <f>'Monthly Data'!AH9</f>
        <v>0</v>
      </c>
      <c r="J9" s="30">
        <f>'Monthly Data'!AI9</f>
        <v>0</v>
      </c>
      <c r="K9" s="30">
        <f>'Monthly Data'!AJ9</f>
        <v>0</v>
      </c>
      <c r="M9" s="23">
        <f>'Res OLS Model'!$B$5</f>
        <v>36285878.877469003</v>
      </c>
      <c r="N9" s="23">
        <f ca="1">'Res OLS Model'!$B$6*D9</f>
        <v>7646983.2765864059</v>
      </c>
      <c r="O9" s="23">
        <f ca="1">'Res OLS Model'!$B$7*E9</f>
        <v>0</v>
      </c>
      <c r="P9" s="23">
        <f>'Res OLS Model'!$B$8*F9</f>
        <v>-22584866.981629644</v>
      </c>
      <c r="Q9" s="23">
        <f>'Res OLS Model'!$B$9*G9</f>
        <v>0</v>
      </c>
      <c r="R9" s="23">
        <f>'Res OLS Model'!$B$10*H9</f>
        <v>0</v>
      </c>
      <c r="S9" s="23">
        <f>'Res OLS Model'!$B$11*I9</f>
        <v>0</v>
      </c>
      <c r="T9" s="23">
        <f>'Res OLS Model'!$B$12*J9</f>
        <v>0</v>
      </c>
      <c r="U9" s="23">
        <f>'Res OLS Model'!$B$13*K9</f>
        <v>0</v>
      </c>
      <c r="V9" s="23">
        <f t="shared" ca="1" si="3"/>
        <v>21347995.172425766</v>
      </c>
    </row>
    <row r="10" spans="1:22" x14ac:dyDescent="0.25">
      <c r="A10" s="11">
        <f>'Monthly Data'!A10</f>
        <v>38047</v>
      </c>
      <c r="B10" s="6">
        <f t="shared" si="1"/>
        <v>2004</v>
      </c>
      <c r="C10" s="30">
        <f>'Monthly Data'!D10</f>
        <v>21380237.746199995</v>
      </c>
      <c r="D10" s="30">
        <f t="shared" ref="D10:E10" ca="1" si="11">D22</f>
        <v>556.99</v>
      </c>
      <c r="E10" s="30">
        <f t="shared" ca="1" si="11"/>
        <v>0</v>
      </c>
      <c r="F10" s="30">
        <f>'Monthly Data'!S10</f>
        <v>22450</v>
      </c>
      <c r="G10" s="30">
        <f>'Monthly Data'!AD10</f>
        <v>0</v>
      </c>
      <c r="H10" s="30">
        <f>'Monthly Data'!AF10</f>
        <v>0</v>
      </c>
      <c r="I10" s="30">
        <f>'Monthly Data'!AH10</f>
        <v>0</v>
      </c>
      <c r="J10" s="30">
        <f>'Monthly Data'!AI10</f>
        <v>0</v>
      </c>
      <c r="K10" s="30">
        <f>'Monthly Data'!AJ10</f>
        <v>1</v>
      </c>
      <c r="M10" s="23">
        <f>'Res OLS Model'!$B$5</f>
        <v>36285878.877469003</v>
      </c>
      <c r="N10" s="23">
        <f ca="1">'Res OLS Model'!$B$6*D10</f>
        <v>6240631.2218514932</v>
      </c>
      <c r="O10" s="23">
        <f ca="1">'Res OLS Model'!$B$7*E10</f>
        <v>0</v>
      </c>
      <c r="P10" s="23">
        <f>'Res OLS Model'!$B$8*F10</f>
        <v>-22568782.326074313</v>
      </c>
      <c r="Q10" s="23">
        <f>'Res OLS Model'!$B$9*G10</f>
        <v>0</v>
      </c>
      <c r="R10" s="23">
        <f>'Res OLS Model'!$B$10*H10</f>
        <v>0</v>
      </c>
      <c r="S10" s="23">
        <f>'Res OLS Model'!$B$11*I10</f>
        <v>0</v>
      </c>
      <c r="T10" s="23">
        <f>'Res OLS Model'!$B$12*J10</f>
        <v>0</v>
      </c>
      <c r="U10" s="23">
        <f>'Res OLS Model'!$B$13*K10</f>
        <v>623335.83106531797</v>
      </c>
      <c r="V10" s="23">
        <f t="shared" ca="1" si="3"/>
        <v>20581063.6043115</v>
      </c>
    </row>
    <row r="11" spans="1:22" x14ac:dyDescent="0.25">
      <c r="A11" s="11">
        <f>'Monthly Data'!A11</f>
        <v>38078</v>
      </c>
      <c r="B11" s="6">
        <f t="shared" si="1"/>
        <v>2004</v>
      </c>
      <c r="C11" s="30">
        <f>'Monthly Data'!D11</f>
        <v>16381292.574499998</v>
      </c>
      <c r="D11" s="30">
        <f t="shared" ref="D11:E11" ca="1" si="12">D23</f>
        <v>326.58999999999997</v>
      </c>
      <c r="E11" s="30">
        <f t="shared" ca="1" si="12"/>
        <v>0.39</v>
      </c>
      <c r="F11" s="30">
        <f>'Monthly Data'!S11</f>
        <v>22282</v>
      </c>
      <c r="G11" s="30">
        <f>'Monthly Data'!AD11</f>
        <v>0</v>
      </c>
      <c r="H11" s="30">
        <f>'Monthly Data'!AF11</f>
        <v>1</v>
      </c>
      <c r="I11" s="30">
        <f>'Monthly Data'!AH11</f>
        <v>0</v>
      </c>
      <c r="J11" s="30">
        <f>'Monthly Data'!AI11</f>
        <v>0</v>
      </c>
      <c r="K11" s="30">
        <f>'Monthly Data'!AJ11</f>
        <v>0</v>
      </c>
      <c r="M11" s="23">
        <f>'Res OLS Model'!$B$5</f>
        <v>36285878.877469003</v>
      </c>
      <c r="N11" s="23">
        <f ca="1">'Res OLS Model'!$B$6*D11</f>
        <v>3659181.9435617859</v>
      </c>
      <c r="O11" s="23">
        <f ca="1">'Res OLS Model'!$B$7*E11</f>
        <v>10507.497361665097</v>
      </c>
      <c r="P11" s="23">
        <f>'Res OLS Model'!$B$8*F11</f>
        <v>-22399893.442743335</v>
      </c>
      <c r="Q11" s="23">
        <f>'Res OLS Model'!$B$9*G11</f>
        <v>0</v>
      </c>
      <c r="R11" s="23">
        <f>'Res OLS Model'!$B$10*H11</f>
        <v>-1378033.61082948</v>
      </c>
      <c r="S11" s="23">
        <f>'Res OLS Model'!$B$11*I11</f>
        <v>0</v>
      </c>
      <c r="T11" s="23">
        <f>'Res OLS Model'!$B$12*J11</f>
        <v>0</v>
      </c>
      <c r="U11" s="23">
        <f>'Res OLS Model'!$B$13*K11</f>
        <v>0</v>
      </c>
      <c r="V11" s="23">
        <f t="shared" ca="1" si="3"/>
        <v>16177641.264819641</v>
      </c>
    </row>
    <row r="12" spans="1:22" x14ac:dyDescent="0.25">
      <c r="A12" s="11">
        <f>'Monthly Data'!A12</f>
        <v>38108</v>
      </c>
      <c r="B12" s="6">
        <f t="shared" si="1"/>
        <v>2004</v>
      </c>
      <c r="C12" s="30">
        <f>'Monthly Data'!D12</f>
        <v>13113711.889600001</v>
      </c>
      <c r="D12" s="30">
        <f t="shared" ref="D12:E12" ca="1" si="13">D24</f>
        <v>144.96</v>
      </c>
      <c r="E12" s="30">
        <f t="shared" ca="1" si="13"/>
        <v>8.67</v>
      </c>
      <c r="F12" s="30">
        <f>'Monthly Data'!S12</f>
        <v>22073</v>
      </c>
      <c r="G12" s="30">
        <f>'Monthly Data'!AD12</f>
        <v>0</v>
      </c>
      <c r="H12" s="30">
        <f>'Monthly Data'!AF12</f>
        <v>0</v>
      </c>
      <c r="I12" s="30">
        <f>'Monthly Data'!AH12</f>
        <v>1</v>
      </c>
      <c r="J12" s="30">
        <f>'Monthly Data'!AI12</f>
        <v>0</v>
      </c>
      <c r="K12" s="30">
        <f>'Monthly Data'!AJ12</f>
        <v>0</v>
      </c>
      <c r="M12" s="23">
        <f>'Res OLS Model'!$B$5</f>
        <v>36285878.877469003</v>
      </c>
      <c r="N12" s="23">
        <f ca="1">'Res OLS Model'!$B$6*D12</f>
        <v>1624161.8375906076</v>
      </c>
      <c r="O12" s="23">
        <f ca="1">'Res OLS Model'!$B$7*E12</f>
        <v>233589.7490400933</v>
      </c>
      <c r="P12" s="23">
        <f>'Res OLS Model'!$B$8*F12</f>
        <v>-22189787.629551817</v>
      </c>
      <c r="Q12" s="23">
        <f>'Res OLS Model'!$B$9*G12</f>
        <v>0</v>
      </c>
      <c r="R12" s="23">
        <f>'Res OLS Model'!$B$10*H12</f>
        <v>0</v>
      </c>
      <c r="S12" s="23">
        <f>'Res OLS Model'!$B$11*I12</f>
        <v>-2360733.7423852198</v>
      </c>
      <c r="T12" s="23">
        <f>'Res OLS Model'!$B$12*J12</f>
        <v>0</v>
      </c>
      <c r="U12" s="23">
        <f>'Res OLS Model'!$B$13*K12</f>
        <v>0</v>
      </c>
      <c r="V12" s="23">
        <f t="shared" ca="1" si="3"/>
        <v>13593109.092162669</v>
      </c>
    </row>
    <row r="13" spans="1:22" x14ac:dyDescent="0.25">
      <c r="A13" s="11">
        <f>'Monthly Data'!A13</f>
        <v>38139</v>
      </c>
      <c r="B13" s="6">
        <f t="shared" si="1"/>
        <v>2004</v>
      </c>
      <c r="C13" s="30">
        <f>'Monthly Data'!D13</f>
        <v>12025630.5428</v>
      </c>
      <c r="D13" s="30">
        <f t="shared" ref="D13:E13" ca="1" si="14">D25</f>
        <v>41.510000000000005</v>
      </c>
      <c r="E13" s="30">
        <f t="shared" ca="1" si="14"/>
        <v>44.41</v>
      </c>
      <c r="F13" s="30">
        <f>'Monthly Data'!S13</f>
        <v>22084</v>
      </c>
      <c r="G13" s="30">
        <f>'Monthly Data'!AD13</f>
        <v>0</v>
      </c>
      <c r="H13" s="30">
        <f>'Monthly Data'!AF13</f>
        <v>0</v>
      </c>
      <c r="I13" s="30">
        <f>'Monthly Data'!AH13</f>
        <v>1</v>
      </c>
      <c r="J13" s="30">
        <f>'Monthly Data'!AI13</f>
        <v>0</v>
      </c>
      <c r="K13" s="30">
        <f>'Monthly Data'!AJ13</f>
        <v>0</v>
      </c>
      <c r="M13" s="23">
        <f>'Res OLS Model'!$B$5</f>
        <v>36285878.877469003</v>
      </c>
      <c r="N13" s="23">
        <f ca="1">'Res OLS Model'!$B$6*D13</f>
        <v>465086.62995575421</v>
      </c>
      <c r="O13" s="23">
        <f ca="1">'Res OLS Model'!$B$7*E13</f>
        <v>1196507.5841834536</v>
      </c>
      <c r="P13" s="23">
        <f>'Res OLS Model'!$B$8*F13</f>
        <v>-22200845.83024611</v>
      </c>
      <c r="Q13" s="23">
        <f>'Res OLS Model'!$B$9*G13</f>
        <v>0</v>
      </c>
      <c r="R13" s="23">
        <f>'Res OLS Model'!$B$10*H13</f>
        <v>0</v>
      </c>
      <c r="S13" s="23">
        <f>'Res OLS Model'!$B$11*I13</f>
        <v>-2360733.7423852198</v>
      </c>
      <c r="T13" s="23">
        <f>'Res OLS Model'!$B$12*J13</f>
        <v>0</v>
      </c>
      <c r="U13" s="23">
        <f>'Res OLS Model'!$B$13*K13</f>
        <v>0</v>
      </c>
      <c r="V13" s="23">
        <f t="shared" ca="1" si="3"/>
        <v>13385893.518976882</v>
      </c>
    </row>
    <row r="14" spans="1:22" x14ac:dyDescent="0.25">
      <c r="A14" s="11">
        <f>'Monthly Data'!A14</f>
        <v>38169</v>
      </c>
      <c r="B14" s="6">
        <f t="shared" si="1"/>
        <v>2004</v>
      </c>
      <c r="C14" s="30">
        <f>'Monthly Data'!D14</f>
        <v>12480495.721999999</v>
      </c>
      <c r="D14" s="30">
        <f t="shared" ref="D14:E14" ca="1" si="15">D26</f>
        <v>5.01</v>
      </c>
      <c r="E14" s="30">
        <f t="shared" ca="1" si="15"/>
        <v>96.909999999999982</v>
      </c>
      <c r="F14" s="30">
        <f>'Monthly Data'!S14</f>
        <v>22041</v>
      </c>
      <c r="G14" s="30">
        <f>'Monthly Data'!AD14</f>
        <v>0</v>
      </c>
      <c r="H14" s="30">
        <f>'Monthly Data'!AF14</f>
        <v>0</v>
      </c>
      <c r="I14" s="30">
        <f>'Monthly Data'!AH14</f>
        <v>1</v>
      </c>
      <c r="J14" s="30">
        <f>'Monthly Data'!AI14</f>
        <v>0</v>
      </c>
      <c r="K14" s="30">
        <f>'Monthly Data'!AJ14</f>
        <v>0</v>
      </c>
      <c r="M14" s="23">
        <f>'Res OLS Model'!$B$5</f>
        <v>36285878.877469003</v>
      </c>
      <c r="N14" s="23">
        <f ca="1">'Res OLS Model'!$B$6*D14</f>
        <v>56133.076754476708</v>
      </c>
      <c r="O14" s="23">
        <f ca="1">'Res OLS Model'!$B$7*E14</f>
        <v>2610978.3828691393</v>
      </c>
      <c r="P14" s="23">
        <f>'Res OLS Model'!$B$8*F14</f>
        <v>-22157618.318441156</v>
      </c>
      <c r="Q14" s="23">
        <f>'Res OLS Model'!$B$9*G14</f>
        <v>0</v>
      </c>
      <c r="R14" s="23">
        <f>'Res OLS Model'!$B$10*H14</f>
        <v>0</v>
      </c>
      <c r="S14" s="23">
        <f>'Res OLS Model'!$B$11*I14</f>
        <v>-2360733.7423852198</v>
      </c>
      <c r="T14" s="23">
        <f>'Res OLS Model'!$B$12*J14</f>
        <v>0</v>
      </c>
      <c r="U14" s="23">
        <f>'Res OLS Model'!$B$13*K14</f>
        <v>0</v>
      </c>
      <c r="V14" s="23">
        <f t="shared" ca="1" si="3"/>
        <v>14434638.27626624</v>
      </c>
    </row>
    <row r="15" spans="1:22" x14ac:dyDescent="0.25">
      <c r="A15" s="11">
        <f>'Monthly Data'!A15</f>
        <v>38200</v>
      </c>
      <c r="B15" s="6">
        <f t="shared" si="1"/>
        <v>2004</v>
      </c>
      <c r="C15" s="30">
        <f>'Monthly Data'!D15</f>
        <v>12894040.3335</v>
      </c>
      <c r="D15" s="30">
        <f t="shared" ref="D15:E15" ca="1" si="16">D27</f>
        <v>12.719999999999999</v>
      </c>
      <c r="E15" s="30">
        <f t="shared" ca="1" si="16"/>
        <v>77.22999999999999</v>
      </c>
      <c r="F15" s="30">
        <f>'Monthly Data'!S15</f>
        <v>22102</v>
      </c>
      <c r="G15" s="30">
        <f>'Monthly Data'!AD15</f>
        <v>0</v>
      </c>
      <c r="H15" s="30">
        <f>'Monthly Data'!AF15</f>
        <v>0</v>
      </c>
      <c r="I15" s="30">
        <f>'Monthly Data'!AH15</f>
        <v>1</v>
      </c>
      <c r="J15" s="30">
        <f>'Monthly Data'!AI15</f>
        <v>0</v>
      </c>
      <c r="K15" s="30">
        <f>'Monthly Data'!AJ15</f>
        <v>0</v>
      </c>
      <c r="M15" s="23">
        <f>'Res OLS Model'!$B$5</f>
        <v>36285878.877469003</v>
      </c>
      <c r="N15" s="23">
        <f ca="1">'Res OLS Model'!$B$6*D15</f>
        <v>142517.51223891092</v>
      </c>
      <c r="O15" s="23">
        <f ca="1">'Res OLS Model'!$B$7*E15</f>
        <v>2080753.9006189622</v>
      </c>
      <c r="P15" s="23">
        <f>'Res OLS Model'!$B$8*F15</f>
        <v>-22218941.067745857</v>
      </c>
      <c r="Q15" s="23">
        <f>'Res OLS Model'!$B$9*G15</f>
        <v>0</v>
      </c>
      <c r="R15" s="23">
        <f>'Res OLS Model'!$B$10*H15</f>
        <v>0</v>
      </c>
      <c r="S15" s="23">
        <f>'Res OLS Model'!$B$11*I15</f>
        <v>-2360733.7423852198</v>
      </c>
      <c r="T15" s="23">
        <f>'Res OLS Model'!$B$12*J15</f>
        <v>0</v>
      </c>
      <c r="U15" s="23">
        <f>'Res OLS Model'!$B$13*K15</f>
        <v>0</v>
      </c>
      <c r="V15" s="23">
        <f t="shared" ca="1" si="3"/>
        <v>13929475.480195802</v>
      </c>
    </row>
    <row r="16" spans="1:22" x14ac:dyDescent="0.25">
      <c r="A16" s="11">
        <f>'Monthly Data'!A16</f>
        <v>38231</v>
      </c>
      <c r="B16" s="6">
        <f t="shared" si="1"/>
        <v>2004</v>
      </c>
      <c r="C16" s="30">
        <f>'Monthly Data'!D16</f>
        <v>13051326.094899999</v>
      </c>
      <c r="D16" s="30">
        <f t="shared" ref="D16:E16" ca="1" si="17">D28</f>
        <v>86.570000000000007</v>
      </c>
      <c r="E16" s="30">
        <f t="shared" ca="1" si="17"/>
        <v>19.899999999999999</v>
      </c>
      <c r="F16" s="30">
        <f>'Monthly Data'!S16</f>
        <v>22449</v>
      </c>
      <c r="G16" s="30">
        <f>'Monthly Data'!AD16</f>
        <v>1</v>
      </c>
      <c r="H16" s="30">
        <f>'Monthly Data'!AF16</f>
        <v>0</v>
      </c>
      <c r="I16" s="30">
        <f>'Monthly Data'!AH16</f>
        <v>0</v>
      </c>
      <c r="J16" s="30">
        <f>'Monthly Data'!AI16</f>
        <v>0</v>
      </c>
      <c r="K16" s="30">
        <f>'Monthly Data'!AJ16</f>
        <v>0</v>
      </c>
      <c r="M16" s="23">
        <f>'Res OLS Model'!$B$5</f>
        <v>36285878.877469003</v>
      </c>
      <c r="N16" s="23">
        <f ca="1">'Res OLS Model'!$B$6*D16</f>
        <v>969948.19453793392</v>
      </c>
      <c r="O16" s="23">
        <f ca="1">'Res OLS Model'!$B$7*E16</f>
        <v>536151.78845419339</v>
      </c>
      <c r="P16" s="23">
        <f>'Res OLS Model'!$B$8*F16</f>
        <v>-22567777.035102107</v>
      </c>
      <c r="Q16" s="23">
        <f>'Res OLS Model'!$B$9*G16</f>
        <v>-1472524.5627255</v>
      </c>
      <c r="R16" s="23">
        <f>'Res OLS Model'!$B$10*H16</f>
        <v>0</v>
      </c>
      <c r="S16" s="23">
        <f>'Res OLS Model'!$B$11*I16</f>
        <v>0</v>
      </c>
      <c r="T16" s="23">
        <f>'Res OLS Model'!$B$12*J16</f>
        <v>0</v>
      </c>
      <c r="U16" s="23">
        <f>'Res OLS Model'!$B$13*K16</f>
        <v>0</v>
      </c>
      <c r="V16" s="23">
        <f t="shared" ca="1" si="3"/>
        <v>13751677.262633525</v>
      </c>
    </row>
    <row r="17" spans="1:22" x14ac:dyDescent="0.25">
      <c r="A17" s="11">
        <f>'Monthly Data'!A17</f>
        <v>38261</v>
      </c>
      <c r="B17" s="6">
        <f t="shared" si="1"/>
        <v>2004</v>
      </c>
      <c r="C17" s="30">
        <f>'Monthly Data'!D17</f>
        <v>15044045.166299999</v>
      </c>
      <c r="D17" s="30">
        <f t="shared" ref="D17:E17" ca="1" si="18">D29</f>
        <v>270.3</v>
      </c>
      <c r="E17" s="30">
        <f t="shared" ca="1" si="18"/>
        <v>1.21</v>
      </c>
      <c r="F17" s="30">
        <f>'Monthly Data'!S17</f>
        <v>22494</v>
      </c>
      <c r="G17" s="30">
        <f>'Monthly Data'!AD17</f>
        <v>1</v>
      </c>
      <c r="H17" s="30">
        <f>'Monthly Data'!AF17</f>
        <v>0</v>
      </c>
      <c r="I17" s="30">
        <f>'Monthly Data'!AH17</f>
        <v>0</v>
      </c>
      <c r="J17" s="30">
        <f>'Monthly Data'!AI17</f>
        <v>0</v>
      </c>
      <c r="K17" s="30">
        <f>'Monthly Data'!AJ17</f>
        <v>0</v>
      </c>
      <c r="M17" s="23">
        <f>'Res OLS Model'!$B$5</f>
        <v>36285878.877469003</v>
      </c>
      <c r="N17" s="23">
        <f ca="1">'Res OLS Model'!$B$6*D17</f>
        <v>3028497.1350768572</v>
      </c>
      <c r="O17" s="23">
        <f ca="1">'Res OLS Model'!$B$7*E17</f>
        <v>32600.184122089144</v>
      </c>
      <c r="P17" s="23">
        <f>'Res OLS Model'!$B$8*F17</f>
        <v>-22613015.128851473</v>
      </c>
      <c r="Q17" s="23">
        <f>'Res OLS Model'!$B$9*G17</f>
        <v>-1472524.5627255</v>
      </c>
      <c r="R17" s="23">
        <f>'Res OLS Model'!$B$10*H17</f>
        <v>0</v>
      </c>
      <c r="S17" s="23">
        <f>'Res OLS Model'!$B$11*I17</f>
        <v>0</v>
      </c>
      <c r="T17" s="23">
        <f>'Res OLS Model'!$B$12*J17</f>
        <v>0</v>
      </c>
      <c r="U17" s="23">
        <f>'Res OLS Model'!$B$13*K17</f>
        <v>0</v>
      </c>
      <c r="V17" s="23">
        <f t="shared" ca="1" si="3"/>
        <v>15261436.505090974</v>
      </c>
    </row>
    <row r="18" spans="1:22" x14ac:dyDescent="0.25">
      <c r="A18" s="11">
        <f>'Monthly Data'!A18</f>
        <v>38292</v>
      </c>
      <c r="B18" s="6">
        <f t="shared" si="1"/>
        <v>2004</v>
      </c>
      <c r="C18" s="30">
        <f>'Monthly Data'!D18</f>
        <v>16875384.285799999</v>
      </c>
      <c r="D18" s="30">
        <f t="shared" ref="D18:E18" ca="1" si="19">D30</f>
        <v>444.05</v>
      </c>
      <c r="E18" s="30">
        <f t="shared" ca="1" si="19"/>
        <v>0</v>
      </c>
      <c r="F18" s="30">
        <f>'Monthly Data'!S18</f>
        <v>22536</v>
      </c>
      <c r="G18" s="30">
        <f>'Monthly Data'!AD18</f>
        <v>1</v>
      </c>
      <c r="H18" s="30">
        <f>'Monthly Data'!AF18</f>
        <v>0</v>
      </c>
      <c r="I18" s="30">
        <f>'Monthly Data'!AH18</f>
        <v>0</v>
      </c>
      <c r="J18" s="30">
        <f>'Monthly Data'!AI18</f>
        <v>0</v>
      </c>
      <c r="K18" s="30">
        <f>'Monthly Data'!AJ18</f>
        <v>0</v>
      </c>
      <c r="M18" s="23">
        <f>'Res OLS Model'!$B$5</f>
        <v>36285878.877469003</v>
      </c>
      <c r="N18" s="23">
        <f ca="1">'Res OLS Model'!$B$6*D18</f>
        <v>4975228.0903843082</v>
      </c>
      <c r="O18" s="23">
        <f ca="1">'Res OLS Model'!$B$7*E18</f>
        <v>0</v>
      </c>
      <c r="P18" s="23">
        <f>'Res OLS Model'!$B$8*F18</f>
        <v>-22655237.34968422</v>
      </c>
      <c r="Q18" s="23">
        <f>'Res OLS Model'!$B$9*G18</f>
        <v>-1472524.5627255</v>
      </c>
      <c r="R18" s="23">
        <f>'Res OLS Model'!$B$10*H18</f>
        <v>0</v>
      </c>
      <c r="S18" s="23">
        <f>'Res OLS Model'!$B$11*I18</f>
        <v>0</v>
      </c>
      <c r="T18" s="23">
        <f>'Res OLS Model'!$B$12*J18</f>
        <v>0</v>
      </c>
      <c r="U18" s="23">
        <f>'Res OLS Model'!$B$13*K18</f>
        <v>0</v>
      </c>
      <c r="V18" s="23">
        <f t="shared" ca="1" si="3"/>
        <v>17133345.055443589</v>
      </c>
    </row>
    <row r="19" spans="1:22" x14ac:dyDescent="0.25">
      <c r="A19" s="11">
        <f>'Monthly Data'!A19</f>
        <v>38322</v>
      </c>
      <c r="B19" s="6">
        <f t="shared" si="1"/>
        <v>2004</v>
      </c>
      <c r="C19" s="30">
        <f>'Monthly Data'!D19</f>
        <v>20679035.191500001</v>
      </c>
      <c r="D19" s="30">
        <f t="shared" ref="D19:E19" ca="1" si="20">D31</f>
        <v>684.01</v>
      </c>
      <c r="E19" s="30">
        <f t="shared" ca="1" si="20"/>
        <v>0</v>
      </c>
      <c r="F19" s="30">
        <f>'Monthly Data'!S19</f>
        <v>22553</v>
      </c>
      <c r="G19" s="30">
        <f>'Monthly Data'!AD19</f>
        <v>0</v>
      </c>
      <c r="H19" s="30">
        <f>'Monthly Data'!AF19</f>
        <v>0</v>
      </c>
      <c r="I19" s="30">
        <f>'Monthly Data'!AH19</f>
        <v>0</v>
      </c>
      <c r="J19" s="30">
        <f>'Monthly Data'!AI19</f>
        <v>0</v>
      </c>
      <c r="K19" s="30">
        <f>'Monthly Data'!AJ19</f>
        <v>0</v>
      </c>
      <c r="M19" s="23">
        <f>'Res OLS Model'!$B$5</f>
        <v>36285878.877469003</v>
      </c>
      <c r="N19" s="23">
        <f ca="1">'Res OLS Model'!$B$6*D19</f>
        <v>7663789.5869919388</v>
      </c>
      <c r="O19" s="23">
        <f ca="1">'Res OLS Model'!$B$7*E19</f>
        <v>0</v>
      </c>
      <c r="P19" s="23">
        <f>'Res OLS Model'!$B$8*F19</f>
        <v>-22672327.29621176</v>
      </c>
      <c r="Q19" s="23">
        <f>'Res OLS Model'!$B$9*G19</f>
        <v>0</v>
      </c>
      <c r="R19" s="23">
        <f>'Res OLS Model'!$B$10*H19</f>
        <v>0</v>
      </c>
      <c r="S19" s="23">
        <f>'Res OLS Model'!$B$11*I19</f>
        <v>0</v>
      </c>
      <c r="T19" s="23">
        <f>'Res OLS Model'!$B$12*J19</f>
        <v>0</v>
      </c>
      <c r="U19" s="23">
        <f>'Res OLS Model'!$B$13*K19</f>
        <v>0</v>
      </c>
      <c r="V19" s="23">
        <f t="shared" ca="1" si="3"/>
        <v>21277341.168249179</v>
      </c>
    </row>
    <row r="20" spans="1:22" x14ac:dyDescent="0.25">
      <c r="A20" s="11">
        <f>'Monthly Data'!A20</f>
        <v>38353</v>
      </c>
      <c r="B20" s="6">
        <f t="shared" si="1"/>
        <v>2005</v>
      </c>
      <c r="C20" s="30">
        <f>'Monthly Data'!D20</f>
        <v>24362775.901099999</v>
      </c>
      <c r="D20" s="30">
        <f t="shared" ref="D20:E20" ca="1" si="21">D32</f>
        <v>784.29</v>
      </c>
      <c r="E20" s="30">
        <f t="shared" ca="1" si="21"/>
        <v>0</v>
      </c>
      <c r="F20" s="30">
        <f>'Monthly Data'!S20</f>
        <v>22552</v>
      </c>
      <c r="G20" s="30">
        <f>'Monthly Data'!AD20</f>
        <v>0</v>
      </c>
      <c r="H20" s="30">
        <f>'Monthly Data'!AF20</f>
        <v>0</v>
      </c>
      <c r="I20" s="30">
        <f>'Monthly Data'!AH20</f>
        <v>0</v>
      </c>
      <c r="J20" s="30">
        <f>'Monthly Data'!AI20</f>
        <v>1</v>
      </c>
      <c r="K20" s="30">
        <f>'Monthly Data'!AJ20</f>
        <v>0</v>
      </c>
      <c r="M20" s="23">
        <f>'Res OLS Model'!$B$5</f>
        <v>36285878.877469003</v>
      </c>
      <c r="N20" s="23">
        <f ca="1">'Res OLS Model'!$B$6*D20</f>
        <v>8787347.4586364347</v>
      </c>
      <c r="O20" s="23">
        <f ca="1">'Res OLS Model'!$B$7*E20</f>
        <v>0</v>
      </c>
      <c r="P20" s="23">
        <f>'Res OLS Model'!$B$8*F20</f>
        <v>-22671322.00523955</v>
      </c>
      <c r="Q20" s="23">
        <f>'Res OLS Model'!$B$9*G20</f>
        <v>0</v>
      </c>
      <c r="R20" s="23">
        <f>'Res OLS Model'!$B$10*H20</f>
        <v>0</v>
      </c>
      <c r="S20" s="23">
        <f>'Res OLS Model'!$B$11*I20</f>
        <v>0</v>
      </c>
      <c r="T20" s="23">
        <f>'Res OLS Model'!$B$12*J20</f>
        <v>1341287.9429404701</v>
      </c>
      <c r="U20" s="23">
        <f>'Res OLS Model'!$B$13*K20</f>
        <v>0</v>
      </c>
      <c r="V20" s="23">
        <f t="shared" ca="1" si="3"/>
        <v>23743192.273806356</v>
      </c>
    </row>
    <row r="21" spans="1:22" x14ac:dyDescent="0.25">
      <c r="A21" s="11">
        <f>'Monthly Data'!A21</f>
        <v>38384</v>
      </c>
      <c r="B21" s="6">
        <f t="shared" si="1"/>
        <v>2005</v>
      </c>
      <c r="C21" s="30">
        <f>'Monthly Data'!D21</f>
        <v>21568578.798400003</v>
      </c>
      <c r="D21" s="30">
        <f t="shared" ref="D21:E21" ca="1" si="22">D33</f>
        <v>682.50999999999988</v>
      </c>
      <c r="E21" s="30">
        <f t="shared" ca="1" si="22"/>
        <v>0</v>
      </c>
      <c r="F21" s="30">
        <f>'Monthly Data'!S21</f>
        <v>22556</v>
      </c>
      <c r="G21" s="30">
        <f>'Monthly Data'!AD21</f>
        <v>0</v>
      </c>
      <c r="H21" s="30">
        <f>'Monthly Data'!AF21</f>
        <v>0</v>
      </c>
      <c r="I21" s="30">
        <f>'Monthly Data'!AH21</f>
        <v>0</v>
      </c>
      <c r="J21" s="30">
        <f>'Monthly Data'!AI21</f>
        <v>0</v>
      </c>
      <c r="K21" s="30">
        <f>'Monthly Data'!AJ21</f>
        <v>0</v>
      </c>
      <c r="M21" s="23">
        <f>'Res OLS Model'!$B$5</f>
        <v>36285878.877469003</v>
      </c>
      <c r="N21" s="23">
        <f ca="1">'Res OLS Model'!$B$6*D21</f>
        <v>7646983.2765864059</v>
      </c>
      <c r="O21" s="23">
        <f ca="1">'Res OLS Model'!$B$7*E21</f>
        <v>0</v>
      </c>
      <c r="P21" s="23">
        <f>'Res OLS Model'!$B$8*F21</f>
        <v>-22675343.169128384</v>
      </c>
      <c r="Q21" s="23">
        <f>'Res OLS Model'!$B$9*G21</f>
        <v>0</v>
      </c>
      <c r="R21" s="23">
        <f>'Res OLS Model'!$B$10*H21</f>
        <v>0</v>
      </c>
      <c r="S21" s="23">
        <f>'Res OLS Model'!$B$11*I21</f>
        <v>0</v>
      </c>
      <c r="T21" s="23">
        <f>'Res OLS Model'!$B$12*J21</f>
        <v>0</v>
      </c>
      <c r="U21" s="23">
        <f>'Res OLS Model'!$B$13*K21</f>
        <v>0</v>
      </c>
      <c r="V21" s="23">
        <f t="shared" ca="1" si="3"/>
        <v>21257518.984927025</v>
      </c>
    </row>
    <row r="22" spans="1:22" x14ac:dyDescent="0.25">
      <c r="A22" s="11">
        <f>'Monthly Data'!A22</f>
        <v>38412</v>
      </c>
      <c r="B22" s="6">
        <f t="shared" si="1"/>
        <v>2005</v>
      </c>
      <c r="C22" s="30">
        <f>'Monthly Data'!D22</f>
        <v>21253088.447599996</v>
      </c>
      <c r="D22" s="30">
        <f t="shared" ref="D22:E22" ca="1" si="23">D34</f>
        <v>556.99</v>
      </c>
      <c r="E22" s="30">
        <f t="shared" ca="1" si="23"/>
        <v>0</v>
      </c>
      <c r="F22" s="30">
        <f>'Monthly Data'!S22</f>
        <v>22542</v>
      </c>
      <c r="G22" s="30">
        <f>'Monthly Data'!AD22</f>
        <v>0</v>
      </c>
      <c r="H22" s="30">
        <f>'Monthly Data'!AF22</f>
        <v>0</v>
      </c>
      <c r="I22" s="30">
        <f>'Monthly Data'!AH22</f>
        <v>0</v>
      </c>
      <c r="J22" s="30">
        <f>'Monthly Data'!AI22</f>
        <v>0</v>
      </c>
      <c r="K22" s="30">
        <f>'Monthly Data'!AJ22</f>
        <v>1</v>
      </c>
      <c r="M22" s="23">
        <f>'Res OLS Model'!$B$5</f>
        <v>36285878.877469003</v>
      </c>
      <c r="N22" s="23">
        <f ca="1">'Res OLS Model'!$B$6*D22</f>
        <v>6240631.2218514932</v>
      </c>
      <c r="O22" s="23">
        <f ca="1">'Res OLS Model'!$B$7*E22</f>
        <v>0</v>
      </c>
      <c r="P22" s="23">
        <f>'Res OLS Model'!$B$8*F22</f>
        <v>-22661269.095517468</v>
      </c>
      <c r="Q22" s="23">
        <f>'Res OLS Model'!$B$9*G22</f>
        <v>0</v>
      </c>
      <c r="R22" s="23">
        <f>'Res OLS Model'!$B$10*H22</f>
        <v>0</v>
      </c>
      <c r="S22" s="23">
        <f>'Res OLS Model'!$B$11*I22</f>
        <v>0</v>
      </c>
      <c r="T22" s="23">
        <f>'Res OLS Model'!$B$12*J22</f>
        <v>0</v>
      </c>
      <c r="U22" s="23">
        <f>'Res OLS Model'!$B$13*K22</f>
        <v>623335.83106531797</v>
      </c>
      <c r="V22" s="23">
        <f t="shared" ca="1" si="3"/>
        <v>20488576.834868345</v>
      </c>
    </row>
    <row r="23" spans="1:22" x14ac:dyDescent="0.25">
      <c r="A23" s="11">
        <f>'Monthly Data'!A23</f>
        <v>38443</v>
      </c>
      <c r="B23" s="6">
        <f t="shared" si="1"/>
        <v>2005</v>
      </c>
      <c r="C23" s="30">
        <f>'Monthly Data'!D23</f>
        <v>16152532.5374</v>
      </c>
      <c r="D23" s="30">
        <f t="shared" ref="D23:E23" ca="1" si="24">D35</f>
        <v>326.58999999999997</v>
      </c>
      <c r="E23" s="30">
        <f t="shared" ca="1" si="24"/>
        <v>0.39</v>
      </c>
      <c r="F23" s="30">
        <f>'Monthly Data'!S23</f>
        <v>22374</v>
      </c>
      <c r="G23" s="30">
        <f>'Monthly Data'!AD23</f>
        <v>0</v>
      </c>
      <c r="H23" s="30">
        <f>'Monthly Data'!AF23</f>
        <v>1</v>
      </c>
      <c r="I23" s="30">
        <f>'Monthly Data'!AH23</f>
        <v>0</v>
      </c>
      <c r="J23" s="30">
        <f>'Monthly Data'!AI23</f>
        <v>0</v>
      </c>
      <c r="K23" s="30">
        <f>'Monthly Data'!AJ23</f>
        <v>0</v>
      </c>
      <c r="M23" s="23">
        <f>'Res OLS Model'!$B$5</f>
        <v>36285878.877469003</v>
      </c>
      <c r="N23" s="23">
        <f ca="1">'Res OLS Model'!$B$6*D23</f>
        <v>3659181.9435617859</v>
      </c>
      <c r="O23" s="23">
        <f ca="1">'Res OLS Model'!$B$7*E23</f>
        <v>10507.497361665097</v>
      </c>
      <c r="P23" s="23">
        <f>'Res OLS Model'!$B$8*F23</f>
        <v>-22492380.212186489</v>
      </c>
      <c r="Q23" s="23">
        <f>'Res OLS Model'!$B$9*G23</f>
        <v>0</v>
      </c>
      <c r="R23" s="23">
        <f>'Res OLS Model'!$B$10*H23</f>
        <v>-1378033.61082948</v>
      </c>
      <c r="S23" s="23">
        <f>'Res OLS Model'!$B$11*I23</f>
        <v>0</v>
      </c>
      <c r="T23" s="23">
        <f>'Res OLS Model'!$B$12*J23</f>
        <v>0</v>
      </c>
      <c r="U23" s="23">
        <f>'Res OLS Model'!$B$13*K23</f>
        <v>0</v>
      </c>
      <c r="V23" s="23">
        <f t="shared" ca="1" si="3"/>
        <v>16085154.495376486</v>
      </c>
    </row>
    <row r="24" spans="1:22" x14ac:dyDescent="0.25">
      <c r="A24" s="11">
        <f>'Monthly Data'!A24</f>
        <v>38473</v>
      </c>
      <c r="B24" s="6">
        <f t="shared" si="1"/>
        <v>2005</v>
      </c>
      <c r="C24" s="30">
        <f>'Monthly Data'!D24</f>
        <v>14345093.984999999</v>
      </c>
      <c r="D24" s="30">
        <f t="shared" ref="D24:E24" ca="1" si="25">D36</f>
        <v>144.96</v>
      </c>
      <c r="E24" s="30">
        <f t="shared" ca="1" si="25"/>
        <v>8.67</v>
      </c>
      <c r="F24" s="30">
        <f>'Monthly Data'!S24</f>
        <v>22127</v>
      </c>
      <c r="G24" s="30">
        <f>'Monthly Data'!AD24</f>
        <v>0</v>
      </c>
      <c r="H24" s="30">
        <f>'Monthly Data'!AF24</f>
        <v>0</v>
      </c>
      <c r="I24" s="30">
        <f>'Monthly Data'!AH24</f>
        <v>1</v>
      </c>
      <c r="J24" s="30">
        <f>'Monthly Data'!AI24</f>
        <v>0</v>
      </c>
      <c r="K24" s="30">
        <f>'Monthly Data'!AJ24</f>
        <v>0</v>
      </c>
      <c r="M24" s="23">
        <f>'Res OLS Model'!$B$5</f>
        <v>36285878.877469003</v>
      </c>
      <c r="N24" s="23">
        <f ca="1">'Res OLS Model'!$B$6*D24</f>
        <v>1624161.8375906076</v>
      </c>
      <c r="O24" s="23">
        <f ca="1">'Res OLS Model'!$B$7*E24</f>
        <v>233589.7490400933</v>
      </c>
      <c r="P24" s="23">
        <f>'Res OLS Model'!$B$8*F24</f>
        <v>-22244073.342051063</v>
      </c>
      <c r="Q24" s="23">
        <f>'Res OLS Model'!$B$9*G24</f>
        <v>0</v>
      </c>
      <c r="R24" s="23">
        <f>'Res OLS Model'!$B$10*H24</f>
        <v>0</v>
      </c>
      <c r="S24" s="23">
        <f>'Res OLS Model'!$B$11*I24</f>
        <v>-2360733.7423852198</v>
      </c>
      <c r="T24" s="23">
        <f>'Res OLS Model'!$B$12*J24</f>
        <v>0</v>
      </c>
      <c r="U24" s="23">
        <f>'Res OLS Model'!$B$13*K24</f>
        <v>0</v>
      </c>
      <c r="V24" s="23">
        <f t="shared" ca="1" si="3"/>
        <v>13538823.379663423</v>
      </c>
    </row>
    <row r="25" spans="1:22" x14ac:dyDescent="0.25">
      <c r="A25" s="11">
        <f>'Monthly Data'!A25</f>
        <v>38504</v>
      </c>
      <c r="B25" s="6">
        <f t="shared" si="1"/>
        <v>2005</v>
      </c>
      <c r="C25" s="30">
        <f>'Monthly Data'!D25</f>
        <v>13190853.948100001</v>
      </c>
      <c r="D25" s="30">
        <f t="shared" ref="D25:E25" ca="1" si="26">D37</f>
        <v>41.510000000000005</v>
      </c>
      <c r="E25" s="30">
        <f t="shared" ca="1" si="26"/>
        <v>44.41</v>
      </c>
      <c r="F25" s="30">
        <f>'Monthly Data'!S25</f>
        <v>22134</v>
      </c>
      <c r="G25" s="30">
        <f>'Monthly Data'!AD25</f>
        <v>0</v>
      </c>
      <c r="H25" s="30">
        <f>'Monthly Data'!AF25</f>
        <v>0</v>
      </c>
      <c r="I25" s="30">
        <f>'Monthly Data'!AH25</f>
        <v>1</v>
      </c>
      <c r="J25" s="30">
        <f>'Monthly Data'!AI25</f>
        <v>0</v>
      </c>
      <c r="K25" s="30">
        <f>'Monthly Data'!AJ25</f>
        <v>0</v>
      </c>
      <c r="M25" s="23">
        <f>'Res OLS Model'!$B$5</f>
        <v>36285878.877469003</v>
      </c>
      <c r="N25" s="23">
        <f ca="1">'Res OLS Model'!$B$6*D25</f>
        <v>465086.62995575421</v>
      </c>
      <c r="O25" s="23">
        <f ca="1">'Res OLS Model'!$B$7*E25</f>
        <v>1196507.5841834536</v>
      </c>
      <c r="P25" s="23">
        <f>'Res OLS Model'!$B$8*F25</f>
        <v>-22251110.378856517</v>
      </c>
      <c r="Q25" s="23">
        <f>'Res OLS Model'!$B$9*G25</f>
        <v>0</v>
      </c>
      <c r="R25" s="23">
        <f>'Res OLS Model'!$B$10*H25</f>
        <v>0</v>
      </c>
      <c r="S25" s="23">
        <f>'Res OLS Model'!$B$11*I25</f>
        <v>-2360733.7423852198</v>
      </c>
      <c r="T25" s="23">
        <f>'Res OLS Model'!$B$12*J25</f>
        <v>0</v>
      </c>
      <c r="U25" s="23">
        <f>'Res OLS Model'!$B$13*K25</f>
        <v>0</v>
      </c>
      <c r="V25" s="23">
        <f t="shared" ca="1" si="3"/>
        <v>13335628.970366474</v>
      </c>
    </row>
    <row r="26" spans="1:22" x14ac:dyDescent="0.25">
      <c r="A26" s="11">
        <f>'Monthly Data'!A26</f>
        <v>38534</v>
      </c>
      <c r="B26" s="6">
        <f t="shared" si="1"/>
        <v>2005</v>
      </c>
      <c r="C26" s="30">
        <f>'Monthly Data'!D26</f>
        <v>14886961.169100001</v>
      </c>
      <c r="D26" s="30">
        <f t="shared" ref="D26:E26" ca="1" si="27">D38</f>
        <v>5.01</v>
      </c>
      <c r="E26" s="30">
        <f t="shared" ca="1" si="27"/>
        <v>96.909999999999982</v>
      </c>
      <c r="F26" s="30">
        <f>'Monthly Data'!S26</f>
        <v>22125</v>
      </c>
      <c r="G26" s="30">
        <f>'Monthly Data'!AD26</f>
        <v>0</v>
      </c>
      <c r="H26" s="30">
        <f>'Monthly Data'!AF26</f>
        <v>0</v>
      </c>
      <c r="I26" s="30">
        <f>'Monthly Data'!AH26</f>
        <v>1</v>
      </c>
      <c r="J26" s="30">
        <f>'Monthly Data'!AI26</f>
        <v>0</v>
      </c>
      <c r="K26" s="30">
        <f>'Monthly Data'!AJ26</f>
        <v>0</v>
      </c>
      <c r="M26" s="23">
        <f>'Res OLS Model'!$B$5</f>
        <v>36285878.877469003</v>
      </c>
      <c r="N26" s="23">
        <f ca="1">'Res OLS Model'!$B$6*D26</f>
        <v>56133.076754476708</v>
      </c>
      <c r="O26" s="23">
        <f ca="1">'Res OLS Model'!$B$7*E26</f>
        <v>2610978.3828691393</v>
      </c>
      <c r="P26" s="23">
        <f>'Res OLS Model'!$B$8*F26</f>
        <v>-22242062.760106646</v>
      </c>
      <c r="Q26" s="23">
        <f>'Res OLS Model'!$B$9*G26</f>
        <v>0</v>
      </c>
      <c r="R26" s="23">
        <f>'Res OLS Model'!$B$10*H26</f>
        <v>0</v>
      </c>
      <c r="S26" s="23">
        <f>'Res OLS Model'!$B$11*I26</f>
        <v>-2360733.7423852198</v>
      </c>
      <c r="T26" s="23">
        <f>'Res OLS Model'!$B$12*J26</f>
        <v>0</v>
      </c>
      <c r="U26" s="23">
        <f>'Res OLS Model'!$B$13*K26</f>
        <v>0</v>
      </c>
      <c r="V26" s="23">
        <f t="shared" ca="1" si="3"/>
        <v>14350193.83460075</v>
      </c>
    </row>
    <row r="27" spans="1:22" x14ac:dyDescent="0.25">
      <c r="A27" s="11">
        <f>'Monthly Data'!A27</f>
        <v>38565</v>
      </c>
      <c r="B27" s="6">
        <f t="shared" si="1"/>
        <v>2005</v>
      </c>
      <c r="C27" s="30">
        <f>'Monthly Data'!D27</f>
        <v>15284425.304500001</v>
      </c>
      <c r="D27" s="30">
        <f t="shared" ref="D27:E27" ca="1" si="28">D39</f>
        <v>12.719999999999999</v>
      </c>
      <c r="E27" s="30">
        <f t="shared" ca="1" si="28"/>
        <v>77.22999999999999</v>
      </c>
      <c r="F27" s="30">
        <f>'Monthly Data'!S27</f>
        <v>22109</v>
      </c>
      <c r="G27" s="30">
        <f>'Monthly Data'!AD27</f>
        <v>0</v>
      </c>
      <c r="H27" s="30">
        <f>'Monthly Data'!AF27</f>
        <v>0</v>
      </c>
      <c r="I27" s="30">
        <f>'Monthly Data'!AH27</f>
        <v>1</v>
      </c>
      <c r="J27" s="30">
        <f>'Monthly Data'!AI27</f>
        <v>0</v>
      </c>
      <c r="K27" s="30">
        <f>'Monthly Data'!AJ27</f>
        <v>0</v>
      </c>
      <c r="M27" s="23">
        <f>'Res OLS Model'!$B$5</f>
        <v>36285878.877469003</v>
      </c>
      <c r="N27" s="23">
        <f ca="1">'Res OLS Model'!$B$6*D27</f>
        <v>142517.51223891092</v>
      </c>
      <c r="O27" s="23">
        <f ca="1">'Res OLS Model'!$B$7*E27</f>
        <v>2080753.9006189622</v>
      </c>
      <c r="P27" s="23">
        <f>'Res OLS Model'!$B$8*F27</f>
        <v>-22225978.104551315</v>
      </c>
      <c r="Q27" s="23">
        <f>'Res OLS Model'!$B$9*G27</f>
        <v>0</v>
      </c>
      <c r="R27" s="23">
        <f>'Res OLS Model'!$B$10*H27</f>
        <v>0</v>
      </c>
      <c r="S27" s="23">
        <f>'Res OLS Model'!$B$11*I27</f>
        <v>-2360733.7423852198</v>
      </c>
      <c r="T27" s="23">
        <f>'Res OLS Model'!$B$12*J27</f>
        <v>0</v>
      </c>
      <c r="U27" s="23">
        <f>'Res OLS Model'!$B$13*K27</f>
        <v>0</v>
      </c>
      <c r="V27" s="23">
        <f t="shared" ca="1" si="3"/>
        <v>13922438.443390343</v>
      </c>
    </row>
    <row r="28" spans="1:22" x14ac:dyDescent="0.25">
      <c r="A28" s="11">
        <f>'Monthly Data'!A28</f>
        <v>38596</v>
      </c>
      <c r="B28" s="6">
        <f t="shared" si="1"/>
        <v>2005</v>
      </c>
      <c r="C28" s="30">
        <f>'Monthly Data'!D28</f>
        <v>14693632.851300001</v>
      </c>
      <c r="D28" s="30">
        <f t="shared" ref="D28:E28" ca="1" si="29">D40</f>
        <v>86.570000000000007</v>
      </c>
      <c r="E28" s="30">
        <f t="shared" ca="1" si="29"/>
        <v>19.899999999999999</v>
      </c>
      <c r="F28" s="30">
        <f>'Monthly Data'!S28</f>
        <v>22321</v>
      </c>
      <c r="G28" s="30">
        <f>'Monthly Data'!AD28</f>
        <v>1</v>
      </c>
      <c r="H28" s="30">
        <f>'Monthly Data'!AF28</f>
        <v>0</v>
      </c>
      <c r="I28" s="30">
        <f>'Monthly Data'!AH28</f>
        <v>0</v>
      </c>
      <c r="J28" s="30">
        <f>'Monthly Data'!AI28</f>
        <v>0</v>
      </c>
      <c r="K28" s="30">
        <f>'Monthly Data'!AJ28</f>
        <v>0</v>
      </c>
      <c r="M28" s="23">
        <f>'Res OLS Model'!$B$5</f>
        <v>36285878.877469003</v>
      </c>
      <c r="N28" s="23">
        <f ca="1">'Res OLS Model'!$B$6*D28</f>
        <v>969948.19453793392</v>
      </c>
      <c r="O28" s="23">
        <f ca="1">'Res OLS Model'!$B$7*E28</f>
        <v>536151.78845419339</v>
      </c>
      <c r="P28" s="23">
        <f>'Res OLS Model'!$B$8*F28</f>
        <v>-22439099.790659454</v>
      </c>
      <c r="Q28" s="23">
        <f>'Res OLS Model'!$B$9*G28</f>
        <v>-1472524.5627255</v>
      </c>
      <c r="R28" s="23">
        <f>'Res OLS Model'!$B$10*H28</f>
        <v>0</v>
      </c>
      <c r="S28" s="23">
        <f>'Res OLS Model'!$B$11*I28</f>
        <v>0</v>
      </c>
      <c r="T28" s="23">
        <f>'Res OLS Model'!$B$12*J28</f>
        <v>0</v>
      </c>
      <c r="U28" s="23">
        <f>'Res OLS Model'!$B$13*K28</f>
        <v>0</v>
      </c>
      <c r="V28" s="23">
        <f t="shared" ca="1" si="3"/>
        <v>13880354.507076178</v>
      </c>
    </row>
    <row r="29" spans="1:22" x14ac:dyDescent="0.25">
      <c r="A29" s="11">
        <f>'Monthly Data'!A29</f>
        <v>38626</v>
      </c>
      <c r="B29" s="6">
        <f t="shared" si="1"/>
        <v>2005</v>
      </c>
      <c r="C29" s="30">
        <f>'Monthly Data'!D29</f>
        <v>16156540.5689</v>
      </c>
      <c r="D29" s="30">
        <f t="shared" ref="D29:E29" ca="1" si="30">D41</f>
        <v>270.3</v>
      </c>
      <c r="E29" s="30">
        <f t="shared" ca="1" si="30"/>
        <v>1.21</v>
      </c>
      <c r="F29" s="30">
        <f>'Monthly Data'!S29</f>
        <v>22377</v>
      </c>
      <c r="G29" s="30">
        <f>'Monthly Data'!AD29</f>
        <v>1</v>
      </c>
      <c r="H29" s="30">
        <f>'Monthly Data'!AF29</f>
        <v>0</v>
      </c>
      <c r="I29" s="30">
        <f>'Monthly Data'!AH29</f>
        <v>0</v>
      </c>
      <c r="J29" s="30">
        <f>'Monthly Data'!AI29</f>
        <v>0</v>
      </c>
      <c r="K29" s="30">
        <f>'Monthly Data'!AJ29</f>
        <v>0</v>
      </c>
      <c r="M29" s="23">
        <f>'Res OLS Model'!$B$5</f>
        <v>36285878.877469003</v>
      </c>
      <c r="N29" s="23">
        <f ca="1">'Res OLS Model'!$B$6*D29</f>
        <v>3028497.1350768572</v>
      </c>
      <c r="O29" s="23">
        <f ca="1">'Res OLS Model'!$B$7*E29</f>
        <v>32600.184122089144</v>
      </c>
      <c r="P29" s="23">
        <f>'Res OLS Model'!$B$8*F29</f>
        <v>-22495396.085103113</v>
      </c>
      <c r="Q29" s="23">
        <f>'Res OLS Model'!$B$9*G29</f>
        <v>-1472524.5627255</v>
      </c>
      <c r="R29" s="23">
        <f>'Res OLS Model'!$B$10*H29</f>
        <v>0</v>
      </c>
      <c r="S29" s="23">
        <f>'Res OLS Model'!$B$11*I29</f>
        <v>0</v>
      </c>
      <c r="T29" s="23">
        <f>'Res OLS Model'!$B$12*J29</f>
        <v>0</v>
      </c>
      <c r="U29" s="23">
        <f>'Res OLS Model'!$B$13*K29</f>
        <v>0</v>
      </c>
      <c r="V29" s="23">
        <f t="shared" ca="1" si="3"/>
        <v>15379055.548839334</v>
      </c>
    </row>
    <row r="30" spans="1:22" x14ac:dyDescent="0.25">
      <c r="A30" s="11">
        <f>'Monthly Data'!A30</f>
        <v>38657</v>
      </c>
      <c r="B30" s="6">
        <f t="shared" si="1"/>
        <v>2005</v>
      </c>
      <c r="C30" s="30">
        <f>'Monthly Data'!D30</f>
        <v>18432497.653900005</v>
      </c>
      <c r="D30" s="30">
        <f t="shared" ref="D30:E30" ca="1" si="31">D42</f>
        <v>444.05</v>
      </c>
      <c r="E30" s="30">
        <f t="shared" ca="1" si="31"/>
        <v>0</v>
      </c>
      <c r="F30" s="30">
        <f>'Monthly Data'!S30</f>
        <v>22412</v>
      </c>
      <c r="G30" s="30">
        <f>'Monthly Data'!AD30</f>
        <v>1</v>
      </c>
      <c r="H30" s="30">
        <f>'Monthly Data'!AF30</f>
        <v>0</v>
      </c>
      <c r="I30" s="30">
        <f>'Monthly Data'!AH30</f>
        <v>0</v>
      </c>
      <c r="J30" s="30">
        <f>'Monthly Data'!AI30</f>
        <v>0</v>
      </c>
      <c r="K30" s="30">
        <f>'Monthly Data'!AJ30</f>
        <v>0</v>
      </c>
      <c r="M30" s="23">
        <f>'Res OLS Model'!$B$5</f>
        <v>36285878.877469003</v>
      </c>
      <c r="N30" s="23">
        <f ca="1">'Res OLS Model'!$B$6*D30</f>
        <v>4975228.0903843082</v>
      </c>
      <c r="O30" s="23">
        <f ca="1">'Res OLS Model'!$B$7*E30</f>
        <v>0</v>
      </c>
      <c r="P30" s="23">
        <f>'Res OLS Model'!$B$8*F30</f>
        <v>-22530581.269130401</v>
      </c>
      <c r="Q30" s="23">
        <f>'Res OLS Model'!$B$9*G30</f>
        <v>-1472524.5627255</v>
      </c>
      <c r="R30" s="23">
        <f>'Res OLS Model'!$B$10*H30</f>
        <v>0</v>
      </c>
      <c r="S30" s="23">
        <f>'Res OLS Model'!$B$11*I30</f>
        <v>0</v>
      </c>
      <c r="T30" s="23">
        <f>'Res OLS Model'!$B$12*J30</f>
        <v>0</v>
      </c>
      <c r="U30" s="23">
        <f>'Res OLS Model'!$B$13*K30</f>
        <v>0</v>
      </c>
      <c r="V30" s="23">
        <f t="shared" ca="1" si="3"/>
        <v>17258001.135997407</v>
      </c>
    </row>
    <row r="31" spans="1:22" x14ac:dyDescent="0.25">
      <c r="A31" s="11">
        <f>'Monthly Data'!A31</f>
        <v>38687</v>
      </c>
      <c r="B31" s="6">
        <f t="shared" si="1"/>
        <v>2005</v>
      </c>
      <c r="C31" s="30">
        <f>'Monthly Data'!D31</f>
        <v>22904116.153500002</v>
      </c>
      <c r="D31" s="30">
        <f t="shared" ref="D31:E31" ca="1" si="32">D43</f>
        <v>684.01</v>
      </c>
      <c r="E31" s="30">
        <f t="shared" ca="1" si="32"/>
        <v>0</v>
      </c>
      <c r="F31" s="30">
        <f>'Monthly Data'!S31</f>
        <v>22426</v>
      </c>
      <c r="G31" s="30">
        <f>'Monthly Data'!AD31</f>
        <v>0</v>
      </c>
      <c r="H31" s="30">
        <f>'Monthly Data'!AF31</f>
        <v>0</v>
      </c>
      <c r="I31" s="30">
        <f>'Monthly Data'!AH31</f>
        <v>0</v>
      </c>
      <c r="J31" s="30">
        <f>'Monthly Data'!AI31</f>
        <v>0</v>
      </c>
      <c r="K31" s="30">
        <f>'Monthly Data'!AJ31</f>
        <v>0</v>
      </c>
      <c r="M31" s="23">
        <f>'Res OLS Model'!$B$5</f>
        <v>36285878.877469003</v>
      </c>
      <c r="N31" s="23">
        <f ca="1">'Res OLS Model'!$B$6*D31</f>
        <v>7663789.5869919388</v>
      </c>
      <c r="O31" s="23">
        <f ca="1">'Res OLS Model'!$B$7*E31</f>
        <v>0</v>
      </c>
      <c r="P31" s="23">
        <f>'Res OLS Model'!$B$8*F31</f>
        <v>-22544655.342741318</v>
      </c>
      <c r="Q31" s="23">
        <f>'Res OLS Model'!$B$9*G31</f>
        <v>0</v>
      </c>
      <c r="R31" s="23">
        <f>'Res OLS Model'!$B$10*H31</f>
        <v>0</v>
      </c>
      <c r="S31" s="23">
        <f>'Res OLS Model'!$B$11*I31</f>
        <v>0</v>
      </c>
      <c r="T31" s="23">
        <f>'Res OLS Model'!$B$12*J31</f>
        <v>0</v>
      </c>
      <c r="U31" s="23">
        <f>'Res OLS Model'!$B$13*K31</f>
        <v>0</v>
      </c>
      <c r="V31" s="23">
        <f t="shared" ca="1" si="3"/>
        <v>21405013.121719621</v>
      </c>
    </row>
    <row r="32" spans="1:22" x14ac:dyDescent="0.25">
      <c r="A32" s="11">
        <f>'Monthly Data'!A32</f>
        <v>38718</v>
      </c>
      <c r="B32" s="6">
        <f t="shared" si="1"/>
        <v>2006</v>
      </c>
      <c r="C32" s="30">
        <f>'Monthly Data'!D32</f>
        <v>25010591.8079</v>
      </c>
      <c r="D32" s="30">
        <f t="shared" ref="D32:E32" ca="1" si="33">D44</f>
        <v>784.29</v>
      </c>
      <c r="E32" s="30">
        <f t="shared" ca="1" si="33"/>
        <v>0</v>
      </c>
      <c r="F32" s="30">
        <f>'Monthly Data'!S32</f>
        <v>22453</v>
      </c>
      <c r="G32" s="30">
        <f>'Monthly Data'!AD32</f>
        <v>0</v>
      </c>
      <c r="H32" s="30">
        <f>'Monthly Data'!AF32</f>
        <v>0</v>
      </c>
      <c r="I32" s="30">
        <f>'Monthly Data'!AH32</f>
        <v>0</v>
      </c>
      <c r="J32" s="30">
        <f>'Monthly Data'!AI32</f>
        <v>1</v>
      </c>
      <c r="K32" s="30">
        <f>'Monthly Data'!AJ32</f>
        <v>0</v>
      </c>
      <c r="M32" s="23">
        <f>'Res OLS Model'!$B$5</f>
        <v>36285878.877469003</v>
      </c>
      <c r="N32" s="23">
        <f ca="1">'Res OLS Model'!$B$6*D32</f>
        <v>8787347.4586364347</v>
      </c>
      <c r="O32" s="23">
        <f ca="1">'Res OLS Model'!$B$7*E32</f>
        <v>0</v>
      </c>
      <c r="P32" s="23">
        <f>'Res OLS Model'!$B$8*F32</f>
        <v>-22571798.198990937</v>
      </c>
      <c r="Q32" s="23">
        <f>'Res OLS Model'!$B$9*G32</f>
        <v>0</v>
      </c>
      <c r="R32" s="23">
        <f>'Res OLS Model'!$B$10*H32</f>
        <v>0</v>
      </c>
      <c r="S32" s="23">
        <f>'Res OLS Model'!$B$11*I32</f>
        <v>0</v>
      </c>
      <c r="T32" s="23">
        <f>'Res OLS Model'!$B$12*J32</f>
        <v>1341287.9429404701</v>
      </c>
      <c r="U32" s="23">
        <f>'Res OLS Model'!$B$13*K32</f>
        <v>0</v>
      </c>
      <c r="V32" s="23">
        <f t="shared" ca="1" si="3"/>
        <v>23842716.080054969</v>
      </c>
    </row>
    <row r="33" spans="1:22" x14ac:dyDescent="0.25">
      <c r="A33" s="11">
        <f>'Monthly Data'!A33</f>
        <v>38749</v>
      </c>
      <c r="B33" s="6">
        <f t="shared" si="1"/>
        <v>2006</v>
      </c>
      <c r="C33" s="30">
        <f>'Monthly Data'!D33</f>
        <v>21683266.011</v>
      </c>
      <c r="D33" s="30">
        <f t="shared" ref="D33:E33" ca="1" si="34">D45</f>
        <v>682.50999999999988</v>
      </c>
      <c r="E33" s="30">
        <f t="shared" ca="1" si="34"/>
        <v>0</v>
      </c>
      <c r="F33" s="30">
        <f>'Monthly Data'!S33</f>
        <v>22442</v>
      </c>
      <c r="G33" s="30">
        <f>'Monthly Data'!AD33</f>
        <v>0</v>
      </c>
      <c r="H33" s="30">
        <f>'Monthly Data'!AF33</f>
        <v>0</v>
      </c>
      <c r="I33" s="30">
        <f>'Monthly Data'!AH33</f>
        <v>0</v>
      </c>
      <c r="J33" s="30">
        <f>'Monthly Data'!AI33</f>
        <v>0</v>
      </c>
      <c r="K33" s="30">
        <f>'Monthly Data'!AJ33</f>
        <v>0</v>
      </c>
      <c r="M33" s="23">
        <f>'Res OLS Model'!$B$5</f>
        <v>36285878.877469003</v>
      </c>
      <c r="N33" s="23">
        <f ca="1">'Res OLS Model'!$B$6*D33</f>
        <v>7646983.2765864059</v>
      </c>
      <c r="O33" s="23">
        <f ca="1">'Res OLS Model'!$B$7*E33</f>
        <v>0</v>
      </c>
      <c r="P33" s="23">
        <f>'Res OLS Model'!$B$8*F33</f>
        <v>-22560739.998296648</v>
      </c>
      <c r="Q33" s="23">
        <f>'Res OLS Model'!$B$9*G33</f>
        <v>0</v>
      </c>
      <c r="R33" s="23">
        <f>'Res OLS Model'!$B$10*H33</f>
        <v>0</v>
      </c>
      <c r="S33" s="23">
        <f>'Res OLS Model'!$B$11*I33</f>
        <v>0</v>
      </c>
      <c r="T33" s="23">
        <f>'Res OLS Model'!$B$12*J33</f>
        <v>0</v>
      </c>
      <c r="U33" s="23">
        <f>'Res OLS Model'!$B$13*K33</f>
        <v>0</v>
      </c>
      <c r="V33" s="23">
        <f t="shared" ca="1" si="3"/>
        <v>21372122.155758761</v>
      </c>
    </row>
    <row r="34" spans="1:22" x14ac:dyDescent="0.25">
      <c r="A34" s="11">
        <f>'Monthly Data'!A34</f>
        <v>38777</v>
      </c>
      <c r="B34" s="6">
        <f t="shared" si="1"/>
        <v>2006</v>
      </c>
      <c r="C34" s="30">
        <f>'Monthly Data'!D34</f>
        <v>21121388.039799996</v>
      </c>
      <c r="D34" s="30">
        <f t="shared" ref="D34:E34" ca="1" si="35">D46</f>
        <v>556.99</v>
      </c>
      <c r="E34" s="30">
        <f t="shared" ca="1" si="35"/>
        <v>0</v>
      </c>
      <c r="F34" s="30">
        <f>'Monthly Data'!S34</f>
        <v>22572</v>
      </c>
      <c r="G34" s="30">
        <f>'Monthly Data'!AD34</f>
        <v>0</v>
      </c>
      <c r="H34" s="30">
        <f>'Monthly Data'!AF34</f>
        <v>0</v>
      </c>
      <c r="I34" s="30">
        <f>'Monthly Data'!AH34</f>
        <v>0</v>
      </c>
      <c r="J34" s="30">
        <f>'Monthly Data'!AI34</f>
        <v>0</v>
      </c>
      <c r="K34" s="30">
        <f>'Monthly Data'!AJ34</f>
        <v>1</v>
      </c>
      <c r="M34" s="23">
        <f>'Res OLS Model'!$B$5</f>
        <v>36285878.877469003</v>
      </c>
      <c r="N34" s="23">
        <f ca="1">'Res OLS Model'!$B$6*D34</f>
        <v>6240631.2218514932</v>
      </c>
      <c r="O34" s="23">
        <f ca="1">'Res OLS Model'!$B$7*E34</f>
        <v>0</v>
      </c>
      <c r="P34" s="23">
        <f>'Res OLS Model'!$B$8*F34</f>
        <v>-22691427.824683715</v>
      </c>
      <c r="Q34" s="23">
        <f>'Res OLS Model'!$B$9*G34</f>
        <v>0</v>
      </c>
      <c r="R34" s="23">
        <f>'Res OLS Model'!$B$10*H34</f>
        <v>0</v>
      </c>
      <c r="S34" s="23">
        <f>'Res OLS Model'!$B$11*I34</f>
        <v>0</v>
      </c>
      <c r="T34" s="23">
        <f>'Res OLS Model'!$B$12*J34</f>
        <v>0</v>
      </c>
      <c r="U34" s="23">
        <f>'Res OLS Model'!$B$13*K34</f>
        <v>623335.83106531797</v>
      </c>
      <c r="V34" s="23">
        <f t="shared" ca="1" si="3"/>
        <v>20458418.105702098</v>
      </c>
    </row>
    <row r="35" spans="1:22" x14ac:dyDescent="0.25">
      <c r="A35" s="11">
        <f>'Monthly Data'!A35</f>
        <v>38808</v>
      </c>
      <c r="B35" s="6">
        <f t="shared" si="1"/>
        <v>2006</v>
      </c>
      <c r="C35" s="30">
        <f>'Monthly Data'!D35</f>
        <v>15580012.752599999</v>
      </c>
      <c r="D35" s="30">
        <f t="shared" ref="D35:E35" ca="1" si="36">D47</f>
        <v>326.58999999999997</v>
      </c>
      <c r="E35" s="30">
        <f t="shared" ca="1" si="36"/>
        <v>0.39</v>
      </c>
      <c r="F35" s="30">
        <f>'Monthly Data'!S35</f>
        <v>22425</v>
      </c>
      <c r="G35" s="30">
        <f>'Monthly Data'!AD35</f>
        <v>0</v>
      </c>
      <c r="H35" s="30">
        <f>'Monthly Data'!AF35</f>
        <v>1</v>
      </c>
      <c r="I35" s="30">
        <f>'Monthly Data'!AH35</f>
        <v>0</v>
      </c>
      <c r="J35" s="30">
        <f>'Monthly Data'!AI35</f>
        <v>0</v>
      </c>
      <c r="K35" s="30">
        <f>'Monthly Data'!AJ35</f>
        <v>0</v>
      </c>
      <c r="M35" s="23">
        <f>'Res OLS Model'!$B$5</f>
        <v>36285878.877469003</v>
      </c>
      <c r="N35" s="23">
        <f ca="1">'Res OLS Model'!$B$6*D35</f>
        <v>3659181.9435617859</v>
      </c>
      <c r="O35" s="23">
        <f ca="1">'Res OLS Model'!$B$7*E35</f>
        <v>10507.497361665097</v>
      </c>
      <c r="P35" s="23">
        <f>'Res OLS Model'!$B$8*F35</f>
        <v>-22543650.051769108</v>
      </c>
      <c r="Q35" s="23">
        <f>'Res OLS Model'!$B$9*G35</f>
        <v>0</v>
      </c>
      <c r="R35" s="23">
        <f>'Res OLS Model'!$B$10*H35</f>
        <v>-1378033.61082948</v>
      </c>
      <c r="S35" s="23">
        <f>'Res OLS Model'!$B$11*I35</f>
        <v>0</v>
      </c>
      <c r="T35" s="23">
        <f>'Res OLS Model'!$B$12*J35</f>
        <v>0</v>
      </c>
      <c r="U35" s="23">
        <f>'Res OLS Model'!$B$13*K35</f>
        <v>0</v>
      </c>
      <c r="V35" s="23">
        <f t="shared" ca="1" si="3"/>
        <v>16033884.655793868</v>
      </c>
    </row>
    <row r="36" spans="1:22" x14ac:dyDescent="0.25">
      <c r="A36" s="11">
        <f>'Monthly Data'!A36</f>
        <v>38838</v>
      </c>
      <c r="B36" s="6">
        <f t="shared" si="1"/>
        <v>2006</v>
      </c>
      <c r="C36" s="30">
        <f>'Monthly Data'!D36</f>
        <v>13418849.650599999</v>
      </c>
      <c r="D36" s="30">
        <f t="shared" ref="D36:E36" ca="1" si="37">D48</f>
        <v>144.96</v>
      </c>
      <c r="E36" s="30">
        <f t="shared" ca="1" si="37"/>
        <v>8.67</v>
      </c>
      <c r="F36" s="30">
        <f>'Monthly Data'!S36</f>
        <v>22241</v>
      </c>
      <c r="G36" s="30">
        <f>'Monthly Data'!AD36</f>
        <v>0</v>
      </c>
      <c r="H36" s="30">
        <f>'Monthly Data'!AF36</f>
        <v>0</v>
      </c>
      <c r="I36" s="30">
        <f>'Monthly Data'!AH36</f>
        <v>1</v>
      </c>
      <c r="J36" s="30">
        <f>'Monthly Data'!AI36</f>
        <v>0</v>
      </c>
      <c r="K36" s="30">
        <f>'Monthly Data'!AJ36</f>
        <v>0</v>
      </c>
      <c r="M36" s="23">
        <f>'Res OLS Model'!$B$5</f>
        <v>36285878.877469003</v>
      </c>
      <c r="N36" s="23">
        <f ca="1">'Res OLS Model'!$B$6*D36</f>
        <v>1624161.8375906076</v>
      </c>
      <c r="O36" s="23">
        <f ca="1">'Res OLS Model'!$B$7*E36</f>
        <v>233589.7490400933</v>
      </c>
      <c r="P36" s="23">
        <f>'Res OLS Model'!$B$8*F36</f>
        <v>-22358676.512882799</v>
      </c>
      <c r="Q36" s="23">
        <f>'Res OLS Model'!$B$9*G36</f>
        <v>0</v>
      </c>
      <c r="R36" s="23">
        <f>'Res OLS Model'!$B$10*H36</f>
        <v>0</v>
      </c>
      <c r="S36" s="23">
        <f>'Res OLS Model'!$B$11*I36</f>
        <v>-2360733.7423852198</v>
      </c>
      <c r="T36" s="23">
        <f>'Res OLS Model'!$B$12*J36</f>
        <v>0</v>
      </c>
      <c r="U36" s="23">
        <f>'Res OLS Model'!$B$13*K36</f>
        <v>0</v>
      </c>
      <c r="V36" s="23">
        <f t="shared" ca="1" si="3"/>
        <v>13424220.208831687</v>
      </c>
    </row>
    <row r="37" spans="1:22" x14ac:dyDescent="0.25">
      <c r="A37" s="11">
        <f>'Monthly Data'!A37</f>
        <v>38869</v>
      </c>
      <c r="B37" s="6">
        <f t="shared" si="1"/>
        <v>2006</v>
      </c>
      <c r="C37" s="30">
        <f>'Monthly Data'!D37</f>
        <v>12724619.526300002</v>
      </c>
      <c r="D37" s="30">
        <f t="shared" ref="D37:E37" ca="1" si="38">D49</f>
        <v>41.510000000000005</v>
      </c>
      <c r="E37" s="30">
        <f t="shared" ca="1" si="38"/>
        <v>44.41</v>
      </c>
      <c r="F37" s="30">
        <f>'Monthly Data'!S37</f>
        <v>22333</v>
      </c>
      <c r="G37" s="30">
        <f>'Monthly Data'!AD37</f>
        <v>0</v>
      </c>
      <c r="H37" s="30">
        <f>'Monthly Data'!AF37</f>
        <v>0</v>
      </c>
      <c r="I37" s="30">
        <f>'Monthly Data'!AH37</f>
        <v>1</v>
      </c>
      <c r="J37" s="30">
        <f>'Monthly Data'!AI37</f>
        <v>0</v>
      </c>
      <c r="K37" s="30">
        <f>'Monthly Data'!AJ37</f>
        <v>0</v>
      </c>
      <c r="M37" s="23">
        <f>'Res OLS Model'!$B$5</f>
        <v>36285878.877469003</v>
      </c>
      <c r="N37" s="23">
        <f ca="1">'Res OLS Model'!$B$6*D37</f>
        <v>465086.62995575421</v>
      </c>
      <c r="O37" s="23">
        <f ca="1">'Res OLS Model'!$B$7*E37</f>
        <v>1196507.5841834536</v>
      </c>
      <c r="P37" s="23">
        <f>'Res OLS Model'!$B$8*F37</f>
        <v>-22451163.282325953</v>
      </c>
      <c r="Q37" s="23">
        <f>'Res OLS Model'!$B$9*G37</f>
        <v>0</v>
      </c>
      <c r="R37" s="23">
        <f>'Res OLS Model'!$B$10*H37</f>
        <v>0</v>
      </c>
      <c r="S37" s="23">
        <f>'Res OLS Model'!$B$11*I37</f>
        <v>-2360733.7423852198</v>
      </c>
      <c r="T37" s="23">
        <f>'Res OLS Model'!$B$12*J37</f>
        <v>0</v>
      </c>
      <c r="U37" s="23">
        <f>'Res OLS Model'!$B$13*K37</f>
        <v>0</v>
      </c>
      <c r="V37" s="23">
        <f t="shared" ca="1" si="3"/>
        <v>13135576.066897038</v>
      </c>
    </row>
    <row r="38" spans="1:22" x14ac:dyDescent="0.25">
      <c r="A38" s="11">
        <f>'Monthly Data'!A38</f>
        <v>38899</v>
      </c>
      <c r="B38" s="6">
        <f t="shared" si="1"/>
        <v>2006</v>
      </c>
      <c r="C38" s="30">
        <f>'Monthly Data'!D38</f>
        <v>13805723.780599998</v>
      </c>
      <c r="D38" s="30">
        <f t="shared" ref="D38:E38" ca="1" si="39">D50</f>
        <v>5.01</v>
      </c>
      <c r="E38" s="30">
        <f t="shared" ca="1" si="39"/>
        <v>96.909999999999982</v>
      </c>
      <c r="F38" s="30">
        <f>'Monthly Data'!S38</f>
        <v>22371</v>
      </c>
      <c r="G38" s="30">
        <f>'Monthly Data'!AD38</f>
        <v>0</v>
      </c>
      <c r="H38" s="30">
        <f>'Monthly Data'!AF38</f>
        <v>0</v>
      </c>
      <c r="I38" s="30">
        <f>'Monthly Data'!AH38</f>
        <v>1</v>
      </c>
      <c r="J38" s="30">
        <f>'Monthly Data'!AI38</f>
        <v>0</v>
      </c>
      <c r="K38" s="30">
        <f>'Monthly Data'!AJ38</f>
        <v>0</v>
      </c>
      <c r="M38" s="23">
        <f>'Res OLS Model'!$B$5</f>
        <v>36285878.877469003</v>
      </c>
      <c r="N38" s="23">
        <f ca="1">'Res OLS Model'!$B$6*D38</f>
        <v>56133.076754476708</v>
      </c>
      <c r="O38" s="23">
        <f ca="1">'Res OLS Model'!$B$7*E38</f>
        <v>2610978.3828691393</v>
      </c>
      <c r="P38" s="23">
        <f>'Res OLS Model'!$B$8*F38</f>
        <v>-22489364.339269865</v>
      </c>
      <c r="Q38" s="23">
        <f>'Res OLS Model'!$B$9*G38</f>
        <v>0</v>
      </c>
      <c r="R38" s="23">
        <f>'Res OLS Model'!$B$10*H38</f>
        <v>0</v>
      </c>
      <c r="S38" s="23">
        <f>'Res OLS Model'!$B$11*I38</f>
        <v>-2360733.7423852198</v>
      </c>
      <c r="T38" s="23">
        <f>'Res OLS Model'!$B$12*J38</f>
        <v>0</v>
      </c>
      <c r="U38" s="23">
        <f>'Res OLS Model'!$B$13*K38</f>
        <v>0</v>
      </c>
      <c r="V38" s="23">
        <f t="shared" ca="1" si="3"/>
        <v>14102892.255437531</v>
      </c>
    </row>
    <row r="39" spans="1:22" x14ac:dyDescent="0.25">
      <c r="A39" s="11">
        <f>'Monthly Data'!A39</f>
        <v>38930</v>
      </c>
      <c r="B39" s="6">
        <f t="shared" si="1"/>
        <v>2006</v>
      </c>
      <c r="C39" s="30">
        <f>'Monthly Data'!D39</f>
        <v>14269213.069399999</v>
      </c>
      <c r="D39" s="30">
        <f t="shared" ref="D39:E39" ca="1" si="40">D51</f>
        <v>12.719999999999999</v>
      </c>
      <c r="E39" s="30">
        <f t="shared" ca="1" si="40"/>
        <v>77.22999999999999</v>
      </c>
      <c r="F39" s="30">
        <f>'Monthly Data'!S39</f>
        <v>22316</v>
      </c>
      <c r="G39" s="30">
        <f>'Monthly Data'!AD39</f>
        <v>0</v>
      </c>
      <c r="H39" s="30">
        <f>'Monthly Data'!AF39</f>
        <v>0</v>
      </c>
      <c r="I39" s="30">
        <f>'Monthly Data'!AH39</f>
        <v>1</v>
      </c>
      <c r="J39" s="30">
        <f>'Monthly Data'!AI39</f>
        <v>0</v>
      </c>
      <c r="K39" s="30">
        <f>'Monthly Data'!AJ39</f>
        <v>0</v>
      </c>
      <c r="M39" s="23">
        <f>'Res OLS Model'!$B$5</f>
        <v>36285878.877469003</v>
      </c>
      <c r="N39" s="23">
        <f ca="1">'Res OLS Model'!$B$6*D39</f>
        <v>142517.51223891092</v>
      </c>
      <c r="O39" s="23">
        <f ca="1">'Res OLS Model'!$B$7*E39</f>
        <v>2080753.9006189622</v>
      </c>
      <c r="P39" s="23">
        <f>'Res OLS Model'!$B$8*F39</f>
        <v>-22434073.335798413</v>
      </c>
      <c r="Q39" s="23">
        <f>'Res OLS Model'!$B$9*G39</f>
        <v>0</v>
      </c>
      <c r="R39" s="23">
        <f>'Res OLS Model'!$B$10*H39</f>
        <v>0</v>
      </c>
      <c r="S39" s="23">
        <f>'Res OLS Model'!$B$11*I39</f>
        <v>-2360733.7423852198</v>
      </c>
      <c r="T39" s="23">
        <f>'Res OLS Model'!$B$12*J39</f>
        <v>0</v>
      </c>
      <c r="U39" s="23">
        <f>'Res OLS Model'!$B$13*K39</f>
        <v>0</v>
      </c>
      <c r="V39" s="23">
        <f t="shared" ca="1" si="3"/>
        <v>13714343.212143246</v>
      </c>
    </row>
    <row r="40" spans="1:22" x14ac:dyDescent="0.25">
      <c r="A40" s="11">
        <f>'Monthly Data'!A40</f>
        <v>38961</v>
      </c>
      <c r="B40" s="6">
        <f t="shared" si="1"/>
        <v>2006</v>
      </c>
      <c r="C40" s="30">
        <f>'Monthly Data'!D40</f>
        <v>13454072.5579</v>
      </c>
      <c r="D40" s="30">
        <f t="shared" ref="D40:E40" ca="1" si="41">D52</f>
        <v>86.570000000000007</v>
      </c>
      <c r="E40" s="30">
        <f t="shared" ca="1" si="41"/>
        <v>19.899999999999999</v>
      </c>
      <c r="F40" s="30">
        <f>'Monthly Data'!S40</f>
        <v>22595</v>
      </c>
      <c r="G40" s="30">
        <f>'Monthly Data'!AD40</f>
        <v>1</v>
      </c>
      <c r="H40" s="30">
        <f>'Monthly Data'!AF40</f>
        <v>0</v>
      </c>
      <c r="I40" s="30">
        <f>'Monthly Data'!AH40</f>
        <v>0</v>
      </c>
      <c r="J40" s="30">
        <f>'Monthly Data'!AI40</f>
        <v>0</v>
      </c>
      <c r="K40" s="30">
        <f>'Monthly Data'!AJ40</f>
        <v>0</v>
      </c>
      <c r="M40" s="23">
        <f>'Res OLS Model'!$B$5</f>
        <v>36285878.877469003</v>
      </c>
      <c r="N40" s="23">
        <f ca="1">'Res OLS Model'!$B$6*D40</f>
        <v>969948.19453793392</v>
      </c>
      <c r="O40" s="23">
        <f ca="1">'Res OLS Model'!$B$7*E40</f>
        <v>536151.78845419339</v>
      </c>
      <c r="P40" s="23">
        <f>'Res OLS Model'!$B$8*F40</f>
        <v>-22714549.517044503</v>
      </c>
      <c r="Q40" s="23">
        <f>'Res OLS Model'!$B$9*G40</f>
        <v>-1472524.5627255</v>
      </c>
      <c r="R40" s="23">
        <f>'Res OLS Model'!$B$10*H40</f>
        <v>0</v>
      </c>
      <c r="S40" s="23">
        <f>'Res OLS Model'!$B$11*I40</f>
        <v>0</v>
      </c>
      <c r="T40" s="23">
        <f>'Res OLS Model'!$B$12*J40</f>
        <v>0</v>
      </c>
      <c r="U40" s="23">
        <f>'Res OLS Model'!$B$13*K40</f>
        <v>0</v>
      </c>
      <c r="V40" s="23">
        <f t="shared" ca="1" si="3"/>
        <v>13604904.780691128</v>
      </c>
    </row>
    <row r="41" spans="1:22" x14ac:dyDescent="0.25">
      <c r="A41" s="11">
        <f>'Monthly Data'!A41</f>
        <v>38991</v>
      </c>
      <c r="B41" s="6">
        <f t="shared" si="1"/>
        <v>2006</v>
      </c>
      <c r="C41" s="30">
        <f>'Monthly Data'!D41</f>
        <v>15092017.420400001</v>
      </c>
      <c r="D41" s="30">
        <f t="shared" ref="D41:E41" ca="1" si="42">D53</f>
        <v>270.3</v>
      </c>
      <c r="E41" s="30">
        <f t="shared" ca="1" si="42"/>
        <v>1.21</v>
      </c>
      <c r="F41" s="30">
        <f>'Monthly Data'!S41</f>
        <v>22630</v>
      </c>
      <c r="G41" s="30">
        <f>'Monthly Data'!AD41</f>
        <v>1</v>
      </c>
      <c r="H41" s="30">
        <f>'Monthly Data'!AF41</f>
        <v>0</v>
      </c>
      <c r="I41" s="30">
        <f>'Monthly Data'!AH41</f>
        <v>0</v>
      </c>
      <c r="J41" s="30">
        <f>'Monthly Data'!AI41</f>
        <v>0</v>
      </c>
      <c r="K41" s="30">
        <f>'Monthly Data'!AJ41</f>
        <v>0</v>
      </c>
      <c r="M41" s="23">
        <f>'Res OLS Model'!$B$5</f>
        <v>36285878.877469003</v>
      </c>
      <c r="N41" s="23">
        <f ca="1">'Res OLS Model'!$B$6*D41</f>
        <v>3028497.1350768572</v>
      </c>
      <c r="O41" s="23">
        <f ca="1">'Res OLS Model'!$B$7*E41</f>
        <v>32600.184122089144</v>
      </c>
      <c r="P41" s="23">
        <f>'Res OLS Model'!$B$8*F41</f>
        <v>-22749734.701071791</v>
      </c>
      <c r="Q41" s="23">
        <f>'Res OLS Model'!$B$9*G41</f>
        <v>-1472524.5627255</v>
      </c>
      <c r="R41" s="23">
        <f>'Res OLS Model'!$B$10*H41</f>
        <v>0</v>
      </c>
      <c r="S41" s="23">
        <f>'Res OLS Model'!$B$11*I41</f>
        <v>0</v>
      </c>
      <c r="T41" s="23">
        <f>'Res OLS Model'!$B$12*J41</f>
        <v>0</v>
      </c>
      <c r="U41" s="23">
        <f>'Res OLS Model'!$B$13*K41</f>
        <v>0</v>
      </c>
      <c r="V41" s="23">
        <f t="shared" ca="1" si="3"/>
        <v>15124716.932870656</v>
      </c>
    </row>
    <row r="42" spans="1:22" x14ac:dyDescent="0.25">
      <c r="A42" s="11">
        <f>'Monthly Data'!A42</f>
        <v>39022</v>
      </c>
      <c r="B42" s="6">
        <f t="shared" si="1"/>
        <v>2006</v>
      </c>
      <c r="C42" s="30">
        <f>'Monthly Data'!D42</f>
        <v>17284532.570100002</v>
      </c>
      <c r="D42" s="30">
        <f t="shared" ref="D42:E42" ca="1" si="43">D54</f>
        <v>444.05</v>
      </c>
      <c r="E42" s="30">
        <f t="shared" ca="1" si="43"/>
        <v>0</v>
      </c>
      <c r="F42" s="30">
        <f>'Monthly Data'!S42</f>
        <v>22687</v>
      </c>
      <c r="G42" s="30">
        <f>'Monthly Data'!AD42</f>
        <v>1</v>
      </c>
      <c r="H42" s="30">
        <f>'Monthly Data'!AF42</f>
        <v>0</v>
      </c>
      <c r="I42" s="30">
        <f>'Monthly Data'!AH42</f>
        <v>0</v>
      </c>
      <c r="J42" s="30">
        <f>'Monthly Data'!AI42</f>
        <v>0</v>
      </c>
      <c r="K42" s="30">
        <f>'Monthly Data'!AJ42</f>
        <v>0</v>
      </c>
      <c r="M42" s="23">
        <f>'Res OLS Model'!$B$5</f>
        <v>36285878.877469003</v>
      </c>
      <c r="N42" s="23">
        <f ca="1">'Res OLS Model'!$B$6*D42</f>
        <v>4975228.0903843082</v>
      </c>
      <c r="O42" s="23">
        <f ca="1">'Res OLS Model'!$B$7*E42</f>
        <v>0</v>
      </c>
      <c r="P42" s="23">
        <f>'Res OLS Model'!$B$8*F42</f>
        <v>-22807036.286487658</v>
      </c>
      <c r="Q42" s="23">
        <f>'Res OLS Model'!$B$9*G42</f>
        <v>-1472524.5627255</v>
      </c>
      <c r="R42" s="23">
        <f>'Res OLS Model'!$B$10*H42</f>
        <v>0</v>
      </c>
      <c r="S42" s="23">
        <f>'Res OLS Model'!$B$11*I42</f>
        <v>0</v>
      </c>
      <c r="T42" s="23">
        <f>'Res OLS Model'!$B$12*J42</f>
        <v>0</v>
      </c>
      <c r="U42" s="23">
        <f>'Res OLS Model'!$B$13*K42</f>
        <v>0</v>
      </c>
      <c r="V42" s="23">
        <f t="shared" ca="1" si="3"/>
        <v>16981546.118640151</v>
      </c>
    </row>
    <row r="43" spans="1:22" x14ac:dyDescent="0.25">
      <c r="A43" s="11">
        <f>'Monthly Data'!A43</f>
        <v>39052</v>
      </c>
      <c r="B43" s="6">
        <f t="shared" si="1"/>
        <v>2006</v>
      </c>
      <c r="C43" s="30">
        <f>'Monthly Data'!D43</f>
        <v>19975024.743300006</v>
      </c>
      <c r="D43" s="30">
        <f t="shared" ref="D43:E43" ca="1" si="44">D55</f>
        <v>684.01</v>
      </c>
      <c r="E43" s="30">
        <f t="shared" ca="1" si="44"/>
        <v>0</v>
      </c>
      <c r="F43" s="30">
        <f>'Monthly Data'!S43</f>
        <v>22706</v>
      </c>
      <c r="G43" s="30">
        <f>'Monthly Data'!AD43</f>
        <v>0</v>
      </c>
      <c r="H43" s="30">
        <f>'Monthly Data'!AF43</f>
        <v>0</v>
      </c>
      <c r="I43" s="30">
        <f>'Monthly Data'!AH43</f>
        <v>0</v>
      </c>
      <c r="J43" s="30">
        <f>'Monthly Data'!AI43</f>
        <v>0</v>
      </c>
      <c r="K43" s="30">
        <f>'Monthly Data'!AJ43</f>
        <v>0</v>
      </c>
      <c r="M43" s="23">
        <f>'Res OLS Model'!$B$5</f>
        <v>36285878.877469003</v>
      </c>
      <c r="N43" s="23">
        <f ca="1">'Res OLS Model'!$B$6*D43</f>
        <v>7663789.5869919388</v>
      </c>
      <c r="O43" s="23">
        <f ca="1">'Res OLS Model'!$B$7*E43</f>
        <v>0</v>
      </c>
      <c r="P43" s="23">
        <f>'Res OLS Model'!$B$8*F43</f>
        <v>-22826136.814959615</v>
      </c>
      <c r="Q43" s="23">
        <f>'Res OLS Model'!$B$9*G43</f>
        <v>0</v>
      </c>
      <c r="R43" s="23">
        <f>'Res OLS Model'!$B$10*H43</f>
        <v>0</v>
      </c>
      <c r="S43" s="23">
        <f>'Res OLS Model'!$B$11*I43</f>
        <v>0</v>
      </c>
      <c r="T43" s="23">
        <f>'Res OLS Model'!$B$12*J43</f>
        <v>0</v>
      </c>
      <c r="U43" s="23">
        <f>'Res OLS Model'!$B$13*K43</f>
        <v>0</v>
      </c>
      <c r="V43" s="23">
        <f t="shared" ca="1" si="3"/>
        <v>21123531.649501324</v>
      </c>
    </row>
    <row r="44" spans="1:22" x14ac:dyDescent="0.25">
      <c r="A44" s="11">
        <f>'Monthly Data'!A44</f>
        <v>39083</v>
      </c>
      <c r="B44" s="6">
        <f t="shared" si="1"/>
        <v>2007</v>
      </c>
      <c r="C44" s="30">
        <f>'Monthly Data'!D44</f>
        <v>21922976.931900006</v>
      </c>
      <c r="D44" s="30">
        <f t="shared" ref="D44:E44" ca="1" si="45">D56</f>
        <v>784.29</v>
      </c>
      <c r="E44" s="30">
        <f t="shared" ca="1" si="45"/>
        <v>0</v>
      </c>
      <c r="F44" s="30">
        <f>'Monthly Data'!S44</f>
        <v>22725</v>
      </c>
      <c r="G44" s="30">
        <f>'Monthly Data'!AD44</f>
        <v>0</v>
      </c>
      <c r="H44" s="30">
        <f>'Monthly Data'!AF44</f>
        <v>0</v>
      </c>
      <c r="I44" s="30">
        <f>'Monthly Data'!AH44</f>
        <v>0</v>
      </c>
      <c r="J44" s="30">
        <f>'Monthly Data'!AI44</f>
        <v>1</v>
      </c>
      <c r="K44" s="30">
        <f>'Monthly Data'!AJ44</f>
        <v>0</v>
      </c>
      <c r="M44" s="23">
        <f>'Res OLS Model'!$B$5</f>
        <v>36285878.877469003</v>
      </c>
      <c r="N44" s="23">
        <f ca="1">'Res OLS Model'!$B$6*D44</f>
        <v>8787347.4586364347</v>
      </c>
      <c r="O44" s="23">
        <f ca="1">'Res OLS Model'!$B$7*E44</f>
        <v>0</v>
      </c>
      <c r="P44" s="23">
        <f>'Res OLS Model'!$B$8*F44</f>
        <v>-22845237.34343157</v>
      </c>
      <c r="Q44" s="23">
        <f>'Res OLS Model'!$B$9*G44</f>
        <v>0</v>
      </c>
      <c r="R44" s="23">
        <f>'Res OLS Model'!$B$10*H44</f>
        <v>0</v>
      </c>
      <c r="S44" s="23">
        <f>'Res OLS Model'!$B$11*I44</f>
        <v>0</v>
      </c>
      <c r="T44" s="23">
        <f>'Res OLS Model'!$B$12*J44</f>
        <v>1341287.9429404701</v>
      </c>
      <c r="U44" s="23">
        <f>'Res OLS Model'!$B$13*K44</f>
        <v>0</v>
      </c>
      <c r="V44" s="23">
        <f t="shared" ca="1" si="3"/>
        <v>23569276.935614336</v>
      </c>
    </row>
    <row r="45" spans="1:22" x14ac:dyDescent="0.25">
      <c r="A45" s="11">
        <f>'Monthly Data'!A45</f>
        <v>39114</v>
      </c>
      <c r="B45" s="6">
        <f t="shared" si="1"/>
        <v>2007</v>
      </c>
      <c r="C45" s="30">
        <f>'Monthly Data'!D45</f>
        <v>21215229.739700001</v>
      </c>
      <c r="D45" s="30">
        <f t="shared" ref="D45:E45" ca="1" si="46">D57</f>
        <v>682.50999999999988</v>
      </c>
      <c r="E45" s="30">
        <f t="shared" ca="1" si="46"/>
        <v>0</v>
      </c>
      <c r="F45" s="30">
        <f>'Monthly Data'!S45</f>
        <v>22730</v>
      </c>
      <c r="G45" s="30">
        <f>'Monthly Data'!AD45</f>
        <v>0</v>
      </c>
      <c r="H45" s="30">
        <f>'Monthly Data'!AF45</f>
        <v>0</v>
      </c>
      <c r="I45" s="30">
        <f>'Monthly Data'!AH45</f>
        <v>0</v>
      </c>
      <c r="J45" s="30">
        <f>'Monthly Data'!AI45</f>
        <v>0</v>
      </c>
      <c r="K45" s="30">
        <f>'Monthly Data'!AJ45</f>
        <v>0</v>
      </c>
      <c r="M45" s="23">
        <f>'Res OLS Model'!$B$5</f>
        <v>36285878.877469003</v>
      </c>
      <c r="N45" s="23">
        <f ca="1">'Res OLS Model'!$B$6*D45</f>
        <v>7646983.2765864059</v>
      </c>
      <c r="O45" s="23">
        <f ca="1">'Res OLS Model'!$B$7*E45</f>
        <v>0</v>
      </c>
      <c r="P45" s="23">
        <f>'Res OLS Model'!$B$8*F45</f>
        <v>-22850263.798292611</v>
      </c>
      <c r="Q45" s="23">
        <f>'Res OLS Model'!$B$9*G45</f>
        <v>0</v>
      </c>
      <c r="R45" s="23">
        <f>'Res OLS Model'!$B$10*H45</f>
        <v>0</v>
      </c>
      <c r="S45" s="23">
        <f>'Res OLS Model'!$B$11*I45</f>
        <v>0</v>
      </c>
      <c r="T45" s="23">
        <f>'Res OLS Model'!$B$12*J45</f>
        <v>0</v>
      </c>
      <c r="U45" s="23">
        <f>'Res OLS Model'!$B$13*K45</f>
        <v>0</v>
      </c>
      <c r="V45" s="23">
        <f t="shared" ca="1" si="3"/>
        <v>21082598.355762798</v>
      </c>
    </row>
    <row r="46" spans="1:22" x14ac:dyDescent="0.25">
      <c r="A46" s="11">
        <f>'Monthly Data'!A46</f>
        <v>39142</v>
      </c>
      <c r="B46" s="6">
        <f t="shared" si="1"/>
        <v>2007</v>
      </c>
      <c r="C46" s="30">
        <f>'Monthly Data'!D46</f>
        <v>22507435.654300001</v>
      </c>
      <c r="D46" s="30">
        <f t="shared" ref="D46:E46" ca="1" si="47">D58</f>
        <v>556.99</v>
      </c>
      <c r="E46" s="30">
        <f t="shared" ca="1" si="47"/>
        <v>0</v>
      </c>
      <c r="F46" s="30">
        <f>'Monthly Data'!S46</f>
        <v>22750</v>
      </c>
      <c r="G46" s="30">
        <f>'Monthly Data'!AD46</f>
        <v>0</v>
      </c>
      <c r="H46" s="30">
        <f>'Monthly Data'!AF46</f>
        <v>0</v>
      </c>
      <c r="I46" s="30">
        <f>'Monthly Data'!AH46</f>
        <v>0</v>
      </c>
      <c r="J46" s="30">
        <f>'Monthly Data'!AI46</f>
        <v>0</v>
      </c>
      <c r="K46" s="30">
        <f>'Monthly Data'!AJ46</f>
        <v>1</v>
      </c>
      <c r="M46" s="23">
        <f>'Res OLS Model'!$B$5</f>
        <v>36285878.877469003</v>
      </c>
      <c r="N46" s="23">
        <f ca="1">'Res OLS Model'!$B$6*D46</f>
        <v>6240631.2218514932</v>
      </c>
      <c r="O46" s="23">
        <f ca="1">'Res OLS Model'!$B$7*E46</f>
        <v>0</v>
      </c>
      <c r="P46" s="23">
        <f>'Res OLS Model'!$B$8*F46</f>
        <v>-22870369.617736775</v>
      </c>
      <c r="Q46" s="23">
        <f>'Res OLS Model'!$B$9*G46</f>
        <v>0</v>
      </c>
      <c r="R46" s="23">
        <f>'Res OLS Model'!$B$10*H46</f>
        <v>0</v>
      </c>
      <c r="S46" s="23">
        <f>'Res OLS Model'!$B$11*I46</f>
        <v>0</v>
      </c>
      <c r="T46" s="23">
        <f>'Res OLS Model'!$B$12*J46</f>
        <v>0</v>
      </c>
      <c r="U46" s="23">
        <f>'Res OLS Model'!$B$13*K46</f>
        <v>623335.83106531797</v>
      </c>
      <c r="V46" s="23">
        <f t="shared" ca="1" si="3"/>
        <v>20279476.312649038</v>
      </c>
    </row>
    <row r="47" spans="1:22" x14ac:dyDescent="0.25">
      <c r="A47" s="11">
        <f>'Monthly Data'!A47</f>
        <v>39173</v>
      </c>
      <c r="B47" s="6">
        <f t="shared" si="1"/>
        <v>2007</v>
      </c>
      <c r="C47" s="30">
        <f>'Monthly Data'!D47</f>
        <v>16894791.8596</v>
      </c>
      <c r="D47" s="30">
        <f t="shared" ref="D47:E47" ca="1" si="48">D59</f>
        <v>326.58999999999997</v>
      </c>
      <c r="E47" s="30">
        <f t="shared" ca="1" si="48"/>
        <v>0.39</v>
      </c>
      <c r="F47" s="30">
        <f>'Monthly Data'!S47</f>
        <v>22448</v>
      </c>
      <c r="G47" s="30">
        <f>'Monthly Data'!AD47</f>
        <v>0</v>
      </c>
      <c r="H47" s="30">
        <f>'Monthly Data'!AF47</f>
        <v>1</v>
      </c>
      <c r="I47" s="30">
        <f>'Monthly Data'!AH47</f>
        <v>0</v>
      </c>
      <c r="J47" s="30">
        <f>'Monthly Data'!AI47</f>
        <v>0</v>
      </c>
      <c r="K47" s="30">
        <f>'Monthly Data'!AJ47</f>
        <v>0</v>
      </c>
      <c r="M47" s="23">
        <f>'Res OLS Model'!$B$5</f>
        <v>36285878.877469003</v>
      </c>
      <c r="N47" s="23">
        <f ca="1">'Res OLS Model'!$B$6*D47</f>
        <v>3659181.9435617859</v>
      </c>
      <c r="O47" s="23">
        <f ca="1">'Res OLS Model'!$B$7*E47</f>
        <v>10507.497361665097</v>
      </c>
      <c r="P47" s="23">
        <f>'Res OLS Model'!$B$8*F47</f>
        <v>-22566771.744129896</v>
      </c>
      <c r="Q47" s="23">
        <f>'Res OLS Model'!$B$9*G47</f>
        <v>0</v>
      </c>
      <c r="R47" s="23">
        <f>'Res OLS Model'!$B$10*H47</f>
        <v>-1378033.61082948</v>
      </c>
      <c r="S47" s="23">
        <f>'Res OLS Model'!$B$11*I47</f>
        <v>0</v>
      </c>
      <c r="T47" s="23">
        <f>'Res OLS Model'!$B$12*J47</f>
        <v>0</v>
      </c>
      <c r="U47" s="23">
        <f>'Res OLS Model'!$B$13*K47</f>
        <v>0</v>
      </c>
      <c r="V47" s="23">
        <f t="shared" ca="1" si="3"/>
        <v>16010762.963433079</v>
      </c>
    </row>
    <row r="48" spans="1:22" x14ac:dyDescent="0.25">
      <c r="A48" s="11">
        <f>'Monthly Data'!A48</f>
        <v>39203</v>
      </c>
      <c r="B48" s="6">
        <f t="shared" si="1"/>
        <v>2007</v>
      </c>
      <c r="C48" s="30">
        <f>'Monthly Data'!D48</f>
        <v>14320600.543499999</v>
      </c>
      <c r="D48" s="30">
        <f t="shared" ref="D48:E48" ca="1" si="49">D60</f>
        <v>144.96</v>
      </c>
      <c r="E48" s="30">
        <f t="shared" ca="1" si="49"/>
        <v>8.67</v>
      </c>
      <c r="F48" s="30">
        <f>'Monthly Data'!S48</f>
        <v>22347</v>
      </c>
      <c r="G48" s="30">
        <f>'Monthly Data'!AD48</f>
        <v>0</v>
      </c>
      <c r="H48" s="30">
        <f>'Monthly Data'!AF48</f>
        <v>0</v>
      </c>
      <c r="I48" s="30">
        <f>'Monthly Data'!AH48</f>
        <v>1</v>
      </c>
      <c r="J48" s="30">
        <f>'Monthly Data'!AI48</f>
        <v>0</v>
      </c>
      <c r="K48" s="30">
        <f>'Monthly Data'!AJ48</f>
        <v>0</v>
      </c>
      <c r="M48" s="23">
        <f>'Res OLS Model'!$B$5</f>
        <v>36285878.877469003</v>
      </c>
      <c r="N48" s="23">
        <f ca="1">'Res OLS Model'!$B$6*D48</f>
        <v>1624161.8375906076</v>
      </c>
      <c r="O48" s="23">
        <f ca="1">'Res OLS Model'!$B$7*E48</f>
        <v>233589.7490400933</v>
      </c>
      <c r="P48" s="23">
        <f>'Res OLS Model'!$B$8*F48</f>
        <v>-22465237.355936866</v>
      </c>
      <c r="Q48" s="23">
        <f>'Res OLS Model'!$B$9*G48</f>
        <v>0</v>
      </c>
      <c r="R48" s="23">
        <f>'Res OLS Model'!$B$10*H48</f>
        <v>0</v>
      </c>
      <c r="S48" s="23">
        <f>'Res OLS Model'!$B$11*I48</f>
        <v>-2360733.7423852198</v>
      </c>
      <c r="T48" s="23">
        <f>'Res OLS Model'!$B$12*J48</f>
        <v>0</v>
      </c>
      <c r="U48" s="23">
        <f>'Res OLS Model'!$B$13*K48</f>
        <v>0</v>
      </c>
      <c r="V48" s="23">
        <f t="shared" ca="1" si="3"/>
        <v>13317659.365777619</v>
      </c>
    </row>
    <row r="49" spans="1:22" x14ac:dyDescent="0.25">
      <c r="A49" s="11">
        <f>'Monthly Data'!A49</f>
        <v>39234</v>
      </c>
      <c r="B49" s="6">
        <f t="shared" si="1"/>
        <v>2007</v>
      </c>
      <c r="C49" s="30">
        <f>'Monthly Data'!D49</f>
        <v>13454585.3166</v>
      </c>
      <c r="D49" s="30">
        <f t="shared" ref="D49:E49" ca="1" si="50">D61</f>
        <v>41.510000000000005</v>
      </c>
      <c r="E49" s="30">
        <f t="shared" ca="1" si="50"/>
        <v>44.41</v>
      </c>
      <c r="F49" s="30">
        <f>'Monthly Data'!S49</f>
        <v>22357</v>
      </c>
      <c r="G49" s="30">
        <f>'Monthly Data'!AD49</f>
        <v>0</v>
      </c>
      <c r="H49" s="30">
        <f>'Monthly Data'!AF49</f>
        <v>0</v>
      </c>
      <c r="I49" s="30">
        <f>'Monthly Data'!AH49</f>
        <v>1</v>
      </c>
      <c r="J49" s="30">
        <f>'Monthly Data'!AI49</f>
        <v>0</v>
      </c>
      <c r="K49" s="30">
        <f>'Monthly Data'!AJ49</f>
        <v>0</v>
      </c>
      <c r="M49" s="23">
        <f>'Res OLS Model'!$B$5</f>
        <v>36285878.877469003</v>
      </c>
      <c r="N49" s="23">
        <f ca="1">'Res OLS Model'!$B$6*D49</f>
        <v>465086.62995575421</v>
      </c>
      <c r="O49" s="23">
        <f ca="1">'Res OLS Model'!$B$7*E49</f>
        <v>1196507.5841834536</v>
      </c>
      <c r="P49" s="23">
        <f>'Res OLS Model'!$B$8*F49</f>
        <v>-22475290.265658949</v>
      </c>
      <c r="Q49" s="23">
        <f>'Res OLS Model'!$B$9*G49</f>
        <v>0</v>
      </c>
      <c r="R49" s="23">
        <f>'Res OLS Model'!$B$10*H49</f>
        <v>0</v>
      </c>
      <c r="S49" s="23">
        <f>'Res OLS Model'!$B$11*I49</f>
        <v>-2360733.7423852198</v>
      </c>
      <c r="T49" s="23">
        <f>'Res OLS Model'!$B$12*J49</f>
        <v>0</v>
      </c>
      <c r="U49" s="23">
        <f>'Res OLS Model'!$B$13*K49</f>
        <v>0</v>
      </c>
      <c r="V49" s="23">
        <f t="shared" ca="1" si="3"/>
        <v>13111449.083564043</v>
      </c>
    </row>
    <row r="50" spans="1:22" x14ac:dyDescent="0.25">
      <c r="A50" s="11">
        <f>'Monthly Data'!A50</f>
        <v>39264</v>
      </c>
      <c r="B50" s="6">
        <f t="shared" si="1"/>
        <v>2007</v>
      </c>
      <c r="C50" s="30">
        <f>'Monthly Data'!D50</f>
        <v>14173063.398399998</v>
      </c>
      <c r="D50" s="30">
        <f t="shared" ref="D50:E50" ca="1" si="51">D62</f>
        <v>5.01</v>
      </c>
      <c r="E50" s="30">
        <f t="shared" ca="1" si="51"/>
        <v>96.909999999999982</v>
      </c>
      <c r="F50" s="30">
        <f>'Monthly Data'!S50</f>
        <v>22359</v>
      </c>
      <c r="G50" s="30">
        <f>'Monthly Data'!AD50</f>
        <v>0</v>
      </c>
      <c r="H50" s="30">
        <f>'Monthly Data'!AF50</f>
        <v>0</v>
      </c>
      <c r="I50" s="30">
        <f>'Monthly Data'!AH50</f>
        <v>1</v>
      </c>
      <c r="J50" s="30">
        <f>'Monthly Data'!AI50</f>
        <v>0</v>
      </c>
      <c r="K50" s="30">
        <f>'Monthly Data'!AJ50</f>
        <v>0</v>
      </c>
      <c r="M50" s="23">
        <f>'Res OLS Model'!$B$5</f>
        <v>36285878.877469003</v>
      </c>
      <c r="N50" s="23">
        <f ca="1">'Res OLS Model'!$B$6*D50</f>
        <v>56133.076754476708</v>
      </c>
      <c r="O50" s="23">
        <f ca="1">'Res OLS Model'!$B$7*E50</f>
        <v>2610978.3828691393</v>
      </c>
      <c r="P50" s="23">
        <f>'Res OLS Model'!$B$8*F50</f>
        <v>-22477300.847603366</v>
      </c>
      <c r="Q50" s="23">
        <f>'Res OLS Model'!$B$9*G50</f>
        <v>0</v>
      </c>
      <c r="R50" s="23">
        <f>'Res OLS Model'!$B$10*H50</f>
        <v>0</v>
      </c>
      <c r="S50" s="23">
        <f>'Res OLS Model'!$B$11*I50</f>
        <v>-2360733.7423852198</v>
      </c>
      <c r="T50" s="23">
        <f>'Res OLS Model'!$B$12*J50</f>
        <v>0</v>
      </c>
      <c r="U50" s="23">
        <f>'Res OLS Model'!$B$13*K50</f>
        <v>0</v>
      </c>
      <c r="V50" s="23">
        <f t="shared" ca="1" si="3"/>
        <v>14114955.74710403</v>
      </c>
    </row>
    <row r="51" spans="1:22" x14ac:dyDescent="0.25">
      <c r="A51" s="11">
        <f>'Monthly Data'!A51</f>
        <v>39295</v>
      </c>
      <c r="B51" s="6">
        <f t="shared" si="1"/>
        <v>2007</v>
      </c>
      <c r="C51" s="30">
        <f>'Monthly Data'!D51</f>
        <v>14172004.111099999</v>
      </c>
      <c r="D51" s="30">
        <f t="shared" ref="D51:E51" ca="1" si="52">D63</f>
        <v>12.719999999999999</v>
      </c>
      <c r="E51" s="30">
        <f t="shared" ca="1" si="52"/>
        <v>77.22999999999999</v>
      </c>
      <c r="F51" s="30">
        <f>'Monthly Data'!S51</f>
        <v>22368</v>
      </c>
      <c r="G51" s="30">
        <f>'Monthly Data'!AD51</f>
        <v>0</v>
      </c>
      <c r="H51" s="30">
        <f>'Monthly Data'!AF51</f>
        <v>0</v>
      </c>
      <c r="I51" s="30">
        <f>'Monthly Data'!AH51</f>
        <v>1</v>
      </c>
      <c r="J51" s="30">
        <f>'Monthly Data'!AI51</f>
        <v>0</v>
      </c>
      <c r="K51" s="30">
        <f>'Monthly Data'!AJ51</f>
        <v>0</v>
      </c>
      <c r="M51" s="23">
        <f>'Res OLS Model'!$B$5</f>
        <v>36285878.877469003</v>
      </c>
      <c r="N51" s="23">
        <f ca="1">'Res OLS Model'!$B$6*D51</f>
        <v>142517.51223891092</v>
      </c>
      <c r="O51" s="23">
        <f ca="1">'Res OLS Model'!$B$7*E51</f>
        <v>2080753.9006189622</v>
      </c>
      <c r="P51" s="23">
        <f>'Res OLS Model'!$B$8*F51</f>
        <v>-22486348.466353241</v>
      </c>
      <c r="Q51" s="23">
        <f>'Res OLS Model'!$B$9*G51</f>
        <v>0</v>
      </c>
      <c r="R51" s="23">
        <f>'Res OLS Model'!$B$10*H51</f>
        <v>0</v>
      </c>
      <c r="S51" s="23">
        <f>'Res OLS Model'!$B$11*I51</f>
        <v>-2360733.7423852198</v>
      </c>
      <c r="T51" s="23">
        <f>'Res OLS Model'!$B$12*J51</f>
        <v>0</v>
      </c>
      <c r="U51" s="23">
        <f>'Res OLS Model'!$B$13*K51</f>
        <v>0</v>
      </c>
      <c r="V51" s="23">
        <f t="shared" ca="1" si="3"/>
        <v>13662068.081588417</v>
      </c>
    </row>
    <row r="52" spans="1:22" x14ac:dyDescent="0.25">
      <c r="A52" s="11">
        <f>'Monthly Data'!A52</f>
        <v>39326</v>
      </c>
      <c r="B52" s="6">
        <f t="shared" si="1"/>
        <v>2007</v>
      </c>
      <c r="C52" s="30">
        <f>'Monthly Data'!D52</f>
        <v>13992548.4</v>
      </c>
      <c r="D52" s="30">
        <f t="shared" ref="D52:E52" ca="1" si="53">D64</f>
        <v>86.570000000000007</v>
      </c>
      <c r="E52" s="30">
        <f t="shared" ca="1" si="53"/>
        <v>19.899999999999999</v>
      </c>
      <c r="F52" s="30">
        <f>'Monthly Data'!S52</f>
        <v>22586</v>
      </c>
      <c r="G52" s="30">
        <f>'Monthly Data'!AD52</f>
        <v>1</v>
      </c>
      <c r="H52" s="30">
        <f>'Monthly Data'!AF52</f>
        <v>0</v>
      </c>
      <c r="I52" s="30">
        <f>'Monthly Data'!AH52</f>
        <v>0</v>
      </c>
      <c r="J52" s="30">
        <f>'Monthly Data'!AI52</f>
        <v>0</v>
      </c>
      <c r="K52" s="30">
        <f>'Monthly Data'!AJ52</f>
        <v>0</v>
      </c>
      <c r="M52" s="23">
        <f>'Res OLS Model'!$B$5</f>
        <v>36285878.877469003</v>
      </c>
      <c r="N52" s="23">
        <f ca="1">'Res OLS Model'!$B$6*D52</f>
        <v>969948.19453793392</v>
      </c>
      <c r="O52" s="23">
        <f ca="1">'Res OLS Model'!$B$7*E52</f>
        <v>536151.78845419339</v>
      </c>
      <c r="P52" s="23">
        <f>'Res OLS Model'!$B$8*F52</f>
        <v>-22705501.898294631</v>
      </c>
      <c r="Q52" s="23">
        <f>'Res OLS Model'!$B$9*G52</f>
        <v>-1472524.5627255</v>
      </c>
      <c r="R52" s="23">
        <f>'Res OLS Model'!$B$10*H52</f>
        <v>0</v>
      </c>
      <c r="S52" s="23">
        <f>'Res OLS Model'!$B$11*I52</f>
        <v>0</v>
      </c>
      <c r="T52" s="23">
        <f>'Res OLS Model'!$B$12*J52</f>
        <v>0</v>
      </c>
      <c r="U52" s="23">
        <f>'Res OLS Model'!$B$13*K52</f>
        <v>0</v>
      </c>
      <c r="V52" s="23">
        <f t="shared" ca="1" si="3"/>
        <v>13613952.399441</v>
      </c>
    </row>
    <row r="53" spans="1:22" x14ac:dyDescent="0.25">
      <c r="A53" s="11">
        <f>'Monthly Data'!A53</f>
        <v>39356</v>
      </c>
      <c r="B53" s="6">
        <f t="shared" si="1"/>
        <v>2007</v>
      </c>
      <c r="C53" s="30">
        <f>'Monthly Data'!D53</f>
        <v>14869629.175000001</v>
      </c>
      <c r="D53" s="30">
        <f t="shared" ref="D53:E53" ca="1" si="54">D65</f>
        <v>270.3</v>
      </c>
      <c r="E53" s="30">
        <f t="shared" ca="1" si="54"/>
        <v>1.21</v>
      </c>
      <c r="F53" s="30">
        <f>'Monthly Data'!S53</f>
        <v>22755</v>
      </c>
      <c r="G53" s="30">
        <f>'Monthly Data'!AD53</f>
        <v>1</v>
      </c>
      <c r="H53" s="30">
        <f>'Monthly Data'!AF53</f>
        <v>0</v>
      </c>
      <c r="I53" s="30">
        <f>'Monthly Data'!AH53</f>
        <v>0</v>
      </c>
      <c r="J53" s="30">
        <f>'Monthly Data'!AI53</f>
        <v>0</v>
      </c>
      <c r="K53" s="30">
        <f>'Monthly Data'!AJ53</f>
        <v>0</v>
      </c>
      <c r="M53" s="23">
        <f>'Res OLS Model'!$B$5</f>
        <v>36285878.877469003</v>
      </c>
      <c r="N53" s="23">
        <f ca="1">'Res OLS Model'!$B$6*D53</f>
        <v>3028497.1350768572</v>
      </c>
      <c r="O53" s="23">
        <f ca="1">'Res OLS Model'!$B$7*E53</f>
        <v>32600.184122089144</v>
      </c>
      <c r="P53" s="23">
        <f>'Res OLS Model'!$B$8*F53</f>
        <v>-22875396.072597817</v>
      </c>
      <c r="Q53" s="23">
        <f>'Res OLS Model'!$B$9*G53</f>
        <v>-1472524.5627255</v>
      </c>
      <c r="R53" s="23">
        <f>'Res OLS Model'!$B$10*H53</f>
        <v>0</v>
      </c>
      <c r="S53" s="23">
        <f>'Res OLS Model'!$B$11*I53</f>
        <v>0</v>
      </c>
      <c r="T53" s="23">
        <f>'Res OLS Model'!$B$12*J53</f>
        <v>0</v>
      </c>
      <c r="U53" s="23">
        <f>'Res OLS Model'!$B$13*K53</f>
        <v>0</v>
      </c>
      <c r="V53" s="23">
        <f t="shared" ca="1" si="3"/>
        <v>14999055.561344631</v>
      </c>
    </row>
    <row r="54" spans="1:22" x14ac:dyDescent="0.25">
      <c r="A54" s="11">
        <f>'Monthly Data'!A54</f>
        <v>39387</v>
      </c>
      <c r="B54" s="6">
        <f t="shared" si="1"/>
        <v>2007</v>
      </c>
      <c r="C54" s="30">
        <f>'Monthly Data'!D54</f>
        <v>16927791.467799999</v>
      </c>
      <c r="D54" s="30">
        <f t="shared" ref="D54:E54" ca="1" si="55">D66</f>
        <v>444.05</v>
      </c>
      <c r="E54" s="30">
        <f t="shared" ca="1" si="55"/>
        <v>0</v>
      </c>
      <c r="F54" s="30">
        <f>'Monthly Data'!S54</f>
        <v>22823</v>
      </c>
      <c r="G54" s="30">
        <f>'Monthly Data'!AD54</f>
        <v>1</v>
      </c>
      <c r="H54" s="30">
        <f>'Monthly Data'!AF54</f>
        <v>0</v>
      </c>
      <c r="I54" s="30">
        <f>'Monthly Data'!AH54</f>
        <v>0</v>
      </c>
      <c r="J54" s="30">
        <f>'Monthly Data'!AI54</f>
        <v>0</v>
      </c>
      <c r="K54" s="30">
        <f>'Monthly Data'!AJ54</f>
        <v>0</v>
      </c>
      <c r="M54" s="23">
        <f>'Res OLS Model'!$B$5</f>
        <v>36285878.877469003</v>
      </c>
      <c r="N54" s="23">
        <f ca="1">'Res OLS Model'!$B$6*D54</f>
        <v>4975228.0903843082</v>
      </c>
      <c r="O54" s="23">
        <f ca="1">'Res OLS Model'!$B$7*E54</f>
        <v>0</v>
      </c>
      <c r="P54" s="23">
        <f>'Res OLS Model'!$B$8*F54</f>
        <v>-22943755.858707976</v>
      </c>
      <c r="Q54" s="23">
        <f>'Res OLS Model'!$B$9*G54</f>
        <v>-1472524.5627255</v>
      </c>
      <c r="R54" s="23">
        <f>'Res OLS Model'!$B$10*H54</f>
        <v>0</v>
      </c>
      <c r="S54" s="23">
        <f>'Res OLS Model'!$B$11*I54</f>
        <v>0</v>
      </c>
      <c r="T54" s="23">
        <f>'Res OLS Model'!$B$12*J54</f>
        <v>0</v>
      </c>
      <c r="U54" s="23">
        <f>'Res OLS Model'!$B$13*K54</f>
        <v>0</v>
      </c>
      <c r="V54" s="23">
        <f t="shared" ca="1" si="3"/>
        <v>16844826.546419833</v>
      </c>
    </row>
    <row r="55" spans="1:22" x14ac:dyDescent="0.25">
      <c r="A55" s="11">
        <f>'Monthly Data'!A55</f>
        <v>39417</v>
      </c>
      <c r="B55" s="6">
        <f t="shared" si="1"/>
        <v>2007</v>
      </c>
      <c r="C55" s="30">
        <f>'Monthly Data'!D55</f>
        <v>20910746.5209</v>
      </c>
      <c r="D55" s="30">
        <f t="shared" ref="D55:E55" ca="1" si="56">D67</f>
        <v>684.01</v>
      </c>
      <c r="E55" s="30">
        <f t="shared" ca="1" si="56"/>
        <v>0</v>
      </c>
      <c r="F55" s="30">
        <f>'Monthly Data'!S55</f>
        <v>22839</v>
      </c>
      <c r="G55" s="30">
        <f>'Monthly Data'!AD55</f>
        <v>0</v>
      </c>
      <c r="H55" s="30">
        <f>'Monthly Data'!AF55</f>
        <v>0</v>
      </c>
      <c r="I55" s="30">
        <f>'Monthly Data'!AH55</f>
        <v>0</v>
      </c>
      <c r="J55" s="30">
        <f>'Monthly Data'!AI55</f>
        <v>0</v>
      </c>
      <c r="K55" s="30">
        <f>'Monthly Data'!AJ55</f>
        <v>0</v>
      </c>
      <c r="M55" s="23">
        <f>'Res OLS Model'!$B$5</f>
        <v>36285878.877469003</v>
      </c>
      <c r="N55" s="23">
        <f ca="1">'Res OLS Model'!$B$6*D55</f>
        <v>7663789.5869919388</v>
      </c>
      <c r="O55" s="23">
        <f ca="1">'Res OLS Model'!$B$7*E55</f>
        <v>0</v>
      </c>
      <c r="P55" s="23">
        <f>'Res OLS Model'!$B$8*F55</f>
        <v>-22959840.514263306</v>
      </c>
      <c r="Q55" s="23">
        <f>'Res OLS Model'!$B$9*G55</f>
        <v>0</v>
      </c>
      <c r="R55" s="23">
        <f>'Res OLS Model'!$B$10*H55</f>
        <v>0</v>
      </c>
      <c r="S55" s="23">
        <f>'Res OLS Model'!$B$11*I55</f>
        <v>0</v>
      </c>
      <c r="T55" s="23">
        <f>'Res OLS Model'!$B$12*J55</f>
        <v>0</v>
      </c>
      <c r="U55" s="23">
        <f>'Res OLS Model'!$B$13*K55</f>
        <v>0</v>
      </c>
      <c r="V55" s="23">
        <f t="shared" ca="1" si="3"/>
        <v>20989827.950197633</v>
      </c>
    </row>
    <row r="56" spans="1:22" x14ac:dyDescent="0.25">
      <c r="A56" s="11">
        <f>'Monthly Data'!A56</f>
        <v>39448</v>
      </c>
      <c r="B56" s="6">
        <f t="shared" si="1"/>
        <v>2008</v>
      </c>
      <c r="C56" s="30">
        <f>'Monthly Data'!D56</f>
        <v>22655391.983200002</v>
      </c>
      <c r="D56" s="30">
        <f t="shared" ref="D56:E56" ca="1" si="57">D68</f>
        <v>784.29</v>
      </c>
      <c r="E56" s="30">
        <f t="shared" ca="1" si="57"/>
        <v>0</v>
      </c>
      <c r="F56" s="30">
        <f>'Monthly Data'!S56</f>
        <v>22935</v>
      </c>
      <c r="G56" s="30">
        <f>'Monthly Data'!AD56</f>
        <v>0</v>
      </c>
      <c r="H56" s="30">
        <f>'Monthly Data'!AF56</f>
        <v>0</v>
      </c>
      <c r="I56" s="30">
        <f>'Monthly Data'!AH56</f>
        <v>0</v>
      </c>
      <c r="J56" s="30">
        <f>'Monthly Data'!AI56</f>
        <v>1</v>
      </c>
      <c r="K56" s="30">
        <f>'Monthly Data'!AJ56</f>
        <v>0</v>
      </c>
      <c r="M56" s="23">
        <f>'Res OLS Model'!$B$5</f>
        <v>36285878.877469003</v>
      </c>
      <c r="N56" s="23">
        <f ca="1">'Res OLS Model'!$B$6*D56</f>
        <v>8787347.4586364347</v>
      </c>
      <c r="O56" s="23">
        <f ca="1">'Res OLS Model'!$B$7*E56</f>
        <v>0</v>
      </c>
      <c r="P56" s="23">
        <f>'Res OLS Model'!$B$8*F56</f>
        <v>-23056348.447595295</v>
      </c>
      <c r="Q56" s="23">
        <f>'Res OLS Model'!$B$9*G56</f>
        <v>0</v>
      </c>
      <c r="R56" s="23">
        <f>'Res OLS Model'!$B$10*H56</f>
        <v>0</v>
      </c>
      <c r="S56" s="23">
        <f>'Res OLS Model'!$B$11*I56</f>
        <v>0</v>
      </c>
      <c r="T56" s="23">
        <f>'Res OLS Model'!$B$12*J56</f>
        <v>1341287.9429404701</v>
      </c>
      <c r="U56" s="23">
        <f>'Res OLS Model'!$B$13*K56</f>
        <v>0</v>
      </c>
      <c r="V56" s="23">
        <f t="shared" ca="1" si="3"/>
        <v>23358165.831450611</v>
      </c>
    </row>
    <row r="57" spans="1:22" x14ac:dyDescent="0.25">
      <c r="A57" s="11">
        <f>'Monthly Data'!A57</f>
        <v>39479</v>
      </c>
      <c r="B57" s="6">
        <f t="shared" si="1"/>
        <v>2008</v>
      </c>
      <c r="C57" s="30">
        <f>'Monthly Data'!D57</f>
        <v>20439079.7447</v>
      </c>
      <c r="D57" s="30">
        <f t="shared" ref="D57:E57" ca="1" si="58">D69</f>
        <v>682.50999999999988</v>
      </c>
      <c r="E57" s="30">
        <f t="shared" ca="1" si="58"/>
        <v>0</v>
      </c>
      <c r="F57" s="30">
        <f>'Monthly Data'!S57</f>
        <v>23009</v>
      </c>
      <c r="G57" s="30">
        <f>'Monthly Data'!AD57</f>
        <v>0</v>
      </c>
      <c r="H57" s="30">
        <f>'Monthly Data'!AF57</f>
        <v>0</v>
      </c>
      <c r="I57" s="30">
        <f>'Monthly Data'!AH57</f>
        <v>0</v>
      </c>
      <c r="J57" s="30">
        <f>'Monthly Data'!AI57</f>
        <v>0</v>
      </c>
      <c r="K57" s="30">
        <f>'Monthly Data'!AJ57</f>
        <v>0</v>
      </c>
      <c r="M57" s="23">
        <f>'Res OLS Model'!$B$5</f>
        <v>36285878.877469003</v>
      </c>
      <c r="N57" s="23">
        <f ca="1">'Res OLS Model'!$B$6*D57</f>
        <v>7646983.2765864059</v>
      </c>
      <c r="O57" s="23">
        <f ca="1">'Res OLS Model'!$B$7*E57</f>
        <v>0</v>
      </c>
      <c r="P57" s="23">
        <f>'Res OLS Model'!$B$8*F57</f>
        <v>-23130739.979538701</v>
      </c>
      <c r="Q57" s="23">
        <f>'Res OLS Model'!$B$9*G57</f>
        <v>0</v>
      </c>
      <c r="R57" s="23">
        <f>'Res OLS Model'!$B$10*H57</f>
        <v>0</v>
      </c>
      <c r="S57" s="23">
        <f>'Res OLS Model'!$B$11*I57</f>
        <v>0</v>
      </c>
      <c r="T57" s="23">
        <f>'Res OLS Model'!$B$12*J57</f>
        <v>0</v>
      </c>
      <c r="U57" s="23">
        <f>'Res OLS Model'!$B$13*K57</f>
        <v>0</v>
      </c>
      <c r="V57" s="23">
        <f t="shared" ca="1" si="3"/>
        <v>20802122.174516708</v>
      </c>
    </row>
    <row r="58" spans="1:22" x14ac:dyDescent="0.25">
      <c r="A58" s="11">
        <f>'Monthly Data'!A58</f>
        <v>39508</v>
      </c>
      <c r="B58" s="6">
        <f t="shared" si="1"/>
        <v>2008</v>
      </c>
      <c r="C58" s="30">
        <f>'Monthly Data'!D58</f>
        <v>20740835.5667</v>
      </c>
      <c r="D58" s="30">
        <f t="shared" ref="D58:E58" ca="1" si="59">D70</f>
        <v>556.99</v>
      </c>
      <c r="E58" s="30">
        <f t="shared" ca="1" si="59"/>
        <v>0</v>
      </c>
      <c r="F58" s="30">
        <f>'Monthly Data'!S58</f>
        <v>22990</v>
      </c>
      <c r="G58" s="30">
        <f>'Monthly Data'!AD58</f>
        <v>0</v>
      </c>
      <c r="H58" s="30">
        <f>'Monthly Data'!AF58</f>
        <v>0</v>
      </c>
      <c r="I58" s="30">
        <f>'Monthly Data'!AH58</f>
        <v>0</v>
      </c>
      <c r="J58" s="30">
        <f>'Monthly Data'!AI58</f>
        <v>0</v>
      </c>
      <c r="K58" s="30">
        <f>'Monthly Data'!AJ58</f>
        <v>1</v>
      </c>
      <c r="M58" s="23">
        <f>'Res OLS Model'!$B$5</f>
        <v>36285878.877469003</v>
      </c>
      <c r="N58" s="23">
        <f ca="1">'Res OLS Model'!$B$6*D58</f>
        <v>6240631.2218514932</v>
      </c>
      <c r="O58" s="23">
        <f ca="1">'Res OLS Model'!$B$7*E58</f>
        <v>0</v>
      </c>
      <c r="P58" s="23">
        <f>'Res OLS Model'!$B$8*F58</f>
        <v>-23111639.451066747</v>
      </c>
      <c r="Q58" s="23">
        <f>'Res OLS Model'!$B$9*G58</f>
        <v>0</v>
      </c>
      <c r="R58" s="23">
        <f>'Res OLS Model'!$B$10*H58</f>
        <v>0</v>
      </c>
      <c r="S58" s="23">
        <f>'Res OLS Model'!$B$11*I58</f>
        <v>0</v>
      </c>
      <c r="T58" s="23">
        <f>'Res OLS Model'!$B$12*J58</f>
        <v>0</v>
      </c>
      <c r="U58" s="23">
        <f>'Res OLS Model'!$B$13*K58</f>
        <v>623335.83106531797</v>
      </c>
      <c r="V58" s="23">
        <f t="shared" ca="1" si="3"/>
        <v>20038206.479319066</v>
      </c>
    </row>
    <row r="59" spans="1:22" x14ac:dyDescent="0.25">
      <c r="A59" s="11">
        <f>'Monthly Data'!A59</f>
        <v>39539</v>
      </c>
      <c r="B59" s="6">
        <f t="shared" si="1"/>
        <v>2008</v>
      </c>
      <c r="C59" s="30">
        <f>'Monthly Data'!D59</f>
        <v>15748045.449600002</v>
      </c>
      <c r="D59" s="30">
        <f t="shared" ref="D59:E59" ca="1" si="60">D71</f>
        <v>326.58999999999997</v>
      </c>
      <c r="E59" s="30">
        <f t="shared" ca="1" si="60"/>
        <v>0.39</v>
      </c>
      <c r="F59" s="30">
        <f>'Monthly Data'!S59</f>
        <v>22774</v>
      </c>
      <c r="G59" s="30">
        <f>'Monthly Data'!AD59</f>
        <v>0</v>
      </c>
      <c r="H59" s="30">
        <f>'Monthly Data'!AF59</f>
        <v>1</v>
      </c>
      <c r="I59" s="30">
        <f>'Monthly Data'!AH59</f>
        <v>0</v>
      </c>
      <c r="J59" s="30">
        <f>'Monthly Data'!AI59</f>
        <v>0</v>
      </c>
      <c r="K59" s="30">
        <f>'Monthly Data'!AJ59</f>
        <v>0</v>
      </c>
      <c r="M59" s="23">
        <f>'Res OLS Model'!$B$5</f>
        <v>36285878.877469003</v>
      </c>
      <c r="N59" s="23">
        <f ca="1">'Res OLS Model'!$B$6*D59</f>
        <v>3659181.9435617859</v>
      </c>
      <c r="O59" s="23">
        <f ca="1">'Res OLS Model'!$B$7*E59</f>
        <v>10507.497361665097</v>
      </c>
      <c r="P59" s="23">
        <f>'Res OLS Model'!$B$8*F59</f>
        <v>-22894496.601069774</v>
      </c>
      <c r="Q59" s="23">
        <f>'Res OLS Model'!$B$9*G59</f>
        <v>0</v>
      </c>
      <c r="R59" s="23">
        <f>'Res OLS Model'!$B$10*H59</f>
        <v>-1378033.61082948</v>
      </c>
      <c r="S59" s="23">
        <f>'Res OLS Model'!$B$11*I59</f>
        <v>0</v>
      </c>
      <c r="T59" s="23">
        <f>'Res OLS Model'!$B$12*J59</f>
        <v>0</v>
      </c>
      <c r="U59" s="23">
        <f>'Res OLS Model'!$B$13*K59</f>
        <v>0</v>
      </c>
      <c r="V59" s="23">
        <f t="shared" ca="1" si="3"/>
        <v>15683038.106493201</v>
      </c>
    </row>
    <row r="60" spans="1:22" x14ac:dyDescent="0.25">
      <c r="A60" s="11">
        <f>'Monthly Data'!A60</f>
        <v>39569</v>
      </c>
      <c r="B60" s="6">
        <f t="shared" si="1"/>
        <v>2008</v>
      </c>
      <c r="C60" s="30">
        <f>'Monthly Data'!D60</f>
        <v>12800245.176199999</v>
      </c>
      <c r="D60" s="30">
        <f t="shared" ref="D60:E60" ca="1" si="61">D72</f>
        <v>144.96</v>
      </c>
      <c r="E60" s="30">
        <f t="shared" ca="1" si="61"/>
        <v>8.67</v>
      </c>
      <c r="F60" s="30">
        <f>'Monthly Data'!S60</f>
        <v>22733</v>
      </c>
      <c r="G60" s="30">
        <f>'Monthly Data'!AD60</f>
        <v>0</v>
      </c>
      <c r="H60" s="30">
        <f>'Monthly Data'!AF60</f>
        <v>0</v>
      </c>
      <c r="I60" s="30">
        <f>'Monthly Data'!AH60</f>
        <v>1</v>
      </c>
      <c r="J60" s="30">
        <f>'Monthly Data'!AI60</f>
        <v>0</v>
      </c>
      <c r="K60" s="30">
        <f>'Monthly Data'!AJ60</f>
        <v>0</v>
      </c>
      <c r="M60" s="23">
        <f>'Res OLS Model'!$B$5</f>
        <v>36285878.877469003</v>
      </c>
      <c r="N60" s="23">
        <f ca="1">'Res OLS Model'!$B$6*D60</f>
        <v>1624161.8375906076</v>
      </c>
      <c r="O60" s="23">
        <f ca="1">'Res OLS Model'!$B$7*E60</f>
        <v>233589.7490400933</v>
      </c>
      <c r="P60" s="23">
        <f>'Res OLS Model'!$B$8*F60</f>
        <v>-22853279.671209238</v>
      </c>
      <c r="Q60" s="23">
        <f>'Res OLS Model'!$B$9*G60</f>
        <v>0</v>
      </c>
      <c r="R60" s="23">
        <f>'Res OLS Model'!$B$10*H60</f>
        <v>0</v>
      </c>
      <c r="S60" s="23">
        <f>'Res OLS Model'!$B$11*I60</f>
        <v>-2360733.7423852198</v>
      </c>
      <c r="T60" s="23">
        <f>'Res OLS Model'!$B$12*J60</f>
        <v>0</v>
      </c>
      <c r="U60" s="23">
        <f>'Res OLS Model'!$B$13*K60</f>
        <v>0</v>
      </c>
      <c r="V60" s="23">
        <f t="shared" ca="1" si="3"/>
        <v>12929617.050505247</v>
      </c>
    </row>
    <row r="61" spans="1:22" x14ac:dyDescent="0.25">
      <c r="A61" s="11">
        <f>'Monthly Data'!A61</f>
        <v>39600</v>
      </c>
      <c r="B61" s="6">
        <f t="shared" si="1"/>
        <v>2008</v>
      </c>
      <c r="C61" s="30">
        <f>'Monthly Data'!D61</f>
        <v>12178445.581599999</v>
      </c>
      <c r="D61" s="30">
        <f t="shared" ref="D61:E61" ca="1" si="62">D73</f>
        <v>41.510000000000005</v>
      </c>
      <c r="E61" s="30">
        <f t="shared" ca="1" si="62"/>
        <v>44.41</v>
      </c>
      <c r="F61" s="30">
        <f>'Monthly Data'!S61</f>
        <v>22769</v>
      </c>
      <c r="G61" s="30">
        <f>'Monthly Data'!AD61</f>
        <v>0</v>
      </c>
      <c r="H61" s="30">
        <f>'Monthly Data'!AF61</f>
        <v>0</v>
      </c>
      <c r="I61" s="30">
        <f>'Monthly Data'!AH61</f>
        <v>1</v>
      </c>
      <c r="J61" s="30">
        <f>'Monthly Data'!AI61</f>
        <v>0</v>
      </c>
      <c r="K61" s="30">
        <f>'Monthly Data'!AJ61</f>
        <v>0</v>
      </c>
      <c r="M61" s="23">
        <f>'Res OLS Model'!$B$5</f>
        <v>36285878.877469003</v>
      </c>
      <c r="N61" s="23">
        <f ca="1">'Res OLS Model'!$B$6*D61</f>
        <v>465086.62995575421</v>
      </c>
      <c r="O61" s="23">
        <f ca="1">'Res OLS Model'!$B$7*E61</f>
        <v>1196507.5841834536</v>
      </c>
      <c r="P61" s="23">
        <f>'Res OLS Model'!$B$8*F61</f>
        <v>-22889470.146208733</v>
      </c>
      <c r="Q61" s="23">
        <f>'Res OLS Model'!$B$9*G61</f>
        <v>0</v>
      </c>
      <c r="R61" s="23">
        <f>'Res OLS Model'!$B$10*H61</f>
        <v>0</v>
      </c>
      <c r="S61" s="23">
        <f>'Res OLS Model'!$B$11*I61</f>
        <v>-2360733.7423852198</v>
      </c>
      <c r="T61" s="23">
        <f>'Res OLS Model'!$B$12*J61</f>
        <v>0</v>
      </c>
      <c r="U61" s="23">
        <f>'Res OLS Model'!$B$13*K61</f>
        <v>0</v>
      </c>
      <c r="V61" s="23">
        <f t="shared" ca="1" si="3"/>
        <v>12697269.203014258</v>
      </c>
    </row>
    <row r="62" spans="1:22" x14ac:dyDescent="0.25">
      <c r="A62" s="11">
        <f>'Monthly Data'!A62</f>
        <v>39630</v>
      </c>
      <c r="B62" s="6">
        <f t="shared" si="1"/>
        <v>2008</v>
      </c>
      <c r="C62" s="30">
        <f>'Monthly Data'!D62</f>
        <v>12948038.867400002</v>
      </c>
      <c r="D62" s="30">
        <f t="shared" ref="D62:E62" ca="1" si="63">D74</f>
        <v>5.01</v>
      </c>
      <c r="E62" s="30">
        <f t="shared" ca="1" si="63"/>
        <v>96.909999999999982</v>
      </c>
      <c r="F62" s="30">
        <f>'Monthly Data'!S62</f>
        <v>22825</v>
      </c>
      <c r="G62" s="30">
        <f>'Monthly Data'!AD62</f>
        <v>0</v>
      </c>
      <c r="H62" s="30">
        <f>'Monthly Data'!AF62</f>
        <v>0</v>
      </c>
      <c r="I62" s="30">
        <f>'Monthly Data'!AH62</f>
        <v>1</v>
      </c>
      <c r="J62" s="30">
        <f>'Monthly Data'!AI62</f>
        <v>0</v>
      </c>
      <c r="K62" s="30">
        <f>'Monthly Data'!AJ62</f>
        <v>0</v>
      </c>
      <c r="M62" s="23">
        <f>'Res OLS Model'!$B$5</f>
        <v>36285878.877469003</v>
      </c>
      <c r="N62" s="23">
        <f ca="1">'Res OLS Model'!$B$6*D62</f>
        <v>56133.076754476708</v>
      </c>
      <c r="O62" s="23">
        <f ca="1">'Res OLS Model'!$B$7*E62</f>
        <v>2610978.3828691393</v>
      </c>
      <c r="P62" s="23">
        <f>'Res OLS Model'!$B$8*F62</f>
        <v>-22945766.440652393</v>
      </c>
      <c r="Q62" s="23">
        <f>'Res OLS Model'!$B$9*G62</f>
        <v>0</v>
      </c>
      <c r="R62" s="23">
        <f>'Res OLS Model'!$B$10*H62</f>
        <v>0</v>
      </c>
      <c r="S62" s="23">
        <f>'Res OLS Model'!$B$11*I62</f>
        <v>-2360733.7423852198</v>
      </c>
      <c r="T62" s="23">
        <f>'Res OLS Model'!$B$12*J62</f>
        <v>0</v>
      </c>
      <c r="U62" s="23">
        <f>'Res OLS Model'!$B$13*K62</f>
        <v>0</v>
      </c>
      <c r="V62" s="23">
        <f t="shared" ca="1" si="3"/>
        <v>13646490.154055003</v>
      </c>
    </row>
    <row r="63" spans="1:22" x14ac:dyDescent="0.25">
      <c r="A63" s="11">
        <f>'Monthly Data'!A63</f>
        <v>39661</v>
      </c>
      <c r="B63" s="6">
        <f t="shared" si="1"/>
        <v>2008</v>
      </c>
      <c r="C63" s="30">
        <f>'Monthly Data'!D63</f>
        <v>12982282.8529</v>
      </c>
      <c r="D63" s="30">
        <f t="shared" ref="D63:E63" ca="1" si="64">D75</f>
        <v>12.719999999999999</v>
      </c>
      <c r="E63" s="30">
        <f t="shared" ca="1" si="64"/>
        <v>77.22999999999999</v>
      </c>
      <c r="F63" s="30">
        <f>'Monthly Data'!S63</f>
        <v>22885</v>
      </c>
      <c r="G63" s="30">
        <f>'Monthly Data'!AD63</f>
        <v>0</v>
      </c>
      <c r="H63" s="30">
        <f>'Monthly Data'!AF63</f>
        <v>0</v>
      </c>
      <c r="I63" s="30">
        <f>'Monthly Data'!AH63</f>
        <v>1</v>
      </c>
      <c r="J63" s="30">
        <f>'Monthly Data'!AI63</f>
        <v>0</v>
      </c>
      <c r="K63" s="30">
        <f>'Monthly Data'!AJ63</f>
        <v>0</v>
      </c>
      <c r="M63" s="23">
        <f>'Res OLS Model'!$B$5</f>
        <v>36285878.877469003</v>
      </c>
      <c r="N63" s="23">
        <f ca="1">'Res OLS Model'!$B$6*D63</f>
        <v>142517.51223891092</v>
      </c>
      <c r="O63" s="23">
        <f ca="1">'Res OLS Model'!$B$7*E63</f>
        <v>2080753.9006189622</v>
      </c>
      <c r="P63" s="23">
        <f>'Res OLS Model'!$B$8*F63</f>
        <v>-23006083.898984883</v>
      </c>
      <c r="Q63" s="23">
        <f>'Res OLS Model'!$B$9*G63</f>
        <v>0</v>
      </c>
      <c r="R63" s="23">
        <f>'Res OLS Model'!$B$10*H63</f>
        <v>0</v>
      </c>
      <c r="S63" s="23">
        <f>'Res OLS Model'!$B$11*I63</f>
        <v>-2360733.7423852198</v>
      </c>
      <c r="T63" s="23">
        <f>'Res OLS Model'!$B$12*J63</f>
        <v>0</v>
      </c>
      <c r="U63" s="23">
        <f>'Res OLS Model'!$B$13*K63</f>
        <v>0</v>
      </c>
      <c r="V63" s="23">
        <f t="shared" ca="1" si="3"/>
        <v>13142332.648956776</v>
      </c>
    </row>
    <row r="64" spans="1:22" x14ac:dyDescent="0.25">
      <c r="A64" s="11">
        <f>'Monthly Data'!A64</f>
        <v>39692</v>
      </c>
      <c r="B64" s="6">
        <f t="shared" si="1"/>
        <v>2008</v>
      </c>
      <c r="C64" s="30">
        <f>'Monthly Data'!D64</f>
        <v>12855677.2344</v>
      </c>
      <c r="D64" s="30">
        <f t="shared" ref="D64:E64" ca="1" si="65">D76</f>
        <v>86.570000000000007</v>
      </c>
      <c r="E64" s="30">
        <f t="shared" ca="1" si="65"/>
        <v>19.899999999999999</v>
      </c>
      <c r="F64" s="30">
        <f>'Monthly Data'!S64</f>
        <v>22997</v>
      </c>
      <c r="G64" s="30">
        <f>'Monthly Data'!AD64</f>
        <v>1</v>
      </c>
      <c r="H64" s="30">
        <f>'Monthly Data'!AF64</f>
        <v>0</v>
      </c>
      <c r="I64" s="30">
        <f>'Monthly Data'!AH64</f>
        <v>0</v>
      </c>
      <c r="J64" s="30">
        <f>'Monthly Data'!AI64</f>
        <v>0</v>
      </c>
      <c r="K64" s="30">
        <f>'Monthly Data'!AJ64</f>
        <v>0</v>
      </c>
      <c r="M64" s="23">
        <f>'Res OLS Model'!$B$5</f>
        <v>36285878.877469003</v>
      </c>
      <c r="N64" s="23">
        <f ca="1">'Res OLS Model'!$B$6*D64</f>
        <v>969948.19453793392</v>
      </c>
      <c r="O64" s="23">
        <f ca="1">'Res OLS Model'!$B$7*E64</f>
        <v>536151.78845419339</v>
      </c>
      <c r="P64" s="23">
        <f>'Res OLS Model'!$B$8*F64</f>
        <v>-23118676.487872206</v>
      </c>
      <c r="Q64" s="23">
        <f>'Res OLS Model'!$B$9*G64</f>
        <v>-1472524.5627255</v>
      </c>
      <c r="R64" s="23">
        <f>'Res OLS Model'!$B$10*H64</f>
        <v>0</v>
      </c>
      <c r="S64" s="23">
        <f>'Res OLS Model'!$B$11*I64</f>
        <v>0</v>
      </c>
      <c r="T64" s="23">
        <f>'Res OLS Model'!$B$12*J64</f>
        <v>0</v>
      </c>
      <c r="U64" s="23">
        <f>'Res OLS Model'!$B$13*K64</f>
        <v>0</v>
      </c>
      <c r="V64" s="23">
        <f t="shared" ca="1" si="3"/>
        <v>13200777.809863426</v>
      </c>
    </row>
    <row r="65" spans="1:22" x14ac:dyDescent="0.25">
      <c r="A65" s="11">
        <f>'Monthly Data'!A65</f>
        <v>39722</v>
      </c>
      <c r="B65" s="6">
        <f t="shared" si="1"/>
        <v>2008</v>
      </c>
      <c r="C65" s="30">
        <f>'Monthly Data'!D65</f>
        <v>14605382.810899999</v>
      </c>
      <c r="D65" s="30">
        <f t="shared" ref="D65:E65" ca="1" si="66">D77</f>
        <v>270.3</v>
      </c>
      <c r="E65" s="30">
        <f t="shared" ca="1" si="66"/>
        <v>1.21</v>
      </c>
      <c r="F65" s="30">
        <f>'Monthly Data'!S65</f>
        <v>23084</v>
      </c>
      <c r="G65" s="30">
        <f>'Monthly Data'!AD65</f>
        <v>1</v>
      </c>
      <c r="H65" s="30">
        <f>'Monthly Data'!AF65</f>
        <v>0</v>
      </c>
      <c r="I65" s="30">
        <f>'Monthly Data'!AH65</f>
        <v>0</v>
      </c>
      <c r="J65" s="30">
        <f>'Monthly Data'!AI65</f>
        <v>0</v>
      </c>
      <c r="K65" s="30">
        <f>'Monthly Data'!AJ65</f>
        <v>0</v>
      </c>
      <c r="M65" s="23">
        <f>'Res OLS Model'!$B$5</f>
        <v>36285878.877469003</v>
      </c>
      <c r="N65" s="23">
        <f ca="1">'Res OLS Model'!$B$6*D65</f>
        <v>3028497.1350768572</v>
      </c>
      <c r="O65" s="23">
        <f ca="1">'Res OLS Model'!$B$7*E65</f>
        <v>32600.184122089144</v>
      </c>
      <c r="P65" s="23">
        <f>'Res OLS Model'!$B$8*F65</f>
        <v>-23206136.802454319</v>
      </c>
      <c r="Q65" s="23">
        <f>'Res OLS Model'!$B$9*G65</f>
        <v>-1472524.5627255</v>
      </c>
      <c r="R65" s="23">
        <f>'Res OLS Model'!$B$10*H65</f>
        <v>0</v>
      </c>
      <c r="S65" s="23">
        <f>'Res OLS Model'!$B$11*I65</f>
        <v>0</v>
      </c>
      <c r="T65" s="23">
        <f>'Res OLS Model'!$B$12*J65</f>
        <v>0</v>
      </c>
      <c r="U65" s="23">
        <f>'Res OLS Model'!$B$13*K65</f>
        <v>0</v>
      </c>
      <c r="V65" s="23">
        <f t="shared" ca="1" si="3"/>
        <v>14668314.831488129</v>
      </c>
    </row>
    <row r="66" spans="1:22" x14ac:dyDescent="0.25">
      <c r="A66" s="11">
        <f>'Monthly Data'!A66</f>
        <v>39753</v>
      </c>
      <c r="B66" s="6">
        <f t="shared" ref="B66:B67" si="67">YEAR(A66)</f>
        <v>2008</v>
      </c>
      <c r="C66" s="30">
        <f>'Monthly Data'!D66</f>
        <v>17420502.774900001</v>
      </c>
      <c r="D66" s="30">
        <f t="shared" ref="D66:E66" ca="1" si="68">D78</f>
        <v>444.05</v>
      </c>
      <c r="E66" s="30">
        <f t="shared" ca="1" si="68"/>
        <v>0</v>
      </c>
      <c r="F66" s="30">
        <f>'Monthly Data'!S66</f>
        <v>23107</v>
      </c>
      <c r="G66" s="30">
        <f>'Monthly Data'!AD66</f>
        <v>1</v>
      </c>
      <c r="H66" s="30">
        <f>'Monthly Data'!AF66</f>
        <v>0</v>
      </c>
      <c r="I66" s="30">
        <f>'Monthly Data'!AH66</f>
        <v>0</v>
      </c>
      <c r="J66" s="30">
        <f>'Monthly Data'!AI66</f>
        <v>0</v>
      </c>
      <c r="K66" s="30">
        <f>'Monthly Data'!AJ66</f>
        <v>0</v>
      </c>
      <c r="M66" s="23">
        <f>'Res OLS Model'!$B$5</f>
        <v>36285878.877469003</v>
      </c>
      <c r="N66" s="23">
        <f ca="1">'Res OLS Model'!$B$6*D66</f>
        <v>4975228.0903843082</v>
      </c>
      <c r="O66" s="23">
        <f ca="1">'Res OLS Model'!$B$7*E66</f>
        <v>0</v>
      </c>
      <c r="P66" s="23">
        <f>'Res OLS Model'!$B$8*F66</f>
        <v>-23229258.494815107</v>
      </c>
      <c r="Q66" s="23">
        <f>'Res OLS Model'!$B$9*G66</f>
        <v>-1472524.5627255</v>
      </c>
      <c r="R66" s="23">
        <f>'Res OLS Model'!$B$10*H66</f>
        <v>0</v>
      </c>
      <c r="S66" s="23">
        <f>'Res OLS Model'!$B$11*I66</f>
        <v>0</v>
      </c>
      <c r="T66" s="23">
        <f>'Res OLS Model'!$B$12*J66</f>
        <v>0</v>
      </c>
      <c r="U66" s="23">
        <f>'Res OLS Model'!$B$13*K66</f>
        <v>0</v>
      </c>
      <c r="V66" s="23">
        <f t="shared" ref="V66:V67" ca="1" si="69">SUM(M66:U66)</f>
        <v>16559323.910312701</v>
      </c>
    </row>
    <row r="67" spans="1:22" x14ac:dyDescent="0.25">
      <c r="A67" s="11">
        <f>'Monthly Data'!A67</f>
        <v>39783</v>
      </c>
      <c r="B67" s="6">
        <f t="shared" si="67"/>
        <v>2008</v>
      </c>
      <c r="C67" s="30">
        <f>'Monthly Data'!D67</f>
        <v>21802409.651899997</v>
      </c>
      <c r="D67" s="30">
        <f ca="1">D79</f>
        <v>684.01</v>
      </c>
      <c r="E67" s="30">
        <f ca="1">E79</f>
        <v>0</v>
      </c>
      <c r="F67" s="30">
        <f>'Monthly Data'!S67</f>
        <v>23142</v>
      </c>
      <c r="G67" s="30">
        <f>'Monthly Data'!AD67</f>
        <v>0</v>
      </c>
      <c r="H67" s="30">
        <f>'Monthly Data'!AF67</f>
        <v>0</v>
      </c>
      <c r="I67" s="30">
        <f>'Monthly Data'!AH67</f>
        <v>0</v>
      </c>
      <c r="J67" s="30">
        <f>'Monthly Data'!AI67</f>
        <v>0</v>
      </c>
      <c r="K67" s="30">
        <f>'Monthly Data'!AJ67</f>
        <v>0</v>
      </c>
      <c r="M67" s="23">
        <f>'Res OLS Model'!$B$5</f>
        <v>36285878.877469003</v>
      </c>
      <c r="N67" s="23">
        <f ca="1">'Res OLS Model'!$B$6*D67</f>
        <v>7663789.5869919388</v>
      </c>
      <c r="O67" s="23">
        <f ca="1">'Res OLS Model'!$B$7*E67</f>
        <v>0</v>
      </c>
      <c r="P67" s="23">
        <f>'Res OLS Model'!$B$8*F67</f>
        <v>-23264443.678842396</v>
      </c>
      <c r="Q67" s="23">
        <f>'Res OLS Model'!$B$9*G67</f>
        <v>0</v>
      </c>
      <c r="R67" s="23">
        <f>'Res OLS Model'!$B$10*H67</f>
        <v>0</v>
      </c>
      <c r="S67" s="23">
        <f>'Res OLS Model'!$B$11*I67</f>
        <v>0</v>
      </c>
      <c r="T67" s="23">
        <f>'Res OLS Model'!$B$12*J67</f>
        <v>0</v>
      </c>
      <c r="U67" s="23">
        <f>'Res OLS Model'!$B$13*K67</f>
        <v>0</v>
      </c>
      <c r="V67" s="23">
        <f t="shared" ca="1" si="69"/>
        <v>20685224.785618544</v>
      </c>
    </row>
    <row r="68" spans="1:22" x14ac:dyDescent="0.25">
      <c r="A68" s="11">
        <f>'Monthly Data'!A68</f>
        <v>39814</v>
      </c>
      <c r="B68" s="6">
        <f>YEAR(A68)</f>
        <v>2009</v>
      </c>
      <c r="C68" s="30">
        <f>'Monthly Data'!D68</f>
        <v>24633368.951099999</v>
      </c>
      <c r="D68">
        <f ca="1">'Weather Data'!G66</f>
        <v>784.29</v>
      </c>
      <c r="E68" s="30">
        <f ca="1">'Weather Data'!H66</f>
        <v>0</v>
      </c>
      <c r="F68" s="30">
        <f>'Monthly Data'!S68</f>
        <v>23190</v>
      </c>
      <c r="G68" s="30">
        <f>'Monthly Data'!AD68</f>
        <v>0</v>
      </c>
      <c r="H68" s="30">
        <f>'Monthly Data'!AF68</f>
        <v>0</v>
      </c>
      <c r="I68" s="30">
        <f>'Monthly Data'!AH68</f>
        <v>0</v>
      </c>
      <c r="J68" s="30">
        <f>'Monthly Data'!AI68</f>
        <v>1</v>
      </c>
      <c r="K68" s="30">
        <f>'Monthly Data'!AJ68</f>
        <v>0</v>
      </c>
      <c r="M68" s="23">
        <f>'Res OLS Model'!$B$5</f>
        <v>36285878.877469003</v>
      </c>
      <c r="N68" s="23">
        <f ca="1">'Res OLS Model'!$B$6*D68</f>
        <v>8787347.4586364347</v>
      </c>
      <c r="O68" s="23">
        <f ca="1">'Res OLS Model'!$B$7*E68</f>
        <v>0</v>
      </c>
      <c r="P68" s="23">
        <f>'Res OLS Model'!$B$8*F68</f>
        <v>-23312697.64550839</v>
      </c>
      <c r="Q68" s="23">
        <f>'Res OLS Model'!$B$9*G68</f>
        <v>0</v>
      </c>
      <c r="R68" s="23">
        <f>'Res OLS Model'!$B$10*H68</f>
        <v>0</v>
      </c>
      <c r="S68" s="23">
        <f>'Res OLS Model'!$B$11*I68</f>
        <v>0</v>
      </c>
      <c r="T68" s="23">
        <f>'Res OLS Model'!$B$12*J68</f>
        <v>1341287.9429404701</v>
      </c>
      <c r="U68" s="23">
        <f>'Res OLS Model'!$B$13*K68</f>
        <v>0</v>
      </c>
      <c r="V68" s="23">
        <f t="shared" ref="V68:V99" ca="1" si="70">SUM(M68:U68)</f>
        <v>23101816.633537516</v>
      </c>
    </row>
    <row r="69" spans="1:22" x14ac:dyDescent="0.25">
      <c r="A69" s="11">
        <f>'Monthly Data'!A69</f>
        <v>39845</v>
      </c>
      <c r="B69" s="6">
        <f t="shared" ref="B69:B132" si="71">YEAR(A69)</f>
        <v>2009</v>
      </c>
      <c r="C69" s="30">
        <f>'Monthly Data'!D69</f>
        <v>21259564.445299998</v>
      </c>
      <c r="D69" s="30">
        <f ca="1">'Weather Data'!G67</f>
        <v>682.50999999999988</v>
      </c>
      <c r="E69" s="30">
        <f ca="1">'Weather Data'!H67</f>
        <v>0</v>
      </c>
      <c r="F69" s="30">
        <f>'Monthly Data'!S69</f>
        <v>23198</v>
      </c>
      <c r="G69" s="30">
        <f>'Monthly Data'!AD69</f>
        <v>0</v>
      </c>
      <c r="H69" s="30">
        <f>'Monthly Data'!AF69</f>
        <v>0</v>
      </c>
      <c r="I69" s="30">
        <f>'Monthly Data'!AH69</f>
        <v>0</v>
      </c>
      <c r="J69" s="30">
        <f>'Monthly Data'!AI69</f>
        <v>0</v>
      </c>
      <c r="K69" s="30">
        <f>'Monthly Data'!AJ69</f>
        <v>0</v>
      </c>
      <c r="M69" s="23">
        <f>'Res OLS Model'!$B$5</f>
        <v>36285878.877469003</v>
      </c>
      <c r="N69" s="23">
        <f ca="1">'Res OLS Model'!$B$6*D69</f>
        <v>7646983.2765864059</v>
      </c>
      <c r="O69" s="23">
        <f ca="1">'Res OLS Model'!$B$7*E69</f>
        <v>0</v>
      </c>
      <c r="P69" s="23">
        <f>'Res OLS Model'!$B$8*F69</f>
        <v>-23320739.973286055</v>
      </c>
      <c r="Q69" s="23">
        <f>'Res OLS Model'!$B$9*G69</f>
        <v>0</v>
      </c>
      <c r="R69" s="23">
        <f>'Res OLS Model'!$B$10*H69</f>
        <v>0</v>
      </c>
      <c r="S69" s="23">
        <f>'Res OLS Model'!$B$11*I69</f>
        <v>0</v>
      </c>
      <c r="T69" s="23">
        <f>'Res OLS Model'!$B$12*J69</f>
        <v>0</v>
      </c>
      <c r="U69" s="23">
        <f>'Res OLS Model'!$B$13*K69</f>
        <v>0</v>
      </c>
      <c r="V69" s="23">
        <f t="shared" ca="1" si="70"/>
        <v>20612122.180769354</v>
      </c>
    </row>
    <row r="70" spans="1:22" x14ac:dyDescent="0.25">
      <c r="A70" s="11">
        <f>'Monthly Data'!A70</f>
        <v>39873</v>
      </c>
      <c r="B70" s="6">
        <f t="shared" si="71"/>
        <v>2009</v>
      </c>
      <c r="C70" s="30">
        <f>'Monthly Data'!D70</f>
        <v>20311506.205500003</v>
      </c>
      <c r="D70" s="30">
        <f ca="1">'Weather Data'!G68</f>
        <v>556.99</v>
      </c>
      <c r="E70" s="30">
        <f ca="1">'Weather Data'!H68</f>
        <v>0</v>
      </c>
      <c r="F70" s="30">
        <f>'Monthly Data'!S70</f>
        <v>23222</v>
      </c>
      <c r="G70" s="30">
        <f>'Monthly Data'!AD70</f>
        <v>0</v>
      </c>
      <c r="H70" s="30">
        <f>'Monthly Data'!AF70</f>
        <v>0</v>
      </c>
      <c r="I70" s="30">
        <f>'Monthly Data'!AH70</f>
        <v>0</v>
      </c>
      <c r="J70" s="30">
        <f>'Monthly Data'!AI70</f>
        <v>0</v>
      </c>
      <c r="K70" s="30">
        <f>'Monthly Data'!AJ70</f>
        <v>1</v>
      </c>
      <c r="M70" s="23">
        <f>'Res OLS Model'!$B$5</f>
        <v>36285878.877469003</v>
      </c>
      <c r="N70" s="23">
        <f ca="1">'Res OLS Model'!$B$6*D70</f>
        <v>6240631.2218514932</v>
      </c>
      <c r="O70" s="23">
        <f ca="1">'Res OLS Model'!$B$7*E70</f>
        <v>0</v>
      </c>
      <c r="P70" s="23">
        <f>'Res OLS Model'!$B$8*F70</f>
        <v>-23344866.95661905</v>
      </c>
      <c r="Q70" s="23">
        <f>'Res OLS Model'!$B$9*G70</f>
        <v>0</v>
      </c>
      <c r="R70" s="23">
        <f>'Res OLS Model'!$B$10*H70</f>
        <v>0</v>
      </c>
      <c r="S70" s="23">
        <f>'Res OLS Model'!$B$11*I70</f>
        <v>0</v>
      </c>
      <c r="T70" s="23">
        <f>'Res OLS Model'!$B$12*J70</f>
        <v>0</v>
      </c>
      <c r="U70" s="23">
        <f>'Res OLS Model'!$B$13*K70</f>
        <v>623335.83106531797</v>
      </c>
      <c r="V70" s="23">
        <f t="shared" ca="1" si="70"/>
        <v>19804978.973766763</v>
      </c>
    </row>
    <row r="71" spans="1:22" x14ac:dyDescent="0.25">
      <c r="A71" s="11">
        <f>'Monthly Data'!A71</f>
        <v>39904</v>
      </c>
      <c r="B71" s="6">
        <f t="shared" si="71"/>
        <v>2009</v>
      </c>
      <c r="C71" s="30">
        <f>'Monthly Data'!D71</f>
        <v>15355678.4505</v>
      </c>
      <c r="D71" s="30">
        <f ca="1">'Weather Data'!G69</f>
        <v>326.58999999999997</v>
      </c>
      <c r="E71" s="30">
        <f ca="1">'Weather Data'!H69</f>
        <v>0.39</v>
      </c>
      <c r="F71" s="30">
        <f>'Monthly Data'!S71</f>
        <v>23086</v>
      </c>
      <c r="G71" s="30">
        <f>'Monthly Data'!AD71</f>
        <v>0</v>
      </c>
      <c r="H71" s="30">
        <f>'Monthly Data'!AF71</f>
        <v>1</v>
      </c>
      <c r="I71" s="30">
        <f>'Monthly Data'!AH71</f>
        <v>0</v>
      </c>
      <c r="J71" s="30">
        <f>'Monthly Data'!AI71</f>
        <v>0</v>
      </c>
      <c r="K71" s="30">
        <f>'Monthly Data'!AJ71</f>
        <v>0</v>
      </c>
      <c r="M71" s="23">
        <f>'Res OLS Model'!$B$5</f>
        <v>36285878.877469003</v>
      </c>
      <c r="N71" s="23">
        <f ca="1">'Res OLS Model'!$B$6*D71</f>
        <v>3659181.9435617859</v>
      </c>
      <c r="O71" s="23">
        <f ca="1">'Res OLS Model'!$B$7*E71</f>
        <v>10507.497361665097</v>
      </c>
      <c r="P71" s="23">
        <f>'Res OLS Model'!$B$8*F71</f>
        <v>-23208147.384398736</v>
      </c>
      <c r="Q71" s="23">
        <f>'Res OLS Model'!$B$9*G71</f>
        <v>0</v>
      </c>
      <c r="R71" s="23">
        <f>'Res OLS Model'!$B$10*H71</f>
        <v>-1378033.61082948</v>
      </c>
      <c r="S71" s="23">
        <f>'Res OLS Model'!$B$11*I71</f>
        <v>0</v>
      </c>
      <c r="T71" s="23">
        <f>'Res OLS Model'!$B$12*J71</f>
        <v>0</v>
      </c>
      <c r="U71" s="23">
        <f>'Res OLS Model'!$B$13*K71</f>
        <v>0</v>
      </c>
      <c r="V71" s="23">
        <f t="shared" ca="1" si="70"/>
        <v>15369387.32316424</v>
      </c>
    </row>
    <row r="72" spans="1:22" x14ac:dyDescent="0.25">
      <c r="A72" s="11">
        <f>'Monthly Data'!A72</f>
        <v>39934</v>
      </c>
      <c r="B72" s="6">
        <f t="shared" si="71"/>
        <v>2009</v>
      </c>
      <c r="C72" s="30">
        <f>'Monthly Data'!D72</f>
        <v>13117710.1909</v>
      </c>
      <c r="D72" s="30">
        <f ca="1">'Weather Data'!G70</f>
        <v>144.96</v>
      </c>
      <c r="E72" s="30">
        <f ca="1">'Weather Data'!H70</f>
        <v>8.67</v>
      </c>
      <c r="F72" s="30">
        <f>'Monthly Data'!S72</f>
        <v>22950</v>
      </c>
      <c r="G72" s="30">
        <f>'Monthly Data'!AD72</f>
        <v>0</v>
      </c>
      <c r="H72" s="30">
        <f>'Monthly Data'!AF72</f>
        <v>0</v>
      </c>
      <c r="I72" s="30">
        <f>'Monthly Data'!AH72</f>
        <v>1</v>
      </c>
      <c r="J72" s="30">
        <f>'Monthly Data'!AI72</f>
        <v>0</v>
      </c>
      <c r="K72" s="30">
        <f>'Monthly Data'!AJ72</f>
        <v>0</v>
      </c>
      <c r="M72" s="23">
        <f>'Res OLS Model'!$B$5</f>
        <v>36285878.877469003</v>
      </c>
      <c r="N72" s="23">
        <f ca="1">'Res OLS Model'!$B$6*D72</f>
        <v>1624161.8375906076</v>
      </c>
      <c r="O72" s="23">
        <f ca="1">'Res OLS Model'!$B$7*E72</f>
        <v>233589.7490400933</v>
      </c>
      <c r="P72" s="23">
        <f>'Res OLS Model'!$B$8*F72</f>
        <v>-23071427.812178418</v>
      </c>
      <c r="Q72" s="23">
        <f>'Res OLS Model'!$B$9*G72</f>
        <v>0</v>
      </c>
      <c r="R72" s="23">
        <f>'Res OLS Model'!$B$10*H72</f>
        <v>0</v>
      </c>
      <c r="S72" s="23">
        <f>'Res OLS Model'!$B$11*I72</f>
        <v>-2360733.7423852198</v>
      </c>
      <c r="T72" s="23">
        <f>'Res OLS Model'!$B$12*J72</f>
        <v>0</v>
      </c>
      <c r="U72" s="23">
        <f>'Res OLS Model'!$B$13*K72</f>
        <v>0</v>
      </c>
      <c r="V72" s="23">
        <f t="shared" ca="1" si="70"/>
        <v>12711468.909536067</v>
      </c>
    </row>
    <row r="73" spans="1:22" x14ac:dyDescent="0.25">
      <c r="A73" s="11">
        <f>'Monthly Data'!A73</f>
        <v>39965</v>
      </c>
      <c r="B73" s="6">
        <f t="shared" si="71"/>
        <v>2009</v>
      </c>
      <c r="C73" s="30">
        <f>'Monthly Data'!D73</f>
        <v>11957071.520799998</v>
      </c>
      <c r="D73" s="30">
        <f ca="1">'Weather Data'!G71</f>
        <v>41.510000000000005</v>
      </c>
      <c r="E73" s="30">
        <f ca="1">'Weather Data'!H71</f>
        <v>44.41</v>
      </c>
      <c r="F73" s="30">
        <f>'Monthly Data'!S73</f>
        <v>22947</v>
      </c>
      <c r="G73" s="30">
        <f>'Monthly Data'!AD73</f>
        <v>0</v>
      </c>
      <c r="H73" s="30">
        <f>'Monthly Data'!AF73</f>
        <v>0</v>
      </c>
      <c r="I73" s="30">
        <f>'Monthly Data'!AH73</f>
        <v>1</v>
      </c>
      <c r="J73" s="30">
        <f>'Monthly Data'!AI73</f>
        <v>0</v>
      </c>
      <c r="K73" s="30">
        <f>'Monthly Data'!AJ73</f>
        <v>0</v>
      </c>
      <c r="M73" s="23">
        <f>'Res OLS Model'!$B$5</f>
        <v>36285878.877469003</v>
      </c>
      <c r="N73" s="23">
        <f ca="1">'Res OLS Model'!$B$6*D73</f>
        <v>465086.62995575421</v>
      </c>
      <c r="O73" s="23">
        <f ca="1">'Res OLS Model'!$B$7*E73</f>
        <v>1196507.5841834536</v>
      </c>
      <c r="P73" s="23">
        <f>'Res OLS Model'!$B$8*F73</f>
        <v>-23068411.939261794</v>
      </c>
      <c r="Q73" s="23">
        <f>'Res OLS Model'!$B$9*G73</f>
        <v>0</v>
      </c>
      <c r="R73" s="23">
        <f>'Res OLS Model'!$B$10*H73</f>
        <v>0</v>
      </c>
      <c r="S73" s="23">
        <f>'Res OLS Model'!$B$11*I73</f>
        <v>-2360733.7423852198</v>
      </c>
      <c r="T73" s="23">
        <f>'Res OLS Model'!$B$12*J73</f>
        <v>0</v>
      </c>
      <c r="U73" s="23">
        <f>'Res OLS Model'!$B$13*K73</f>
        <v>0</v>
      </c>
      <c r="V73" s="23">
        <f t="shared" ca="1" si="70"/>
        <v>12518327.409961198</v>
      </c>
    </row>
    <row r="74" spans="1:22" x14ac:dyDescent="0.25">
      <c r="A74" s="11">
        <f>'Monthly Data'!A74</f>
        <v>39995</v>
      </c>
      <c r="B74" s="6">
        <f t="shared" si="71"/>
        <v>2009</v>
      </c>
      <c r="C74" s="30">
        <f>'Monthly Data'!D74</f>
        <v>12423690.194100002</v>
      </c>
      <c r="D74" s="30">
        <f ca="1">'Weather Data'!G72</f>
        <v>5.01</v>
      </c>
      <c r="E74" s="30">
        <f ca="1">'Weather Data'!H72</f>
        <v>96.909999999999982</v>
      </c>
      <c r="F74" s="30">
        <f>'Monthly Data'!S74</f>
        <v>22995</v>
      </c>
      <c r="G74" s="30">
        <f>'Monthly Data'!AD74</f>
        <v>0</v>
      </c>
      <c r="H74" s="30">
        <f>'Monthly Data'!AF74</f>
        <v>0</v>
      </c>
      <c r="I74" s="30">
        <f>'Monthly Data'!AH74</f>
        <v>1</v>
      </c>
      <c r="J74" s="30">
        <f>'Monthly Data'!AI74</f>
        <v>0</v>
      </c>
      <c r="K74" s="30">
        <f>'Monthly Data'!AJ74</f>
        <v>0</v>
      </c>
      <c r="M74" s="23">
        <f>'Res OLS Model'!$B$5</f>
        <v>36285878.877469003</v>
      </c>
      <c r="N74" s="23">
        <f ca="1">'Res OLS Model'!$B$6*D74</f>
        <v>56133.076754476708</v>
      </c>
      <c r="O74" s="23">
        <f ca="1">'Res OLS Model'!$B$7*E74</f>
        <v>2610978.3828691393</v>
      </c>
      <c r="P74" s="23">
        <f>'Res OLS Model'!$B$8*F74</f>
        <v>-23116665.905927788</v>
      </c>
      <c r="Q74" s="23">
        <f>'Res OLS Model'!$B$9*G74</f>
        <v>0</v>
      </c>
      <c r="R74" s="23">
        <f>'Res OLS Model'!$B$10*H74</f>
        <v>0</v>
      </c>
      <c r="S74" s="23">
        <f>'Res OLS Model'!$B$11*I74</f>
        <v>-2360733.7423852198</v>
      </c>
      <c r="T74" s="23">
        <f>'Res OLS Model'!$B$12*J74</f>
        <v>0</v>
      </c>
      <c r="U74" s="23">
        <f>'Res OLS Model'!$B$13*K74</f>
        <v>0</v>
      </c>
      <c r="V74" s="23">
        <f t="shared" ca="1" si="70"/>
        <v>13475590.688779607</v>
      </c>
    </row>
    <row r="75" spans="1:22" x14ac:dyDescent="0.25">
      <c r="A75" s="11">
        <f>'Monthly Data'!A75</f>
        <v>40026</v>
      </c>
      <c r="B75" s="6">
        <f t="shared" si="71"/>
        <v>2009</v>
      </c>
      <c r="C75" s="30">
        <f>'Monthly Data'!D75</f>
        <v>13070512.381900001</v>
      </c>
      <c r="D75" s="30">
        <f ca="1">'Weather Data'!G73</f>
        <v>12.719999999999999</v>
      </c>
      <c r="E75" s="30">
        <f ca="1">'Weather Data'!H73</f>
        <v>77.22999999999999</v>
      </c>
      <c r="F75" s="30">
        <f>'Monthly Data'!S75</f>
        <v>22990</v>
      </c>
      <c r="G75" s="30">
        <f>'Monthly Data'!AD75</f>
        <v>0</v>
      </c>
      <c r="H75" s="30">
        <f>'Monthly Data'!AF75</f>
        <v>0</v>
      </c>
      <c r="I75" s="30">
        <f>'Monthly Data'!AH75</f>
        <v>1</v>
      </c>
      <c r="J75" s="30">
        <f>'Monthly Data'!AI75</f>
        <v>0</v>
      </c>
      <c r="K75" s="30">
        <f>'Monthly Data'!AJ75</f>
        <v>0</v>
      </c>
      <c r="M75" s="23">
        <f>'Res OLS Model'!$B$5</f>
        <v>36285878.877469003</v>
      </c>
      <c r="N75" s="23">
        <f ca="1">'Res OLS Model'!$B$6*D75</f>
        <v>142517.51223891092</v>
      </c>
      <c r="O75" s="23">
        <f ca="1">'Res OLS Model'!$B$7*E75</f>
        <v>2080753.9006189622</v>
      </c>
      <c r="P75" s="23">
        <f>'Res OLS Model'!$B$8*F75</f>
        <v>-23111639.451066747</v>
      </c>
      <c r="Q75" s="23">
        <f>'Res OLS Model'!$B$9*G75</f>
        <v>0</v>
      </c>
      <c r="R75" s="23">
        <f>'Res OLS Model'!$B$10*H75</f>
        <v>0</v>
      </c>
      <c r="S75" s="23">
        <f>'Res OLS Model'!$B$11*I75</f>
        <v>-2360733.7423852198</v>
      </c>
      <c r="T75" s="23">
        <f>'Res OLS Model'!$B$12*J75</f>
        <v>0</v>
      </c>
      <c r="U75" s="23">
        <f>'Res OLS Model'!$B$13*K75</f>
        <v>0</v>
      </c>
      <c r="V75" s="23">
        <f t="shared" ca="1" si="70"/>
        <v>13036777.096874911</v>
      </c>
    </row>
    <row r="76" spans="1:22" x14ac:dyDescent="0.25">
      <c r="A76" s="11">
        <f>'Monthly Data'!A76</f>
        <v>40057</v>
      </c>
      <c r="B76" s="6">
        <f t="shared" si="71"/>
        <v>2009</v>
      </c>
      <c r="C76" s="30">
        <f>'Monthly Data'!D76</f>
        <v>13202217.812000001</v>
      </c>
      <c r="D76" s="30">
        <f ca="1">'Weather Data'!G74</f>
        <v>86.570000000000007</v>
      </c>
      <c r="E76" s="30">
        <f ca="1">'Weather Data'!H74</f>
        <v>19.899999999999999</v>
      </c>
      <c r="F76" s="30">
        <f>'Monthly Data'!S76</f>
        <v>23114</v>
      </c>
      <c r="G76" s="30">
        <f>'Monthly Data'!AD76</f>
        <v>1</v>
      </c>
      <c r="H76" s="30">
        <f>'Monthly Data'!AF76</f>
        <v>0</v>
      </c>
      <c r="I76" s="30">
        <f>'Monthly Data'!AH76</f>
        <v>0</v>
      </c>
      <c r="J76" s="30">
        <f>'Monthly Data'!AI76</f>
        <v>0</v>
      </c>
      <c r="K76" s="30">
        <f>'Monthly Data'!AJ76</f>
        <v>0</v>
      </c>
      <c r="M76" s="23">
        <f>'Res OLS Model'!$B$5</f>
        <v>36285878.877469003</v>
      </c>
      <c r="N76" s="23">
        <f ca="1">'Res OLS Model'!$B$6*D76</f>
        <v>969948.19453793392</v>
      </c>
      <c r="O76" s="23">
        <f ca="1">'Res OLS Model'!$B$7*E76</f>
        <v>536151.78845419339</v>
      </c>
      <c r="P76" s="23">
        <f>'Res OLS Model'!$B$8*F76</f>
        <v>-23236295.531620566</v>
      </c>
      <c r="Q76" s="23">
        <f>'Res OLS Model'!$B$9*G76</f>
        <v>-1472524.5627255</v>
      </c>
      <c r="R76" s="23">
        <f>'Res OLS Model'!$B$10*H76</f>
        <v>0</v>
      </c>
      <c r="S76" s="23">
        <f>'Res OLS Model'!$B$11*I76</f>
        <v>0</v>
      </c>
      <c r="T76" s="23">
        <f>'Res OLS Model'!$B$12*J76</f>
        <v>0</v>
      </c>
      <c r="U76" s="23">
        <f>'Res OLS Model'!$B$13*K76</f>
        <v>0</v>
      </c>
      <c r="V76" s="23">
        <f t="shared" ca="1" si="70"/>
        <v>13083158.766115066</v>
      </c>
    </row>
    <row r="77" spans="1:22" x14ac:dyDescent="0.25">
      <c r="A77" s="11">
        <f>'Monthly Data'!A77</f>
        <v>40087</v>
      </c>
      <c r="B77" s="6">
        <f t="shared" si="71"/>
        <v>2009</v>
      </c>
      <c r="C77" s="30">
        <f>'Monthly Data'!D77</f>
        <v>14811561.364799999</v>
      </c>
      <c r="D77" s="30">
        <f ca="1">'Weather Data'!G75</f>
        <v>270.3</v>
      </c>
      <c r="E77" s="30">
        <f ca="1">'Weather Data'!H75</f>
        <v>1.21</v>
      </c>
      <c r="F77" s="30">
        <f>'Monthly Data'!S77</f>
        <v>23172</v>
      </c>
      <c r="G77" s="30">
        <f>'Monthly Data'!AD77</f>
        <v>1</v>
      </c>
      <c r="H77" s="30">
        <f>'Monthly Data'!AF77</f>
        <v>0</v>
      </c>
      <c r="I77" s="30">
        <f>'Monthly Data'!AH77</f>
        <v>0</v>
      </c>
      <c r="J77" s="30">
        <f>'Monthly Data'!AI77</f>
        <v>0</v>
      </c>
      <c r="K77" s="30">
        <f>'Monthly Data'!AJ77</f>
        <v>0</v>
      </c>
      <c r="M77" s="23">
        <f>'Res OLS Model'!$B$5</f>
        <v>36285878.877469003</v>
      </c>
      <c r="N77" s="23">
        <f ca="1">'Res OLS Model'!$B$6*D77</f>
        <v>3028497.1350768572</v>
      </c>
      <c r="O77" s="23">
        <f ca="1">'Res OLS Model'!$B$7*E77</f>
        <v>32600.184122089144</v>
      </c>
      <c r="P77" s="23">
        <f>'Res OLS Model'!$B$8*F77</f>
        <v>-23294602.408008642</v>
      </c>
      <c r="Q77" s="23">
        <f>'Res OLS Model'!$B$9*G77</f>
        <v>-1472524.5627255</v>
      </c>
      <c r="R77" s="23">
        <f>'Res OLS Model'!$B$10*H77</f>
        <v>0</v>
      </c>
      <c r="S77" s="23">
        <f>'Res OLS Model'!$B$11*I77</f>
        <v>0</v>
      </c>
      <c r="T77" s="23">
        <f>'Res OLS Model'!$B$12*J77</f>
        <v>0</v>
      </c>
      <c r="U77" s="23">
        <f>'Res OLS Model'!$B$13*K77</f>
        <v>0</v>
      </c>
      <c r="V77" s="23">
        <f t="shared" ca="1" si="70"/>
        <v>14579849.225933805</v>
      </c>
    </row>
    <row r="78" spans="1:22" x14ac:dyDescent="0.25">
      <c r="A78" s="11">
        <f>'Monthly Data'!A78</f>
        <v>40118</v>
      </c>
      <c r="B78" s="6">
        <f t="shared" si="71"/>
        <v>2009</v>
      </c>
      <c r="C78" s="30">
        <f>'Monthly Data'!D78</f>
        <v>16459360.333399998</v>
      </c>
      <c r="D78" s="30">
        <f ca="1">'Weather Data'!G76</f>
        <v>444.05</v>
      </c>
      <c r="E78" s="30">
        <f ca="1">'Weather Data'!H76</f>
        <v>0</v>
      </c>
      <c r="F78" s="30">
        <f>'Monthly Data'!S78</f>
        <v>23202</v>
      </c>
      <c r="G78" s="30">
        <f>'Monthly Data'!AD78</f>
        <v>1</v>
      </c>
      <c r="H78" s="30">
        <f>'Monthly Data'!AF78</f>
        <v>0</v>
      </c>
      <c r="I78" s="30">
        <f>'Monthly Data'!AH78</f>
        <v>0</v>
      </c>
      <c r="J78" s="30">
        <f>'Monthly Data'!AI78</f>
        <v>0</v>
      </c>
      <c r="K78" s="30">
        <f>'Monthly Data'!AJ78</f>
        <v>0</v>
      </c>
      <c r="M78" s="23">
        <f>'Res OLS Model'!$B$5</f>
        <v>36285878.877469003</v>
      </c>
      <c r="N78" s="23">
        <f ca="1">'Res OLS Model'!$B$6*D78</f>
        <v>4975228.0903843082</v>
      </c>
      <c r="O78" s="23">
        <f ca="1">'Res OLS Model'!$B$7*E78</f>
        <v>0</v>
      </c>
      <c r="P78" s="23">
        <f>'Res OLS Model'!$B$8*F78</f>
        <v>-23324761.137174886</v>
      </c>
      <c r="Q78" s="23">
        <f>'Res OLS Model'!$B$9*G78</f>
        <v>-1472524.5627255</v>
      </c>
      <c r="R78" s="23">
        <f>'Res OLS Model'!$B$10*H78</f>
        <v>0</v>
      </c>
      <c r="S78" s="23">
        <f>'Res OLS Model'!$B$11*I78</f>
        <v>0</v>
      </c>
      <c r="T78" s="23">
        <f>'Res OLS Model'!$B$12*J78</f>
        <v>0</v>
      </c>
      <c r="U78" s="23">
        <f>'Res OLS Model'!$B$13*K78</f>
        <v>0</v>
      </c>
      <c r="V78" s="23">
        <f t="shared" ca="1" si="70"/>
        <v>16463821.267952923</v>
      </c>
    </row>
    <row r="79" spans="1:22" x14ac:dyDescent="0.25">
      <c r="A79" s="11">
        <f>'Monthly Data'!A79</f>
        <v>40148</v>
      </c>
      <c r="B79" s="6">
        <f t="shared" si="71"/>
        <v>2009</v>
      </c>
      <c r="C79" s="30">
        <f>'Monthly Data'!D79</f>
        <v>19859508.091600001</v>
      </c>
      <c r="D79" s="30">
        <f ca="1">'Weather Data'!G77</f>
        <v>684.01</v>
      </c>
      <c r="E79" s="30">
        <f ca="1">'Weather Data'!H77</f>
        <v>0</v>
      </c>
      <c r="F79" s="30">
        <f>'Monthly Data'!S79</f>
        <v>23223</v>
      </c>
      <c r="G79" s="30">
        <f>'Monthly Data'!AD79</f>
        <v>0</v>
      </c>
      <c r="H79" s="30">
        <f>'Monthly Data'!AF79</f>
        <v>0</v>
      </c>
      <c r="I79" s="30">
        <f>'Monthly Data'!AH79</f>
        <v>0</v>
      </c>
      <c r="J79" s="30">
        <f>'Monthly Data'!AI79</f>
        <v>0</v>
      </c>
      <c r="K79" s="30">
        <f>'Monthly Data'!AJ79</f>
        <v>0</v>
      </c>
      <c r="M79" s="23">
        <f>'Res OLS Model'!$B$5</f>
        <v>36285878.877469003</v>
      </c>
      <c r="N79" s="23">
        <f ca="1">'Res OLS Model'!$B$6*D79</f>
        <v>7663789.5869919388</v>
      </c>
      <c r="O79" s="23">
        <f ca="1">'Res OLS Model'!$B$7*E79</f>
        <v>0</v>
      </c>
      <c r="P79" s="23">
        <f>'Res OLS Model'!$B$8*F79</f>
        <v>-23345872.247591261</v>
      </c>
      <c r="Q79" s="23">
        <f>'Res OLS Model'!$B$9*G79</f>
        <v>0</v>
      </c>
      <c r="R79" s="23">
        <f>'Res OLS Model'!$B$10*H79</f>
        <v>0</v>
      </c>
      <c r="S79" s="23">
        <f>'Res OLS Model'!$B$11*I79</f>
        <v>0</v>
      </c>
      <c r="T79" s="23">
        <f>'Res OLS Model'!$B$12*J79</f>
        <v>0</v>
      </c>
      <c r="U79" s="23">
        <f>'Res OLS Model'!$B$13*K79</f>
        <v>0</v>
      </c>
      <c r="V79" s="23">
        <f t="shared" ca="1" si="70"/>
        <v>20603796.216869678</v>
      </c>
    </row>
    <row r="80" spans="1:22" x14ac:dyDescent="0.25">
      <c r="A80" s="11">
        <f>'Monthly Data'!A80</f>
        <v>40179</v>
      </c>
      <c r="B80" s="6">
        <f t="shared" si="71"/>
        <v>2010</v>
      </c>
      <c r="C80" s="30">
        <f>'Monthly Data'!D80</f>
        <v>23606855.725399997</v>
      </c>
      <c r="D80" s="30">
        <f t="shared" ref="D80:E99" ca="1" si="72">D68</f>
        <v>784.29</v>
      </c>
      <c r="E80" s="30">
        <f t="shared" ca="1" si="72"/>
        <v>0</v>
      </c>
      <c r="F80" s="30">
        <f>'Monthly Data'!S80</f>
        <v>23244</v>
      </c>
      <c r="G80" s="30">
        <f>'Monthly Data'!AD80</f>
        <v>0</v>
      </c>
      <c r="H80" s="30">
        <f>'Monthly Data'!AF80</f>
        <v>0</v>
      </c>
      <c r="I80" s="30">
        <f>'Monthly Data'!AH80</f>
        <v>0</v>
      </c>
      <c r="J80" s="30">
        <f>'Monthly Data'!AI80</f>
        <v>1</v>
      </c>
      <c r="K80" s="30">
        <f>'Monthly Data'!AJ80</f>
        <v>0</v>
      </c>
      <c r="M80" s="23">
        <f>'Res OLS Model'!$B$5</f>
        <v>36285878.877469003</v>
      </c>
      <c r="N80" s="23">
        <f ca="1">'Res OLS Model'!$B$6*D80</f>
        <v>8787347.4586364347</v>
      </c>
      <c r="O80" s="23">
        <f ca="1">'Res OLS Model'!$B$7*E80</f>
        <v>0</v>
      </c>
      <c r="P80" s="23">
        <f>'Res OLS Model'!$B$8*F80</f>
        <v>-23366983.358007632</v>
      </c>
      <c r="Q80" s="23">
        <f>'Res OLS Model'!$B$9*G80</f>
        <v>0</v>
      </c>
      <c r="R80" s="23">
        <f>'Res OLS Model'!$B$10*H80</f>
        <v>0</v>
      </c>
      <c r="S80" s="23">
        <f>'Res OLS Model'!$B$11*I80</f>
        <v>0</v>
      </c>
      <c r="T80" s="23">
        <f>'Res OLS Model'!$B$12*J80</f>
        <v>1341287.9429404701</v>
      </c>
      <c r="U80" s="23">
        <f>'Res OLS Model'!$B$13*K80</f>
        <v>0</v>
      </c>
      <c r="V80" s="23">
        <f t="shared" ca="1" si="70"/>
        <v>23047530.921038274</v>
      </c>
    </row>
    <row r="81" spans="1:22" x14ac:dyDescent="0.25">
      <c r="A81" s="11">
        <f>'Monthly Data'!A81</f>
        <v>40210</v>
      </c>
      <c r="B81" s="6">
        <f t="shared" si="71"/>
        <v>2010</v>
      </c>
      <c r="C81" s="30">
        <f>'Monthly Data'!D81</f>
        <v>21091517.422400001</v>
      </c>
      <c r="D81" s="30">
        <f t="shared" ca="1" si="72"/>
        <v>682.50999999999988</v>
      </c>
      <c r="E81" s="30">
        <f t="shared" ca="1" si="72"/>
        <v>0</v>
      </c>
      <c r="F81" s="30">
        <f>'Monthly Data'!S81</f>
        <v>23206</v>
      </c>
      <c r="G81" s="30">
        <f>'Monthly Data'!AD81</f>
        <v>0</v>
      </c>
      <c r="H81" s="30">
        <f>'Monthly Data'!AF81</f>
        <v>0</v>
      </c>
      <c r="I81" s="30">
        <f>'Monthly Data'!AH81</f>
        <v>0</v>
      </c>
      <c r="J81" s="30">
        <f>'Monthly Data'!AI81</f>
        <v>0</v>
      </c>
      <c r="K81" s="30">
        <f>'Monthly Data'!AJ81</f>
        <v>0</v>
      </c>
      <c r="M81" s="23">
        <f>'Res OLS Model'!$B$5</f>
        <v>36285878.877469003</v>
      </c>
      <c r="N81" s="23">
        <f ca="1">'Res OLS Model'!$B$6*D81</f>
        <v>7646983.2765864059</v>
      </c>
      <c r="O81" s="23">
        <f ca="1">'Res OLS Model'!$B$7*E81</f>
        <v>0</v>
      </c>
      <c r="P81" s="23">
        <f>'Res OLS Model'!$B$8*F81</f>
        <v>-23328782.30106372</v>
      </c>
      <c r="Q81" s="23">
        <f>'Res OLS Model'!$B$9*G81</f>
        <v>0</v>
      </c>
      <c r="R81" s="23">
        <f>'Res OLS Model'!$B$10*H81</f>
        <v>0</v>
      </c>
      <c r="S81" s="23">
        <f>'Res OLS Model'!$B$11*I81</f>
        <v>0</v>
      </c>
      <c r="T81" s="23">
        <f>'Res OLS Model'!$B$12*J81</f>
        <v>0</v>
      </c>
      <c r="U81" s="23">
        <f>'Res OLS Model'!$B$13*K81</f>
        <v>0</v>
      </c>
      <c r="V81" s="23">
        <f t="shared" ca="1" si="70"/>
        <v>20604079.852991689</v>
      </c>
    </row>
    <row r="82" spans="1:22" x14ac:dyDescent="0.25">
      <c r="A82" s="11">
        <f>'Monthly Data'!A82</f>
        <v>40238</v>
      </c>
      <c r="B82" s="6">
        <f t="shared" si="71"/>
        <v>2010</v>
      </c>
      <c r="C82" s="30">
        <f>'Monthly Data'!D82</f>
        <v>19291304.618700001</v>
      </c>
      <c r="D82" s="30">
        <f t="shared" ca="1" si="72"/>
        <v>556.99</v>
      </c>
      <c r="E82" s="30">
        <f t="shared" ca="1" si="72"/>
        <v>0</v>
      </c>
      <c r="F82" s="30">
        <f>'Monthly Data'!S82</f>
        <v>23227</v>
      </c>
      <c r="G82" s="30">
        <f>'Monthly Data'!AD82</f>
        <v>0</v>
      </c>
      <c r="H82" s="30">
        <f>'Monthly Data'!AF82</f>
        <v>0</v>
      </c>
      <c r="I82" s="30">
        <f>'Monthly Data'!AH82</f>
        <v>0</v>
      </c>
      <c r="J82" s="30">
        <f>'Monthly Data'!AI82</f>
        <v>0</v>
      </c>
      <c r="K82" s="30">
        <f>'Monthly Data'!AJ82</f>
        <v>1</v>
      </c>
      <c r="M82" s="23">
        <f>'Res OLS Model'!$B$5</f>
        <v>36285878.877469003</v>
      </c>
      <c r="N82" s="23">
        <f ca="1">'Res OLS Model'!$B$6*D82</f>
        <v>6240631.2218514932</v>
      </c>
      <c r="O82" s="23">
        <f ca="1">'Res OLS Model'!$B$7*E82</f>
        <v>0</v>
      </c>
      <c r="P82" s="23">
        <f>'Res OLS Model'!$B$8*F82</f>
        <v>-23349893.411480092</v>
      </c>
      <c r="Q82" s="23">
        <f>'Res OLS Model'!$B$9*G82</f>
        <v>0</v>
      </c>
      <c r="R82" s="23">
        <f>'Res OLS Model'!$B$10*H82</f>
        <v>0</v>
      </c>
      <c r="S82" s="23">
        <f>'Res OLS Model'!$B$11*I82</f>
        <v>0</v>
      </c>
      <c r="T82" s="23">
        <f>'Res OLS Model'!$B$12*J82</f>
        <v>0</v>
      </c>
      <c r="U82" s="23">
        <f>'Res OLS Model'!$B$13*K82</f>
        <v>623335.83106531797</v>
      </c>
      <c r="V82" s="23">
        <f t="shared" ca="1" si="70"/>
        <v>19799952.518905722</v>
      </c>
    </row>
    <row r="83" spans="1:22" x14ac:dyDescent="0.25">
      <c r="A83" s="11">
        <f>'Monthly Data'!A83</f>
        <v>40269</v>
      </c>
      <c r="B83" s="6">
        <f t="shared" si="71"/>
        <v>2010</v>
      </c>
      <c r="C83" s="30">
        <f>'Monthly Data'!D83</f>
        <v>14289179.892700002</v>
      </c>
      <c r="D83" s="30">
        <f t="shared" ca="1" si="72"/>
        <v>326.58999999999997</v>
      </c>
      <c r="E83" s="30">
        <f t="shared" ca="1" si="72"/>
        <v>0.39</v>
      </c>
      <c r="F83" s="30">
        <f>'Monthly Data'!S83</f>
        <v>23169</v>
      </c>
      <c r="G83" s="30">
        <f>'Monthly Data'!AD83</f>
        <v>0</v>
      </c>
      <c r="H83" s="30">
        <f>'Monthly Data'!AF83</f>
        <v>1</v>
      </c>
      <c r="I83" s="30">
        <f>'Monthly Data'!AH83</f>
        <v>0</v>
      </c>
      <c r="J83" s="30">
        <f>'Monthly Data'!AI83</f>
        <v>0</v>
      </c>
      <c r="K83" s="30">
        <f>'Monthly Data'!AJ83</f>
        <v>0</v>
      </c>
      <c r="M83" s="23">
        <f>'Res OLS Model'!$B$5</f>
        <v>36285878.877469003</v>
      </c>
      <c r="N83" s="23">
        <f ca="1">'Res OLS Model'!$B$6*D83</f>
        <v>3659181.9435617859</v>
      </c>
      <c r="O83" s="23">
        <f ca="1">'Res OLS Model'!$B$7*E83</f>
        <v>10507.497361665097</v>
      </c>
      <c r="P83" s="23">
        <f>'Res OLS Model'!$B$8*F83</f>
        <v>-23291586.535092015</v>
      </c>
      <c r="Q83" s="23">
        <f>'Res OLS Model'!$B$9*G83</f>
        <v>0</v>
      </c>
      <c r="R83" s="23">
        <f>'Res OLS Model'!$B$10*H83</f>
        <v>-1378033.61082948</v>
      </c>
      <c r="S83" s="23">
        <f>'Res OLS Model'!$B$11*I83</f>
        <v>0</v>
      </c>
      <c r="T83" s="23">
        <f>'Res OLS Model'!$B$12*J83</f>
        <v>0</v>
      </c>
      <c r="U83" s="23">
        <f>'Res OLS Model'!$B$13*K83</f>
        <v>0</v>
      </c>
      <c r="V83" s="23">
        <f t="shared" ca="1" si="70"/>
        <v>15285948.172470961</v>
      </c>
    </row>
    <row r="84" spans="1:22" x14ac:dyDescent="0.25">
      <c r="A84" s="11">
        <f>'Monthly Data'!A84</f>
        <v>40299</v>
      </c>
      <c r="B84" s="6">
        <f t="shared" si="71"/>
        <v>2010</v>
      </c>
      <c r="C84" s="30">
        <f>'Monthly Data'!D84</f>
        <v>12526333.185799999</v>
      </c>
      <c r="D84" s="30">
        <f t="shared" ca="1" si="72"/>
        <v>144.96</v>
      </c>
      <c r="E84" s="30">
        <f t="shared" ca="1" si="72"/>
        <v>8.67</v>
      </c>
      <c r="F84" s="30">
        <f>'Monthly Data'!S84</f>
        <v>22966</v>
      </c>
      <c r="G84" s="30">
        <f>'Monthly Data'!AD84</f>
        <v>0</v>
      </c>
      <c r="H84" s="30">
        <f>'Monthly Data'!AF84</f>
        <v>0</v>
      </c>
      <c r="I84" s="30">
        <f>'Monthly Data'!AH84</f>
        <v>1</v>
      </c>
      <c r="J84" s="30">
        <f>'Monthly Data'!AI84</f>
        <v>0</v>
      </c>
      <c r="K84" s="30">
        <f>'Monthly Data'!AJ84</f>
        <v>0</v>
      </c>
      <c r="M84" s="23">
        <f>'Res OLS Model'!$B$5</f>
        <v>36285878.877469003</v>
      </c>
      <c r="N84" s="23">
        <f ca="1">'Res OLS Model'!$B$6*D84</f>
        <v>1624161.8375906076</v>
      </c>
      <c r="O84" s="23">
        <f ca="1">'Res OLS Model'!$B$7*E84</f>
        <v>233589.7490400933</v>
      </c>
      <c r="P84" s="23">
        <f>'Res OLS Model'!$B$8*F84</f>
        <v>-23087512.467733748</v>
      </c>
      <c r="Q84" s="23">
        <f>'Res OLS Model'!$B$9*G84</f>
        <v>0</v>
      </c>
      <c r="R84" s="23">
        <f>'Res OLS Model'!$B$10*H84</f>
        <v>0</v>
      </c>
      <c r="S84" s="23">
        <f>'Res OLS Model'!$B$11*I84</f>
        <v>-2360733.7423852198</v>
      </c>
      <c r="T84" s="23">
        <f>'Res OLS Model'!$B$12*J84</f>
        <v>0</v>
      </c>
      <c r="U84" s="23">
        <f>'Res OLS Model'!$B$13*K84</f>
        <v>0</v>
      </c>
      <c r="V84" s="23">
        <f t="shared" ca="1" si="70"/>
        <v>12695384.253980737</v>
      </c>
    </row>
    <row r="85" spans="1:22" x14ac:dyDescent="0.25">
      <c r="A85" s="11">
        <f>'Monthly Data'!A85</f>
        <v>40330</v>
      </c>
      <c r="B85" s="6">
        <f t="shared" si="71"/>
        <v>2010</v>
      </c>
      <c r="C85" s="30">
        <f>'Monthly Data'!D85</f>
        <v>12654046.736899998</v>
      </c>
      <c r="D85" s="30">
        <f t="shared" ca="1" si="72"/>
        <v>41.510000000000005</v>
      </c>
      <c r="E85" s="30">
        <f t="shared" ca="1" si="72"/>
        <v>44.41</v>
      </c>
      <c r="F85" s="30">
        <f>'Monthly Data'!S85</f>
        <v>23006</v>
      </c>
      <c r="G85" s="30">
        <f>'Monthly Data'!AD85</f>
        <v>0</v>
      </c>
      <c r="H85" s="30">
        <f>'Monthly Data'!AF85</f>
        <v>0</v>
      </c>
      <c r="I85" s="30">
        <f>'Monthly Data'!AH85</f>
        <v>1</v>
      </c>
      <c r="J85" s="30">
        <f>'Monthly Data'!AI85</f>
        <v>0</v>
      </c>
      <c r="K85" s="30">
        <f>'Monthly Data'!AJ85</f>
        <v>0</v>
      </c>
      <c r="M85" s="23">
        <f>'Res OLS Model'!$B$5</f>
        <v>36285878.877469003</v>
      </c>
      <c r="N85" s="23">
        <f ca="1">'Res OLS Model'!$B$6*D85</f>
        <v>465086.62995575421</v>
      </c>
      <c r="O85" s="23">
        <f ca="1">'Res OLS Model'!$B$7*E85</f>
        <v>1196507.5841834536</v>
      </c>
      <c r="P85" s="23">
        <f>'Res OLS Model'!$B$8*F85</f>
        <v>-23127724.106622078</v>
      </c>
      <c r="Q85" s="23">
        <f>'Res OLS Model'!$B$9*G85</f>
        <v>0</v>
      </c>
      <c r="R85" s="23">
        <f>'Res OLS Model'!$B$10*H85</f>
        <v>0</v>
      </c>
      <c r="S85" s="23">
        <f>'Res OLS Model'!$B$11*I85</f>
        <v>-2360733.7423852198</v>
      </c>
      <c r="T85" s="23">
        <f>'Res OLS Model'!$B$12*J85</f>
        <v>0</v>
      </c>
      <c r="U85" s="23">
        <f>'Res OLS Model'!$B$13*K85</f>
        <v>0</v>
      </c>
      <c r="V85" s="23">
        <f t="shared" ca="1" si="70"/>
        <v>12459015.242600914</v>
      </c>
    </row>
    <row r="86" spans="1:22" x14ac:dyDescent="0.25">
      <c r="A86" s="11">
        <f>'Monthly Data'!A86</f>
        <v>40360</v>
      </c>
      <c r="B86" s="6">
        <f t="shared" si="71"/>
        <v>2010</v>
      </c>
      <c r="C86" s="30">
        <f>'Monthly Data'!D86</f>
        <v>14622071.658500001</v>
      </c>
      <c r="D86" s="30">
        <f t="shared" ca="1" si="72"/>
        <v>5.01</v>
      </c>
      <c r="E86" s="30">
        <f t="shared" ca="1" si="72"/>
        <v>96.909999999999982</v>
      </c>
      <c r="F86" s="30">
        <f>'Monthly Data'!S86</f>
        <v>23113</v>
      </c>
      <c r="G86" s="30">
        <f>'Monthly Data'!AD86</f>
        <v>0</v>
      </c>
      <c r="H86" s="30">
        <f>'Monthly Data'!AF86</f>
        <v>0</v>
      </c>
      <c r="I86" s="30">
        <f>'Monthly Data'!AH86</f>
        <v>1</v>
      </c>
      <c r="J86" s="30">
        <f>'Monthly Data'!AI86</f>
        <v>0</v>
      </c>
      <c r="K86" s="30">
        <f>'Monthly Data'!AJ86</f>
        <v>0</v>
      </c>
      <c r="M86" s="23">
        <f>'Res OLS Model'!$B$5</f>
        <v>36285878.877469003</v>
      </c>
      <c r="N86" s="23">
        <f ca="1">'Res OLS Model'!$B$6*D86</f>
        <v>56133.076754476708</v>
      </c>
      <c r="O86" s="23">
        <f ca="1">'Res OLS Model'!$B$7*E86</f>
        <v>2610978.3828691393</v>
      </c>
      <c r="P86" s="23">
        <f>'Res OLS Model'!$B$8*F86</f>
        <v>-23235290.240648355</v>
      </c>
      <c r="Q86" s="23">
        <f>'Res OLS Model'!$B$9*G86</f>
        <v>0</v>
      </c>
      <c r="R86" s="23">
        <f>'Res OLS Model'!$B$10*H86</f>
        <v>0</v>
      </c>
      <c r="S86" s="23">
        <f>'Res OLS Model'!$B$11*I86</f>
        <v>-2360733.7423852198</v>
      </c>
      <c r="T86" s="23">
        <f>'Res OLS Model'!$B$12*J86</f>
        <v>0</v>
      </c>
      <c r="U86" s="23">
        <f>'Res OLS Model'!$B$13*K86</f>
        <v>0</v>
      </c>
      <c r="V86" s="23">
        <f t="shared" ca="1" si="70"/>
        <v>13356966.354059041</v>
      </c>
    </row>
    <row r="87" spans="1:22" x14ac:dyDescent="0.25">
      <c r="A87" s="11">
        <f>'Monthly Data'!A87</f>
        <v>40391</v>
      </c>
      <c r="B87" s="6">
        <f t="shared" si="71"/>
        <v>2010</v>
      </c>
      <c r="C87" s="30">
        <f>'Monthly Data'!D87</f>
        <v>13964183.280500002</v>
      </c>
      <c r="D87" s="30">
        <f t="shared" ca="1" si="72"/>
        <v>12.719999999999999</v>
      </c>
      <c r="E87" s="30">
        <f t="shared" ca="1" si="72"/>
        <v>77.22999999999999</v>
      </c>
      <c r="F87" s="30">
        <f>'Monthly Data'!S87</f>
        <v>23035</v>
      </c>
      <c r="G87" s="30">
        <f>'Monthly Data'!AD87</f>
        <v>0</v>
      </c>
      <c r="H87" s="30">
        <f>'Monthly Data'!AF87</f>
        <v>0</v>
      </c>
      <c r="I87" s="30">
        <f>'Monthly Data'!AH87</f>
        <v>1</v>
      </c>
      <c r="J87" s="30">
        <f>'Monthly Data'!AI87</f>
        <v>0</v>
      </c>
      <c r="K87" s="30">
        <f>'Monthly Data'!AJ87</f>
        <v>0</v>
      </c>
      <c r="M87" s="23">
        <f>'Res OLS Model'!$B$5</f>
        <v>36285878.877469003</v>
      </c>
      <c r="N87" s="23">
        <f ca="1">'Res OLS Model'!$B$6*D87</f>
        <v>142517.51223891092</v>
      </c>
      <c r="O87" s="23">
        <f ca="1">'Res OLS Model'!$B$7*E87</f>
        <v>2080753.9006189622</v>
      </c>
      <c r="P87" s="23">
        <f>'Res OLS Model'!$B$8*F87</f>
        <v>-23156877.544816118</v>
      </c>
      <c r="Q87" s="23">
        <f>'Res OLS Model'!$B$9*G87</f>
        <v>0</v>
      </c>
      <c r="R87" s="23">
        <f>'Res OLS Model'!$B$10*H87</f>
        <v>0</v>
      </c>
      <c r="S87" s="23">
        <f>'Res OLS Model'!$B$11*I87</f>
        <v>-2360733.7423852198</v>
      </c>
      <c r="T87" s="23">
        <f>'Res OLS Model'!$B$12*J87</f>
        <v>0</v>
      </c>
      <c r="U87" s="23">
        <f>'Res OLS Model'!$B$13*K87</f>
        <v>0</v>
      </c>
      <c r="V87" s="23">
        <f t="shared" ca="1" si="70"/>
        <v>12991539.003125541</v>
      </c>
    </row>
    <row r="88" spans="1:22" x14ac:dyDescent="0.25">
      <c r="A88" s="11">
        <f>'Monthly Data'!A88</f>
        <v>40422</v>
      </c>
      <c r="B88" s="6">
        <f t="shared" si="71"/>
        <v>2010</v>
      </c>
      <c r="C88" s="30">
        <f>'Monthly Data'!D88</f>
        <v>13079707.3025</v>
      </c>
      <c r="D88" s="30">
        <f t="shared" ca="1" si="72"/>
        <v>86.570000000000007</v>
      </c>
      <c r="E88" s="30">
        <f t="shared" ca="1" si="72"/>
        <v>19.899999999999999</v>
      </c>
      <c r="F88" s="30">
        <f>'Monthly Data'!S88</f>
        <v>23146</v>
      </c>
      <c r="G88" s="30">
        <f>'Monthly Data'!AD88</f>
        <v>1</v>
      </c>
      <c r="H88" s="30">
        <f>'Monthly Data'!AF88</f>
        <v>0</v>
      </c>
      <c r="I88" s="30">
        <f>'Monthly Data'!AH88</f>
        <v>0</v>
      </c>
      <c r="J88" s="30">
        <f>'Monthly Data'!AI88</f>
        <v>0</v>
      </c>
      <c r="K88" s="30">
        <f>'Monthly Data'!AJ88</f>
        <v>0</v>
      </c>
      <c r="M88" s="23">
        <f>'Res OLS Model'!$B$5</f>
        <v>36285878.877469003</v>
      </c>
      <c r="N88" s="23">
        <f ca="1">'Res OLS Model'!$B$6*D88</f>
        <v>969948.19453793392</v>
      </c>
      <c r="O88" s="23">
        <f ca="1">'Res OLS Model'!$B$7*E88</f>
        <v>536151.78845419339</v>
      </c>
      <c r="P88" s="23">
        <f>'Res OLS Model'!$B$8*F88</f>
        <v>-23268464.842731226</v>
      </c>
      <c r="Q88" s="23">
        <f>'Res OLS Model'!$B$9*G88</f>
        <v>-1472524.5627255</v>
      </c>
      <c r="R88" s="23">
        <f>'Res OLS Model'!$B$10*H88</f>
        <v>0</v>
      </c>
      <c r="S88" s="23">
        <f>'Res OLS Model'!$B$11*I88</f>
        <v>0</v>
      </c>
      <c r="T88" s="23">
        <f>'Res OLS Model'!$B$12*J88</f>
        <v>0</v>
      </c>
      <c r="U88" s="23">
        <f>'Res OLS Model'!$B$13*K88</f>
        <v>0</v>
      </c>
      <c r="V88" s="23">
        <f t="shared" ca="1" si="70"/>
        <v>13050989.455004405</v>
      </c>
    </row>
    <row r="89" spans="1:22" x14ac:dyDescent="0.25">
      <c r="A89" s="11">
        <f>'Monthly Data'!A89</f>
        <v>40452</v>
      </c>
      <c r="B89" s="6">
        <f t="shared" si="71"/>
        <v>2010</v>
      </c>
      <c r="C89" s="30">
        <f>'Monthly Data'!D89</f>
        <v>14420343.764199998</v>
      </c>
      <c r="D89" s="30">
        <f t="shared" ca="1" si="72"/>
        <v>270.3</v>
      </c>
      <c r="E89" s="30">
        <f t="shared" ca="1" si="72"/>
        <v>1.21</v>
      </c>
      <c r="F89" s="30">
        <f>'Monthly Data'!S89</f>
        <v>23213</v>
      </c>
      <c r="G89" s="30">
        <f>'Monthly Data'!AD89</f>
        <v>1</v>
      </c>
      <c r="H89" s="30">
        <f>'Monthly Data'!AF89</f>
        <v>0</v>
      </c>
      <c r="I89" s="30">
        <f>'Monthly Data'!AH89</f>
        <v>0</v>
      </c>
      <c r="J89" s="30">
        <f>'Monthly Data'!AI89</f>
        <v>0</v>
      </c>
      <c r="K89" s="30">
        <f>'Monthly Data'!AJ89</f>
        <v>0</v>
      </c>
      <c r="M89" s="23">
        <f>'Res OLS Model'!$B$5</f>
        <v>36285878.877469003</v>
      </c>
      <c r="N89" s="23">
        <f ca="1">'Res OLS Model'!$B$6*D89</f>
        <v>3028497.1350768572</v>
      </c>
      <c r="O89" s="23">
        <f ca="1">'Res OLS Model'!$B$7*E89</f>
        <v>32600.184122089144</v>
      </c>
      <c r="P89" s="23">
        <f>'Res OLS Model'!$B$8*F89</f>
        <v>-23335819.337869179</v>
      </c>
      <c r="Q89" s="23">
        <f>'Res OLS Model'!$B$9*G89</f>
        <v>-1472524.5627255</v>
      </c>
      <c r="R89" s="23">
        <f>'Res OLS Model'!$B$10*H89</f>
        <v>0</v>
      </c>
      <c r="S89" s="23">
        <f>'Res OLS Model'!$B$11*I89</f>
        <v>0</v>
      </c>
      <c r="T89" s="23">
        <f>'Res OLS Model'!$B$12*J89</f>
        <v>0</v>
      </c>
      <c r="U89" s="23">
        <f>'Res OLS Model'!$B$13*K89</f>
        <v>0</v>
      </c>
      <c r="V89" s="23">
        <f t="shared" ca="1" si="70"/>
        <v>14538632.296073269</v>
      </c>
    </row>
    <row r="90" spans="1:22" x14ac:dyDescent="0.25">
      <c r="A90" s="11">
        <f>'Monthly Data'!A90</f>
        <v>40483</v>
      </c>
      <c r="B90" s="6">
        <f t="shared" si="71"/>
        <v>2010</v>
      </c>
      <c r="C90" s="30">
        <f>'Monthly Data'!D90</f>
        <v>16915365.330200002</v>
      </c>
      <c r="D90" s="30">
        <f t="shared" ca="1" si="72"/>
        <v>444.05</v>
      </c>
      <c r="E90" s="30">
        <f t="shared" ca="1" si="72"/>
        <v>0</v>
      </c>
      <c r="F90" s="30">
        <f>'Monthly Data'!S90</f>
        <v>23299</v>
      </c>
      <c r="G90" s="30">
        <f>'Monthly Data'!AD90</f>
        <v>1</v>
      </c>
      <c r="H90" s="30">
        <f>'Monthly Data'!AF90</f>
        <v>0</v>
      </c>
      <c r="I90" s="30">
        <f>'Monthly Data'!AH90</f>
        <v>0</v>
      </c>
      <c r="J90" s="30">
        <f>'Monthly Data'!AI90</f>
        <v>0</v>
      </c>
      <c r="K90" s="30">
        <f>'Monthly Data'!AJ90</f>
        <v>0</v>
      </c>
      <c r="M90" s="23">
        <f>'Res OLS Model'!$B$5</f>
        <v>36285878.877469003</v>
      </c>
      <c r="N90" s="23">
        <f ca="1">'Res OLS Model'!$B$6*D90</f>
        <v>4975228.0903843082</v>
      </c>
      <c r="O90" s="23">
        <f ca="1">'Res OLS Model'!$B$7*E90</f>
        <v>0</v>
      </c>
      <c r="P90" s="23">
        <f>'Res OLS Model'!$B$8*F90</f>
        <v>-23422274.361479085</v>
      </c>
      <c r="Q90" s="23">
        <f>'Res OLS Model'!$B$9*G90</f>
        <v>-1472524.5627255</v>
      </c>
      <c r="R90" s="23">
        <f>'Res OLS Model'!$B$10*H90</f>
        <v>0</v>
      </c>
      <c r="S90" s="23">
        <f>'Res OLS Model'!$B$11*I90</f>
        <v>0</v>
      </c>
      <c r="T90" s="23">
        <f>'Res OLS Model'!$B$12*J90</f>
        <v>0</v>
      </c>
      <c r="U90" s="23">
        <f>'Res OLS Model'!$B$13*K90</f>
        <v>0</v>
      </c>
      <c r="V90" s="23">
        <f t="shared" ca="1" si="70"/>
        <v>16366308.043648724</v>
      </c>
    </row>
    <row r="91" spans="1:22" x14ac:dyDescent="0.25">
      <c r="A91" s="11">
        <f>'Monthly Data'!A91</f>
        <v>40513</v>
      </c>
      <c r="B91" s="6">
        <f t="shared" si="71"/>
        <v>2010</v>
      </c>
      <c r="C91" s="30">
        <f>'Monthly Data'!D91</f>
        <v>20949855.477400001</v>
      </c>
      <c r="D91" s="30">
        <f t="shared" ca="1" si="72"/>
        <v>684.01</v>
      </c>
      <c r="E91" s="30">
        <f t="shared" ca="1" si="72"/>
        <v>0</v>
      </c>
      <c r="F91" s="30">
        <f>'Monthly Data'!S91</f>
        <v>23337</v>
      </c>
      <c r="G91" s="30">
        <f>'Monthly Data'!AD91</f>
        <v>0</v>
      </c>
      <c r="H91" s="30">
        <f>'Monthly Data'!AF91</f>
        <v>0</v>
      </c>
      <c r="I91" s="30">
        <f>'Monthly Data'!AH91</f>
        <v>0</v>
      </c>
      <c r="J91" s="30">
        <f>'Monthly Data'!AI91</f>
        <v>0</v>
      </c>
      <c r="K91" s="30">
        <f>'Monthly Data'!AJ91</f>
        <v>0</v>
      </c>
      <c r="M91" s="23">
        <f>'Res OLS Model'!$B$5</f>
        <v>36285878.877469003</v>
      </c>
      <c r="N91" s="23">
        <f ca="1">'Res OLS Model'!$B$6*D91</f>
        <v>7663789.5869919388</v>
      </c>
      <c r="O91" s="23">
        <f ca="1">'Res OLS Model'!$B$7*E91</f>
        <v>0</v>
      </c>
      <c r="P91" s="23">
        <f>'Res OLS Model'!$B$8*F91</f>
        <v>-23460475.418422997</v>
      </c>
      <c r="Q91" s="23">
        <f>'Res OLS Model'!$B$9*G91</f>
        <v>0</v>
      </c>
      <c r="R91" s="23">
        <f>'Res OLS Model'!$B$10*H91</f>
        <v>0</v>
      </c>
      <c r="S91" s="23">
        <f>'Res OLS Model'!$B$11*I91</f>
        <v>0</v>
      </c>
      <c r="T91" s="23">
        <f>'Res OLS Model'!$B$12*J91</f>
        <v>0</v>
      </c>
      <c r="U91" s="23">
        <f>'Res OLS Model'!$B$13*K91</f>
        <v>0</v>
      </c>
      <c r="V91" s="23">
        <f t="shared" ca="1" si="70"/>
        <v>20489193.046037942</v>
      </c>
    </row>
    <row r="92" spans="1:22" x14ac:dyDescent="0.25">
      <c r="A92" s="11">
        <f>'Monthly Data'!A92</f>
        <v>40544</v>
      </c>
      <c r="B92" s="6">
        <f t="shared" si="71"/>
        <v>2011</v>
      </c>
      <c r="C92" s="30">
        <f>'Monthly Data'!D92</f>
        <v>22949860.934299998</v>
      </c>
      <c r="D92" s="30">
        <f t="shared" ca="1" si="72"/>
        <v>784.29</v>
      </c>
      <c r="E92" s="30">
        <f t="shared" ca="1" si="72"/>
        <v>0</v>
      </c>
      <c r="F92" s="30">
        <f>'Monthly Data'!S92</f>
        <v>23342</v>
      </c>
      <c r="G92" s="30">
        <f>'Monthly Data'!AD92</f>
        <v>0</v>
      </c>
      <c r="H92" s="30">
        <f>'Monthly Data'!AF92</f>
        <v>0</v>
      </c>
      <c r="I92" s="30">
        <f>'Monthly Data'!AH92</f>
        <v>0</v>
      </c>
      <c r="J92" s="30">
        <f>'Monthly Data'!AI92</f>
        <v>1</v>
      </c>
      <c r="K92" s="30">
        <f>'Monthly Data'!AJ92</f>
        <v>0</v>
      </c>
      <c r="M92" s="23">
        <f>'Res OLS Model'!$B$5</f>
        <v>36285878.877469003</v>
      </c>
      <c r="N92" s="23">
        <f ca="1">'Res OLS Model'!$B$6*D92</f>
        <v>8787347.4586364347</v>
      </c>
      <c r="O92" s="23">
        <f ca="1">'Res OLS Model'!$B$7*E92</f>
        <v>0</v>
      </c>
      <c r="P92" s="23">
        <f>'Res OLS Model'!$B$8*F92</f>
        <v>-23465501.873284038</v>
      </c>
      <c r="Q92" s="23">
        <f>'Res OLS Model'!$B$9*G92</f>
        <v>0</v>
      </c>
      <c r="R92" s="23">
        <f>'Res OLS Model'!$B$10*H92</f>
        <v>0</v>
      </c>
      <c r="S92" s="23">
        <f>'Res OLS Model'!$B$11*I92</f>
        <v>0</v>
      </c>
      <c r="T92" s="23">
        <f>'Res OLS Model'!$B$12*J92</f>
        <v>1341287.9429404701</v>
      </c>
      <c r="U92" s="23">
        <f>'Res OLS Model'!$B$13*K92</f>
        <v>0</v>
      </c>
      <c r="V92" s="23">
        <f t="shared" ca="1" si="70"/>
        <v>22949012.405761868</v>
      </c>
    </row>
    <row r="93" spans="1:22" x14ac:dyDescent="0.25">
      <c r="A93" s="11">
        <f>'Monthly Data'!A93</f>
        <v>40575</v>
      </c>
      <c r="B93" s="6">
        <f t="shared" si="71"/>
        <v>2011</v>
      </c>
      <c r="C93" s="30">
        <f>'Monthly Data'!D93</f>
        <v>20130373.043899998</v>
      </c>
      <c r="D93" s="30">
        <f t="shared" ca="1" si="72"/>
        <v>682.50999999999988</v>
      </c>
      <c r="E93" s="30">
        <f t="shared" ca="1" si="72"/>
        <v>0</v>
      </c>
      <c r="F93" s="30">
        <f>'Monthly Data'!S93</f>
        <v>23363</v>
      </c>
      <c r="G93" s="30">
        <f>'Monthly Data'!AD93</f>
        <v>0</v>
      </c>
      <c r="H93" s="30">
        <f>'Monthly Data'!AF93</f>
        <v>0</v>
      </c>
      <c r="I93" s="30">
        <f>'Monthly Data'!AH93</f>
        <v>0</v>
      </c>
      <c r="J93" s="30">
        <f>'Monthly Data'!AI93</f>
        <v>0</v>
      </c>
      <c r="K93" s="30">
        <f>'Monthly Data'!AJ93</f>
        <v>0</v>
      </c>
      <c r="M93" s="23">
        <f>'Res OLS Model'!$B$5</f>
        <v>36285878.877469003</v>
      </c>
      <c r="N93" s="23">
        <f ca="1">'Res OLS Model'!$B$6*D93</f>
        <v>7646983.2765864059</v>
      </c>
      <c r="O93" s="23">
        <f ca="1">'Res OLS Model'!$B$7*E93</f>
        <v>0</v>
      </c>
      <c r="P93" s="23">
        <f>'Res OLS Model'!$B$8*F93</f>
        <v>-23486612.98370041</v>
      </c>
      <c r="Q93" s="23">
        <f>'Res OLS Model'!$B$9*G93</f>
        <v>0</v>
      </c>
      <c r="R93" s="23">
        <f>'Res OLS Model'!$B$10*H93</f>
        <v>0</v>
      </c>
      <c r="S93" s="23">
        <f>'Res OLS Model'!$B$11*I93</f>
        <v>0</v>
      </c>
      <c r="T93" s="23">
        <f>'Res OLS Model'!$B$12*J93</f>
        <v>0</v>
      </c>
      <c r="U93" s="23">
        <f>'Res OLS Model'!$B$13*K93</f>
        <v>0</v>
      </c>
      <c r="V93" s="23">
        <f t="shared" ca="1" si="70"/>
        <v>20446249.170355</v>
      </c>
    </row>
    <row r="94" spans="1:22" x14ac:dyDescent="0.25">
      <c r="A94" s="11">
        <f>'Monthly Data'!A94</f>
        <v>40603</v>
      </c>
      <c r="B94" s="6">
        <f t="shared" si="71"/>
        <v>2011</v>
      </c>
      <c r="C94" s="30">
        <f>'Monthly Data'!D94</f>
        <v>19264282.676100001</v>
      </c>
      <c r="D94" s="30">
        <f t="shared" ca="1" si="72"/>
        <v>556.99</v>
      </c>
      <c r="E94" s="30">
        <f t="shared" ca="1" si="72"/>
        <v>0</v>
      </c>
      <c r="F94" s="30">
        <f>'Monthly Data'!S94</f>
        <v>23358</v>
      </c>
      <c r="G94" s="30">
        <f>'Monthly Data'!AD94</f>
        <v>0</v>
      </c>
      <c r="H94" s="30">
        <f>'Monthly Data'!AF94</f>
        <v>0</v>
      </c>
      <c r="I94" s="30">
        <f>'Monthly Data'!AH94</f>
        <v>0</v>
      </c>
      <c r="J94" s="30">
        <f>'Monthly Data'!AI94</f>
        <v>0</v>
      </c>
      <c r="K94" s="30">
        <f>'Monthly Data'!AJ94</f>
        <v>1</v>
      </c>
      <c r="M94" s="23">
        <f>'Res OLS Model'!$B$5</f>
        <v>36285878.877469003</v>
      </c>
      <c r="N94" s="23">
        <f ca="1">'Res OLS Model'!$B$6*D94</f>
        <v>6240631.2218514932</v>
      </c>
      <c r="O94" s="23">
        <f ca="1">'Res OLS Model'!$B$7*E94</f>
        <v>0</v>
      </c>
      <c r="P94" s="23">
        <f>'Res OLS Model'!$B$8*F94</f>
        <v>-23481586.528839368</v>
      </c>
      <c r="Q94" s="23">
        <f>'Res OLS Model'!$B$9*G94</f>
        <v>0</v>
      </c>
      <c r="R94" s="23">
        <f>'Res OLS Model'!$B$10*H94</f>
        <v>0</v>
      </c>
      <c r="S94" s="23">
        <f>'Res OLS Model'!$B$11*I94</f>
        <v>0</v>
      </c>
      <c r="T94" s="23">
        <f>'Res OLS Model'!$B$12*J94</f>
        <v>0</v>
      </c>
      <c r="U94" s="23">
        <f>'Res OLS Model'!$B$13*K94</f>
        <v>623335.83106531797</v>
      </c>
      <c r="V94" s="23">
        <f t="shared" ca="1" si="70"/>
        <v>19668259.401546445</v>
      </c>
    </row>
    <row r="95" spans="1:22" x14ac:dyDescent="0.25">
      <c r="A95" s="11">
        <f>'Monthly Data'!A95</f>
        <v>40634</v>
      </c>
      <c r="B95" s="6">
        <f t="shared" si="71"/>
        <v>2011</v>
      </c>
      <c r="C95" s="30">
        <f>'Monthly Data'!D95</f>
        <v>15275002.8061</v>
      </c>
      <c r="D95" s="30">
        <f t="shared" ca="1" si="72"/>
        <v>326.58999999999997</v>
      </c>
      <c r="E95" s="30">
        <f t="shared" ca="1" si="72"/>
        <v>0.39</v>
      </c>
      <c r="F95" s="30">
        <f>'Monthly Data'!S95</f>
        <v>23357</v>
      </c>
      <c r="G95" s="30">
        <f>'Monthly Data'!AD95</f>
        <v>0</v>
      </c>
      <c r="H95" s="30">
        <f>'Monthly Data'!AF95</f>
        <v>1</v>
      </c>
      <c r="I95" s="30">
        <f>'Monthly Data'!AH95</f>
        <v>0</v>
      </c>
      <c r="J95" s="30">
        <f>'Monthly Data'!AI95</f>
        <v>0</v>
      </c>
      <c r="K95" s="30">
        <f>'Monthly Data'!AJ95</f>
        <v>0</v>
      </c>
      <c r="M95" s="23">
        <f>'Res OLS Model'!$B$5</f>
        <v>36285878.877469003</v>
      </c>
      <c r="N95" s="23">
        <f ca="1">'Res OLS Model'!$B$6*D95</f>
        <v>3659181.9435617859</v>
      </c>
      <c r="O95" s="23">
        <f ca="1">'Res OLS Model'!$B$7*E95</f>
        <v>10507.497361665097</v>
      </c>
      <c r="P95" s="23">
        <f>'Res OLS Model'!$B$8*F95</f>
        <v>-23480581.237867162</v>
      </c>
      <c r="Q95" s="23">
        <f>'Res OLS Model'!$B$9*G95</f>
        <v>0</v>
      </c>
      <c r="R95" s="23">
        <f>'Res OLS Model'!$B$10*H95</f>
        <v>-1378033.61082948</v>
      </c>
      <c r="S95" s="23">
        <f>'Res OLS Model'!$B$11*I95</f>
        <v>0</v>
      </c>
      <c r="T95" s="23">
        <f>'Res OLS Model'!$B$12*J95</f>
        <v>0</v>
      </c>
      <c r="U95" s="23">
        <f>'Res OLS Model'!$B$13*K95</f>
        <v>0</v>
      </c>
      <c r="V95" s="23">
        <f t="shared" ca="1" si="70"/>
        <v>15096953.469695814</v>
      </c>
    </row>
    <row r="96" spans="1:22" x14ac:dyDescent="0.25">
      <c r="A96" s="11">
        <f>'Monthly Data'!A96</f>
        <v>40664</v>
      </c>
      <c r="B96" s="6">
        <f t="shared" si="71"/>
        <v>2011</v>
      </c>
      <c r="C96" s="30">
        <f>'Monthly Data'!D96</f>
        <v>12988644.4836</v>
      </c>
      <c r="D96" s="30">
        <f t="shared" ca="1" si="72"/>
        <v>144.96</v>
      </c>
      <c r="E96" s="30">
        <f t="shared" ca="1" si="72"/>
        <v>8.67</v>
      </c>
      <c r="F96" s="30">
        <f>'Monthly Data'!S96</f>
        <v>23144</v>
      </c>
      <c r="G96" s="30">
        <f>'Monthly Data'!AD96</f>
        <v>0</v>
      </c>
      <c r="H96" s="30">
        <f>'Monthly Data'!AF96</f>
        <v>0</v>
      </c>
      <c r="I96" s="30">
        <f>'Monthly Data'!AH96</f>
        <v>1</v>
      </c>
      <c r="J96" s="30">
        <f>'Monthly Data'!AI96</f>
        <v>0</v>
      </c>
      <c r="K96" s="30">
        <f>'Monthly Data'!AJ96</f>
        <v>0</v>
      </c>
      <c r="M96" s="23">
        <f>'Res OLS Model'!$B$5</f>
        <v>36285878.877469003</v>
      </c>
      <c r="N96" s="23">
        <f ca="1">'Res OLS Model'!$B$6*D96</f>
        <v>1624161.8375906076</v>
      </c>
      <c r="O96" s="23">
        <f ca="1">'Res OLS Model'!$B$7*E96</f>
        <v>233589.7490400933</v>
      </c>
      <c r="P96" s="23">
        <f>'Res OLS Model'!$B$8*F96</f>
        <v>-23266454.260786813</v>
      </c>
      <c r="Q96" s="23">
        <f>'Res OLS Model'!$B$9*G96</f>
        <v>0</v>
      </c>
      <c r="R96" s="23">
        <f>'Res OLS Model'!$B$10*H96</f>
        <v>0</v>
      </c>
      <c r="S96" s="23">
        <f>'Res OLS Model'!$B$11*I96</f>
        <v>-2360733.7423852198</v>
      </c>
      <c r="T96" s="23">
        <f>'Res OLS Model'!$B$12*J96</f>
        <v>0</v>
      </c>
      <c r="U96" s="23">
        <f>'Res OLS Model'!$B$13*K96</f>
        <v>0</v>
      </c>
      <c r="V96" s="23">
        <f t="shared" ca="1" si="70"/>
        <v>12516442.460927673</v>
      </c>
    </row>
    <row r="97" spans="1:22" x14ac:dyDescent="0.25">
      <c r="A97" s="11">
        <f>'Monthly Data'!A97</f>
        <v>40695</v>
      </c>
      <c r="B97" s="6">
        <f t="shared" si="71"/>
        <v>2011</v>
      </c>
      <c r="C97" s="30">
        <f>'Monthly Data'!D97</f>
        <v>12227658.222899999</v>
      </c>
      <c r="D97" s="30">
        <f t="shared" ca="1" si="72"/>
        <v>41.510000000000005</v>
      </c>
      <c r="E97" s="30">
        <f t="shared" ca="1" si="72"/>
        <v>44.41</v>
      </c>
      <c r="F97" s="30">
        <f>'Monthly Data'!S97</f>
        <v>23078</v>
      </c>
      <c r="G97" s="30">
        <f>'Monthly Data'!AD97</f>
        <v>0</v>
      </c>
      <c r="H97" s="30">
        <f>'Monthly Data'!AF97</f>
        <v>0</v>
      </c>
      <c r="I97" s="30">
        <f>'Monthly Data'!AH97</f>
        <v>1</v>
      </c>
      <c r="J97" s="30">
        <f>'Monthly Data'!AI97</f>
        <v>0</v>
      </c>
      <c r="K97" s="30">
        <f>'Monthly Data'!AJ97</f>
        <v>0</v>
      </c>
      <c r="M97" s="23">
        <f>'Res OLS Model'!$B$5</f>
        <v>36285878.877469003</v>
      </c>
      <c r="N97" s="23">
        <f ca="1">'Res OLS Model'!$B$6*D97</f>
        <v>465086.62995575421</v>
      </c>
      <c r="O97" s="23">
        <f ca="1">'Res OLS Model'!$B$7*E97</f>
        <v>1196507.5841834536</v>
      </c>
      <c r="P97" s="23">
        <f>'Res OLS Model'!$B$8*F97</f>
        <v>-23200105.056621071</v>
      </c>
      <c r="Q97" s="23">
        <f>'Res OLS Model'!$B$9*G97</f>
        <v>0</v>
      </c>
      <c r="R97" s="23">
        <f>'Res OLS Model'!$B$10*H97</f>
        <v>0</v>
      </c>
      <c r="S97" s="23">
        <f>'Res OLS Model'!$B$11*I97</f>
        <v>-2360733.7423852198</v>
      </c>
      <c r="T97" s="23">
        <f>'Res OLS Model'!$B$12*J97</f>
        <v>0</v>
      </c>
      <c r="U97" s="23">
        <f>'Res OLS Model'!$B$13*K97</f>
        <v>0</v>
      </c>
      <c r="V97" s="23">
        <f t="shared" ca="1" si="70"/>
        <v>12386634.292601921</v>
      </c>
    </row>
    <row r="98" spans="1:22" x14ac:dyDescent="0.25">
      <c r="A98" s="11">
        <f>'Monthly Data'!A98</f>
        <v>40725</v>
      </c>
      <c r="B98" s="6">
        <f t="shared" si="71"/>
        <v>2011</v>
      </c>
      <c r="C98" s="30">
        <f>'Monthly Data'!D98</f>
        <v>14186476.795499999</v>
      </c>
      <c r="D98" s="30">
        <f t="shared" ca="1" si="72"/>
        <v>5.01</v>
      </c>
      <c r="E98" s="30">
        <f t="shared" ca="1" si="72"/>
        <v>96.909999999999982</v>
      </c>
      <c r="F98" s="30">
        <f>'Monthly Data'!S98</f>
        <v>23049</v>
      </c>
      <c r="G98" s="30">
        <f>'Monthly Data'!AD98</f>
        <v>0</v>
      </c>
      <c r="H98" s="30">
        <f>'Monthly Data'!AF98</f>
        <v>0</v>
      </c>
      <c r="I98" s="30">
        <f>'Monthly Data'!AH98</f>
        <v>1</v>
      </c>
      <c r="J98" s="30">
        <f>'Monthly Data'!AI98</f>
        <v>0</v>
      </c>
      <c r="K98" s="30">
        <f>'Monthly Data'!AJ98</f>
        <v>0</v>
      </c>
      <c r="M98" s="23">
        <f>'Res OLS Model'!$B$5</f>
        <v>36285878.877469003</v>
      </c>
      <c r="N98" s="23">
        <f ca="1">'Res OLS Model'!$B$6*D98</f>
        <v>56133.076754476708</v>
      </c>
      <c r="O98" s="23">
        <f ca="1">'Res OLS Model'!$B$7*E98</f>
        <v>2610978.3828691393</v>
      </c>
      <c r="P98" s="23">
        <f>'Res OLS Model'!$B$8*F98</f>
        <v>-23170951.618427031</v>
      </c>
      <c r="Q98" s="23">
        <f>'Res OLS Model'!$B$9*G98</f>
        <v>0</v>
      </c>
      <c r="R98" s="23">
        <f>'Res OLS Model'!$B$10*H98</f>
        <v>0</v>
      </c>
      <c r="S98" s="23">
        <f>'Res OLS Model'!$B$11*I98</f>
        <v>-2360733.7423852198</v>
      </c>
      <c r="T98" s="23">
        <f>'Res OLS Model'!$B$12*J98</f>
        <v>0</v>
      </c>
      <c r="U98" s="23">
        <f>'Res OLS Model'!$B$13*K98</f>
        <v>0</v>
      </c>
      <c r="V98" s="23">
        <f t="shared" ca="1" si="70"/>
        <v>13421304.976280365</v>
      </c>
    </row>
    <row r="99" spans="1:22" x14ac:dyDescent="0.25">
      <c r="A99" s="11">
        <f>'Monthly Data'!A99</f>
        <v>40756</v>
      </c>
      <c r="B99" s="6">
        <f t="shared" si="71"/>
        <v>2011</v>
      </c>
      <c r="C99" s="30">
        <f>'Monthly Data'!D99</f>
        <v>13646879.092999998</v>
      </c>
      <c r="D99" s="30">
        <f t="shared" ca="1" si="72"/>
        <v>12.719999999999999</v>
      </c>
      <c r="E99" s="30">
        <f t="shared" ca="1" si="72"/>
        <v>77.22999999999999</v>
      </c>
      <c r="F99" s="30">
        <f>'Monthly Data'!S99</f>
        <v>23068</v>
      </c>
      <c r="G99" s="30">
        <f>'Monthly Data'!AD99</f>
        <v>0</v>
      </c>
      <c r="H99" s="30">
        <f>'Monthly Data'!AF99</f>
        <v>0</v>
      </c>
      <c r="I99" s="30">
        <f>'Monthly Data'!AH99</f>
        <v>1</v>
      </c>
      <c r="J99" s="30">
        <f>'Monthly Data'!AI99</f>
        <v>0</v>
      </c>
      <c r="K99" s="30">
        <f>'Monthly Data'!AJ99</f>
        <v>0</v>
      </c>
      <c r="M99" s="23">
        <f>'Res OLS Model'!$B$5</f>
        <v>36285878.877469003</v>
      </c>
      <c r="N99" s="23">
        <f ca="1">'Res OLS Model'!$B$6*D99</f>
        <v>142517.51223891092</v>
      </c>
      <c r="O99" s="23">
        <f ca="1">'Res OLS Model'!$B$7*E99</f>
        <v>2080753.9006189622</v>
      </c>
      <c r="P99" s="23">
        <f>'Res OLS Model'!$B$8*F99</f>
        <v>-23190052.146898989</v>
      </c>
      <c r="Q99" s="23">
        <f>'Res OLS Model'!$B$9*G99</f>
        <v>0</v>
      </c>
      <c r="R99" s="23">
        <f>'Res OLS Model'!$B$10*H99</f>
        <v>0</v>
      </c>
      <c r="S99" s="23">
        <f>'Res OLS Model'!$B$11*I99</f>
        <v>-2360733.7423852198</v>
      </c>
      <c r="T99" s="23">
        <f>'Res OLS Model'!$B$12*J99</f>
        <v>0</v>
      </c>
      <c r="U99" s="23">
        <f>'Res OLS Model'!$B$13*K99</f>
        <v>0</v>
      </c>
      <c r="V99" s="23">
        <f t="shared" ca="1" si="70"/>
        <v>12958364.40104267</v>
      </c>
    </row>
    <row r="100" spans="1:22" x14ac:dyDescent="0.25">
      <c r="A100" s="11">
        <f>'Monthly Data'!A100</f>
        <v>40787</v>
      </c>
      <c r="B100" s="6">
        <f t="shared" si="71"/>
        <v>2011</v>
      </c>
      <c r="C100" s="30">
        <f>'Monthly Data'!D100</f>
        <v>12374381.956699999</v>
      </c>
      <c r="D100" s="30">
        <f t="shared" ref="D100:E119" ca="1" si="73">D88</f>
        <v>86.570000000000007</v>
      </c>
      <c r="E100" s="30">
        <f t="shared" ca="1" si="73"/>
        <v>19.899999999999999</v>
      </c>
      <c r="F100" s="30">
        <f>'Monthly Data'!S100</f>
        <v>23151</v>
      </c>
      <c r="G100" s="30">
        <f>'Monthly Data'!AD100</f>
        <v>1</v>
      </c>
      <c r="H100" s="30">
        <f>'Monthly Data'!AF100</f>
        <v>0</v>
      </c>
      <c r="I100" s="30">
        <f>'Monthly Data'!AH100</f>
        <v>0</v>
      </c>
      <c r="J100" s="30">
        <f>'Monthly Data'!AI100</f>
        <v>0</v>
      </c>
      <c r="K100" s="30">
        <f>'Monthly Data'!AJ100</f>
        <v>0</v>
      </c>
      <c r="M100" s="23">
        <f>'Res OLS Model'!$B$5</f>
        <v>36285878.877469003</v>
      </c>
      <c r="N100" s="23">
        <f ca="1">'Res OLS Model'!$B$6*D100</f>
        <v>969948.19453793392</v>
      </c>
      <c r="O100" s="23">
        <f ca="1">'Res OLS Model'!$B$7*E100</f>
        <v>536151.78845419339</v>
      </c>
      <c r="P100" s="23">
        <f>'Res OLS Model'!$B$8*F100</f>
        <v>-23273491.297592267</v>
      </c>
      <c r="Q100" s="23">
        <f>'Res OLS Model'!$B$9*G100</f>
        <v>-1472524.5627255</v>
      </c>
      <c r="R100" s="23">
        <f>'Res OLS Model'!$B$10*H100</f>
        <v>0</v>
      </c>
      <c r="S100" s="23">
        <f>'Res OLS Model'!$B$11*I100</f>
        <v>0</v>
      </c>
      <c r="T100" s="23">
        <f>'Res OLS Model'!$B$12*J100</f>
        <v>0</v>
      </c>
      <c r="U100" s="23">
        <f>'Res OLS Model'!$B$13*K100</f>
        <v>0</v>
      </c>
      <c r="V100" s="23">
        <f t="shared" ref="V100:V131" ca="1" si="74">SUM(M100:U100)</f>
        <v>13045963.000143364</v>
      </c>
    </row>
    <row r="101" spans="1:22" x14ac:dyDescent="0.25">
      <c r="A101" s="11">
        <f>'Monthly Data'!A101</f>
        <v>40817</v>
      </c>
      <c r="B101" s="6">
        <f t="shared" si="71"/>
        <v>2011</v>
      </c>
      <c r="C101" s="30">
        <f>'Monthly Data'!D101</f>
        <v>13664672.127900001</v>
      </c>
      <c r="D101" s="30">
        <f t="shared" ca="1" si="73"/>
        <v>270.3</v>
      </c>
      <c r="E101" s="30">
        <f t="shared" ca="1" si="73"/>
        <v>1.21</v>
      </c>
      <c r="F101" s="30">
        <f>'Monthly Data'!S101</f>
        <v>23189</v>
      </c>
      <c r="G101" s="30">
        <f>'Monthly Data'!AD101</f>
        <v>1</v>
      </c>
      <c r="H101" s="30">
        <f>'Monthly Data'!AF101</f>
        <v>0</v>
      </c>
      <c r="I101" s="30">
        <f>'Monthly Data'!AH101</f>
        <v>0</v>
      </c>
      <c r="J101" s="30">
        <f>'Monthly Data'!AI101</f>
        <v>0</v>
      </c>
      <c r="K101" s="30">
        <f>'Monthly Data'!AJ101</f>
        <v>0</v>
      </c>
      <c r="M101" s="23">
        <f>'Res OLS Model'!$B$5</f>
        <v>36285878.877469003</v>
      </c>
      <c r="N101" s="23">
        <f ca="1">'Res OLS Model'!$B$6*D101</f>
        <v>3028497.1350768572</v>
      </c>
      <c r="O101" s="23">
        <f ca="1">'Res OLS Model'!$B$7*E101</f>
        <v>32600.184122089144</v>
      </c>
      <c r="P101" s="23">
        <f>'Res OLS Model'!$B$8*F101</f>
        <v>-23311692.354536179</v>
      </c>
      <c r="Q101" s="23">
        <f>'Res OLS Model'!$B$9*G101</f>
        <v>-1472524.5627255</v>
      </c>
      <c r="R101" s="23">
        <f>'Res OLS Model'!$B$10*H101</f>
        <v>0</v>
      </c>
      <c r="S101" s="23">
        <f>'Res OLS Model'!$B$11*I101</f>
        <v>0</v>
      </c>
      <c r="T101" s="23">
        <f>'Res OLS Model'!$B$12*J101</f>
        <v>0</v>
      </c>
      <c r="U101" s="23">
        <f>'Res OLS Model'!$B$13*K101</f>
        <v>0</v>
      </c>
      <c r="V101" s="23">
        <f t="shared" ca="1" si="74"/>
        <v>14562759.279406268</v>
      </c>
    </row>
    <row r="102" spans="1:22" x14ac:dyDescent="0.25">
      <c r="A102" s="11">
        <f>'Monthly Data'!A102</f>
        <v>40848</v>
      </c>
      <c r="B102" s="6">
        <f t="shared" si="71"/>
        <v>2011</v>
      </c>
      <c r="C102" s="30">
        <f>'Monthly Data'!D102</f>
        <v>15512028.3873</v>
      </c>
      <c r="D102" s="30">
        <f t="shared" ca="1" si="73"/>
        <v>444.05</v>
      </c>
      <c r="E102" s="30">
        <f t="shared" ca="1" si="73"/>
        <v>0</v>
      </c>
      <c r="F102" s="30">
        <f>'Monthly Data'!S102</f>
        <v>23212</v>
      </c>
      <c r="G102" s="30">
        <f>'Monthly Data'!AD102</f>
        <v>1</v>
      </c>
      <c r="H102" s="30">
        <f>'Monthly Data'!AF102</f>
        <v>0</v>
      </c>
      <c r="I102" s="30">
        <f>'Monthly Data'!AH102</f>
        <v>0</v>
      </c>
      <c r="J102" s="30">
        <f>'Monthly Data'!AI102</f>
        <v>0</v>
      </c>
      <c r="K102" s="30">
        <f>'Monthly Data'!AJ102</f>
        <v>0</v>
      </c>
      <c r="M102" s="23">
        <f>'Res OLS Model'!$B$5</f>
        <v>36285878.877469003</v>
      </c>
      <c r="N102" s="23">
        <f ca="1">'Res OLS Model'!$B$6*D102</f>
        <v>4975228.0903843082</v>
      </c>
      <c r="O102" s="23">
        <f ca="1">'Res OLS Model'!$B$7*E102</f>
        <v>0</v>
      </c>
      <c r="P102" s="23">
        <f>'Res OLS Model'!$B$8*F102</f>
        <v>-23334814.046896968</v>
      </c>
      <c r="Q102" s="23">
        <f>'Res OLS Model'!$B$9*G102</f>
        <v>-1472524.5627255</v>
      </c>
      <c r="R102" s="23">
        <f>'Res OLS Model'!$B$10*H102</f>
        <v>0</v>
      </c>
      <c r="S102" s="23">
        <f>'Res OLS Model'!$B$11*I102</f>
        <v>0</v>
      </c>
      <c r="T102" s="23">
        <f>'Res OLS Model'!$B$12*J102</f>
        <v>0</v>
      </c>
      <c r="U102" s="23">
        <f>'Res OLS Model'!$B$13*K102</f>
        <v>0</v>
      </c>
      <c r="V102" s="23">
        <f t="shared" ca="1" si="74"/>
        <v>16453768.35823084</v>
      </c>
    </row>
    <row r="103" spans="1:22" x14ac:dyDescent="0.25">
      <c r="A103" s="11">
        <f>'Monthly Data'!A103</f>
        <v>40878</v>
      </c>
      <c r="B103" s="6">
        <f t="shared" si="71"/>
        <v>2011</v>
      </c>
      <c r="C103" s="30">
        <f>'Monthly Data'!D103</f>
        <v>18884077.882800002</v>
      </c>
      <c r="D103" s="30">
        <f t="shared" ca="1" si="73"/>
        <v>684.01</v>
      </c>
      <c r="E103" s="30">
        <f t="shared" ca="1" si="73"/>
        <v>0</v>
      </c>
      <c r="F103" s="30">
        <f>'Monthly Data'!S103</f>
        <v>23234</v>
      </c>
      <c r="G103" s="30">
        <f>'Monthly Data'!AD103</f>
        <v>0</v>
      </c>
      <c r="H103" s="30">
        <f>'Monthly Data'!AF103</f>
        <v>0</v>
      </c>
      <c r="I103" s="30">
        <f>'Monthly Data'!AH103</f>
        <v>0</v>
      </c>
      <c r="J103" s="30">
        <f>'Monthly Data'!AI103</f>
        <v>0</v>
      </c>
      <c r="K103" s="30">
        <f>'Monthly Data'!AJ103</f>
        <v>0</v>
      </c>
      <c r="M103" s="23">
        <f>'Res OLS Model'!$B$5</f>
        <v>36285878.877469003</v>
      </c>
      <c r="N103" s="23">
        <f ca="1">'Res OLS Model'!$B$6*D103</f>
        <v>7663789.5869919388</v>
      </c>
      <c r="O103" s="23">
        <f ca="1">'Res OLS Model'!$B$7*E103</f>
        <v>0</v>
      </c>
      <c r="P103" s="23">
        <f>'Res OLS Model'!$B$8*F103</f>
        <v>-23356930.44828555</v>
      </c>
      <c r="Q103" s="23">
        <f>'Res OLS Model'!$B$9*G103</f>
        <v>0</v>
      </c>
      <c r="R103" s="23">
        <f>'Res OLS Model'!$B$10*H103</f>
        <v>0</v>
      </c>
      <c r="S103" s="23">
        <f>'Res OLS Model'!$B$11*I103</f>
        <v>0</v>
      </c>
      <c r="T103" s="23">
        <f>'Res OLS Model'!$B$12*J103</f>
        <v>0</v>
      </c>
      <c r="U103" s="23">
        <f>'Res OLS Model'!$B$13*K103</f>
        <v>0</v>
      </c>
      <c r="V103" s="23">
        <f t="shared" ca="1" si="74"/>
        <v>20592738.016175389</v>
      </c>
    </row>
    <row r="104" spans="1:22" x14ac:dyDescent="0.25">
      <c r="A104" s="11">
        <f>'Monthly Data'!A104</f>
        <v>40909</v>
      </c>
      <c r="B104" s="6">
        <f t="shared" si="71"/>
        <v>2012</v>
      </c>
      <c r="C104" s="30">
        <f>'Monthly Data'!D104</f>
        <v>20794679.283499997</v>
      </c>
      <c r="D104" s="30">
        <f t="shared" ca="1" si="73"/>
        <v>784.29</v>
      </c>
      <c r="E104" s="30">
        <f t="shared" ca="1" si="73"/>
        <v>0</v>
      </c>
      <c r="F104" s="30">
        <f>'Monthly Data'!S104</f>
        <v>23226</v>
      </c>
      <c r="G104" s="30">
        <f>'Monthly Data'!AD104</f>
        <v>0</v>
      </c>
      <c r="H104" s="30">
        <f>'Monthly Data'!AF104</f>
        <v>0</v>
      </c>
      <c r="I104" s="30">
        <f>'Monthly Data'!AH104</f>
        <v>0</v>
      </c>
      <c r="J104" s="30">
        <f>'Monthly Data'!AI104</f>
        <v>1</v>
      </c>
      <c r="K104" s="30">
        <f>'Monthly Data'!AJ104</f>
        <v>0</v>
      </c>
      <c r="M104" s="23">
        <f>'Res OLS Model'!$B$5</f>
        <v>36285878.877469003</v>
      </c>
      <c r="N104" s="23">
        <f ca="1">'Res OLS Model'!$B$6*D104</f>
        <v>8787347.4586364347</v>
      </c>
      <c r="O104" s="23">
        <f ca="1">'Res OLS Model'!$B$7*E104</f>
        <v>0</v>
      </c>
      <c r="P104" s="23">
        <f>'Res OLS Model'!$B$8*F104</f>
        <v>-23348888.120507885</v>
      </c>
      <c r="Q104" s="23">
        <f>'Res OLS Model'!$B$9*G104</f>
        <v>0</v>
      </c>
      <c r="R104" s="23">
        <f>'Res OLS Model'!$B$10*H104</f>
        <v>0</v>
      </c>
      <c r="S104" s="23">
        <f>'Res OLS Model'!$B$11*I104</f>
        <v>0</v>
      </c>
      <c r="T104" s="23">
        <f>'Res OLS Model'!$B$12*J104</f>
        <v>1341287.9429404701</v>
      </c>
      <c r="U104" s="23">
        <f>'Res OLS Model'!$B$13*K104</f>
        <v>0</v>
      </c>
      <c r="V104" s="23">
        <f t="shared" ca="1" si="74"/>
        <v>23065626.158538021</v>
      </c>
    </row>
    <row r="105" spans="1:22" x14ac:dyDescent="0.25">
      <c r="A105" s="11">
        <f>'Monthly Data'!A105</f>
        <v>40940</v>
      </c>
      <c r="B105" s="6">
        <f t="shared" si="71"/>
        <v>2012</v>
      </c>
      <c r="C105" s="30">
        <f>'Monthly Data'!D105</f>
        <v>18571936.430599999</v>
      </c>
      <c r="D105" s="30">
        <f t="shared" ca="1" si="73"/>
        <v>682.50999999999988</v>
      </c>
      <c r="E105" s="30">
        <f t="shared" ca="1" si="73"/>
        <v>0</v>
      </c>
      <c r="F105" s="30">
        <f>'Monthly Data'!S105</f>
        <v>23235</v>
      </c>
      <c r="G105" s="30">
        <f>'Monthly Data'!AD105</f>
        <v>0</v>
      </c>
      <c r="H105" s="30">
        <f>'Monthly Data'!AF105</f>
        <v>0</v>
      </c>
      <c r="I105" s="30">
        <f>'Monthly Data'!AH105</f>
        <v>0</v>
      </c>
      <c r="J105" s="30">
        <f>'Monthly Data'!AI105</f>
        <v>0</v>
      </c>
      <c r="K105" s="30">
        <f>'Monthly Data'!AJ105</f>
        <v>0</v>
      </c>
      <c r="M105" s="23">
        <f>'Res OLS Model'!$B$5</f>
        <v>36285878.877469003</v>
      </c>
      <c r="N105" s="23">
        <f ca="1">'Res OLS Model'!$B$6*D105</f>
        <v>7646983.2765864059</v>
      </c>
      <c r="O105" s="23">
        <f ca="1">'Res OLS Model'!$B$7*E105</f>
        <v>0</v>
      </c>
      <c r="P105" s="23">
        <f>'Res OLS Model'!$B$8*F105</f>
        <v>-23357935.739257757</v>
      </c>
      <c r="Q105" s="23">
        <f>'Res OLS Model'!$B$9*G105</f>
        <v>0</v>
      </c>
      <c r="R105" s="23">
        <f>'Res OLS Model'!$B$10*H105</f>
        <v>0</v>
      </c>
      <c r="S105" s="23">
        <f>'Res OLS Model'!$B$11*I105</f>
        <v>0</v>
      </c>
      <c r="T105" s="23">
        <f>'Res OLS Model'!$B$12*J105</f>
        <v>0</v>
      </c>
      <c r="U105" s="23">
        <f>'Res OLS Model'!$B$13*K105</f>
        <v>0</v>
      </c>
      <c r="V105" s="23">
        <f t="shared" ca="1" si="74"/>
        <v>20574926.414797653</v>
      </c>
    </row>
    <row r="106" spans="1:22" x14ac:dyDescent="0.25">
      <c r="A106" s="11">
        <f>'Monthly Data'!A106</f>
        <v>40969</v>
      </c>
      <c r="B106" s="6">
        <f t="shared" si="71"/>
        <v>2012</v>
      </c>
      <c r="C106" s="30">
        <f>'Monthly Data'!D106</f>
        <v>16671968.3027</v>
      </c>
      <c r="D106" s="30">
        <f t="shared" ca="1" si="73"/>
        <v>556.99</v>
      </c>
      <c r="E106" s="30">
        <f t="shared" ca="1" si="73"/>
        <v>0</v>
      </c>
      <c r="F106" s="30">
        <f>'Monthly Data'!S106</f>
        <v>23259</v>
      </c>
      <c r="G106" s="30">
        <f>'Monthly Data'!AD106</f>
        <v>0</v>
      </c>
      <c r="H106" s="30">
        <f>'Monthly Data'!AF106</f>
        <v>0</v>
      </c>
      <c r="I106" s="30">
        <f>'Monthly Data'!AH106</f>
        <v>0</v>
      </c>
      <c r="J106" s="30">
        <f>'Monthly Data'!AI106</f>
        <v>0</v>
      </c>
      <c r="K106" s="30">
        <f>'Monthly Data'!AJ106</f>
        <v>1</v>
      </c>
      <c r="M106" s="23">
        <f>'Res OLS Model'!$B$5</f>
        <v>36285878.877469003</v>
      </c>
      <c r="N106" s="23">
        <f ca="1">'Res OLS Model'!$B$6*D106</f>
        <v>6240631.2218514932</v>
      </c>
      <c r="O106" s="23">
        <f ca="1">'Res OLS Model'!$B$7*E106</f>
        <v>0</v>
      </c>
      <c r="P106" s="23">
        <f>'Res OLS Model'!$B$8*F106</f>
        <v>-23382062.722590756</v>
      </c>
      <c r="Q106" s="23">
        <f>'Res OLS Model'!$B$9*G106</f>
        <v>0</v>
      </c>
      <c r="R106" s="23">
        <f>'Res OLS Model'!$B$10*H106</f>
        <v>0</v>
      </c>
      <c r="S106" s="23">
        <f>'Res OLS Model'!$B$11*I106</f>
        <v>0</v>
      </c>
      <c r="T106" s="23">
        <f>'Res OLS Model'!$B$12*J106</f>
        <v>0</v>
      </c>
      <c r="U106" s="23">
        <f>'Res OLS Model'!$B$13*K106</f>
        <v>623335.83106531797</v>
      </c>
      <c r="V106" s="23">
        <f t="shared" ca="1" si="74"/>
        <v>19767783.207795057</v>
      </c>
    </row>
    <row r="107" spans="1:22" x14ac:dyDescent="0.25">
      <c r="A107" s="11">
        <f>'Monthly Data'!A107</f>
        <v>41000</v>
      </c>
      <c r="B107" s="6">
        <f t="shared" si="71"/>
        <v>2012</v>
      </c>
      <c r="C107" s="30">
        <f>'Monthly Data'!D107</f>
        <v>14395404.4703</v>
      </c>
      <c r="D107" s="30">
        <f t="shared" ca="1" si="73"/>
        <v>326.58999999999997</v>
      </c>
      <c r="E107" s="30">
        <f t="shared" ca="1" si="73"/>
        <v>0.39</v>
      </c>
      <c r="F107" s="30">
        <f>'Monthly Data'!S107</f>
        <v>23160</v>
      </c>
      <c r="G107" s="30">
        <f>'Monthly Data'!AD107</f>
        <v>0</v>
      </c>
      <c r="H107" s="30">
        <f>'Monthly Data'!AF107</f>
        <v>1</v>
      </c>
      <c r="I107" s="30">
        <f>'Monthly Data'!AH107</f>
        <v>0</v>
      </c>
      <c r="J107" s="30">
        <f>'Monthly Data'!AI107</f>
        <v>0</v>
      </c>
      <c r="K107" s="30">
        <f>'Monthly Data'!AJ107</f>
        <v>0</v>
      </c>
      <c r="M107" s="23">
        <f>'Res OLS Model'!$B$5</f>
        <v>36285878.877469003</v>
      </c>
      <c r="N107" s="23">
        <f ca="1">'Res OLS Model'!$B$6*D107</f>
        <v>3659181.9435617859</v>
      </c>
      <c r="O107" s="23">
        <f ca="1">'Res OLS Model'!$B$7*E107</f>
        <v>10507.497361665097</v>
      </c>
      <c r="P107" s="23">
        <f>'Res OLS Model'!$B$8*F107</f>
        <v>-23282538.916342143</v>
      </c>
      <c r="Q107" s="23">
        <f>'Res OLS Model'!$B$9*G107</f>
        <v>0</v>
      </c>
      <c r="R107" s="23">
        <f>'Res OLS Model'!$B$10*H107</f>
        <v>-1378033.61082948</v>
      </c>
      <c r="S107" s="23">
        <f>'Res OLS Model'!$B$11*I107</f>
        <v>0</v>
      </c>
      <c r="T107" s="23">
        <f>'Res OLS Model'!$B$12*J107</f>
        <v>0</v>
      </c>
      <c r="U107" s="23">
        <f>'Res OLS Model'!$B$13*K107</f>
        <v>0</v>
      </c>
      <c r="V107" s="23">
        <f t="shared" ca="1" si="74"/>
        <v>15294995.791220833</v>
      </c>
    </row>
    <row r="108" spans="1:22" x14ac:dyDescent="0.25">
      <c r="A108" s="11">
        <f>'Monthly Data'!A108</f>
        <v>41030</v>
      </c>
      <c r="B108" s="6">
        <f t="shared" si="71"/>
        <v>2012</v>
      </c>
      <c r="C108" s="30">
        <f>'Monthly Data'!D108</f>
        <v>11731052.347100001</v>
      </c>
      <c r="D108" s="30">
        <f t="shared" ca="1" si="73"/>
        <v>144.96</v>
      </c>
      <c r="E108" s="30">
        <f t="shared" ca="1" si="73"/>
        <v>8.67</v>
      </c>
      <c r="F108" s="30">
        <f>'Monthly Data'!S108</f>
        <v>22994</v>
      </c>
      <c r="G108" s="30">
        <f>'Monthly Data'!AD108</f>
        <v>0</v>
      </c>
      <c r="H108" s="30">
        <f>'Monthly Data'!AF108</f>
        <v>0</v>
      </c>
      <c r="I108" s="30">
        <f>'Monthly Data'!AH108</f>
        <v>1</v>
      </c>
      <c r="J108" s="30">
        <f>'Monthly Data'!AI108</f>
        <v>0</v>
      </c>
      <c r="K108" s="30">
        <f>'Monthly Data'!AJ108</f>
        <v>0</v>
      </c>
      <c r="M108" s="23">
        <f>'Res OLS Model'!$B$5</f>
        <v>36285878.877469003</v>
      </c>
      <c r="N108" s="23">
        <f ca="1">'Res OLS Model'!$B$6*D108</f>
        <v>1624161.8375906076</v>
      </c>
      <c r="O108" s="23">
        <f ca="1">'Res OLS Model'!$B$7*E108</f>
        <v>233589.7490400933</v>
      </c>
      <c r="P108" s="23">
        <f>'Res OLS Model'!$B$8*F108</f>
        <v>-23115660.614955578</v>
      </c>
      <c r="Q108" s="23">
        <f>'Res OLS Model'!$B$9*G108</f>
        <v>0</v>
      </c>
      <c r="R108" s="23">
        <f>'Res OLS Model'!$B$10*H108</f>
        <v>0</v>
      </c>
      <c r="S108" s="23">
        <f>'Res OLS Model'!$B$11*I108</f>
        <v>-2360733.7423852198</v>
      </c>
      <c r="T108" s="23">
        <f>'Res OLS Model'!$B$12*J108</f>
        <v>0</v>
      </c>
      <c r="U108" s="23">
        <f>'Res OLS Model'!$B$13*K108</f>
        <v>0</v>
      </c>
      <c r="V108" s="23">
        <f t="shared" ca="1" si="74"/>
        <v>12667236.106758907</v>
      </c>
    </row>
    <row r="109" spans="1:22" x14ac:dyDescent="0.25">
      <c r="A109" s="11">
        <f>'Monthly Data'!A109</f>
        <v>41061</v>
      </c>
      <c r="B109" s="6">
        <f t="shared" si="71"/>
        <v>2012</v>
      </c>
      <c r="C109" s="30">
        <f>'Monthly Data'!D109</f>
        <v>12434620.296799999</v>
      </c>
      <c r="D109" s="30">
        <f t="shared" ca="1" si="73"/>
        <v>41.510000000000005</v>
      </c>
      <c r="E109" s="30">
        <f t="shared" ca="1" si="73"/>
        <v>44.41</v>
      </c>
      <c r="F109" s="30">
        <f>'Monthly Data'!S109</f>
        <v>23023</v>
      </c>
      <c r="G109" s="30">
        <f>'Monthly Data'!AD109</f>
        <v>0</v>
      </c>
      <c r="H109" s="30">
        <f>'Monthly Data'!AF109</f>
        <v>0</v>
      </c>
      <c r="I109" s="30">
        <f>'Monthly Data'!AH109</f>
        <v>1</v>
      </c>
      <c r="J109" s="30">
        <f>'Monthly Data'!AI109</f>
        <v>0</v>
      </c>
      <c r="K109" s="30">
        <f>'Monthly Data'!AJ109</f>
        <v>0</v>
      </c>
      <c r="M109" s="23">
        <f>'Res OLS Model'!$B$5</f>
        <v>36285878.877469003</v>
      </c>
      <c r="N109" s="23">
        <f ca="1">'Res OLS Model'!$B$6*D109</f>
        <v>465086.62995575421</v>
      </c>
      <c r="O109" s="23">
        <f ca="1">'Res OLS Model'!$B$7*E109</f>
        <v>1196507.5841834536</v>
      </c>
      <c r="P109" s="23">
        <f>'Res OLS Model'!$B$8*F109</f>
        <v>-23144814.053149618</v>
      </c>
      <c r="Q109" s="23">
        <f>'Res OLS Model'!$B$9*G109</f>
        <v>0</v>
      </c>
      <c r="R109" s="23">
        <f>'Res OLS Model'!$B$10*H109</f>
        <v>0</v>
      </c>
      <c r="S109" s="23">
        <f>'Res OLS Model'!$B$11*I109</f>
        <v>-2360733.7423852198</v>
      </c>
      <c r="T109" s="23">
        <f>'Res OLS Model'!$B$12*J109</f>
        <v>0</v>
      </c>
      <c r="U109" s="23">
        <f>'Res OLS Model'!$B$13*K109</f>
        <v>0</v>
      </c>
      <c r="V109" s="23">
        <f t="shared" ca="1" si="74"/>
        <v>12441925.296073373</v>
      </c>
    </row>
    <row r="110" spans="1:22" x14ac:dyDescent="0.25">
      <c r="A110" s="11">
        <f>'Monthly Data'!A110</f>
        <v>41091</v>
      </c>
      <c r="B110" s="6">
        <f t="shared" si="71"/>
        <v>2012</v>
      </c>
      <c r="C110" s="30">
        <f>'Monthly Data'!D110</f>
        <v>14445687.284299999</v>
      </c>
      <c r="D110" s="30">
        <f t="shared" ca="1" si="73"/>
        <v>5.01</v>
      </c>
      <c r="E110" s="30">
        <f t="shared" ca="1" si="73"/>
        <v>96.909999999999982</v>
      </c>
      <c r="F110" s="30">
        <f>'Monthly Data'!S110</f>
        <v>23070</v>
      </c>
      <c r="G110" s="30">
        <f>'Monthly Data'!AD110</f>
        <v>0</v>
      </c>
      <c r="H110" s="30">
        <f>'Monthly Data'!AF110</f>
        <v>0</v>
      </c>
      <c r="I110" s="30">
        <f>'Monthly Data'!AH110</f>
        <v>1</v>
      </c>
      <c r="J110" s="30">
        <f>'Monthly Data'!AI110</f>
        <v>0</v>
      </c>
      <c r="K110" s="30">
        <f>'Monthly Data'!AJ110</f>
        <v>0</v>
      </c>
      <c r="M110" s="23">
        <f>'Res OLS Model'!$B$5</f>
        <v>36285878.877469003</v>
      </c>
      <c r="N110" s="23">
        <f ca="1">'Res OLS Model'!$B$6*D110</f>
        <v>56133.076754476708</v>
      </c>
      <c r="O110" s="23">
        <f ca="1">'Res OLS Model'!$B$7*E110</f>
        <v>2610978.3828691393</v>
      </c>
      <c r="P110" s="23">
        <f>'Res OLS Model'!$B$8*F110</f>
        <v>-23192062.728843402</v>
      </c>
      <c r="Q110" s="23">
        <f>'Res OLS Model'!$B$9*G110</f>
        <v>0</v>
      </c>
      <c r="R110" s="23">
        <f>'Res OLS Model'!$B$10*H110</f>
        <v>0</v>
      </c>
      <c r="S110" s="23">
        <f>'Res OLS Model'!$B$11*I110</f>
        <v>-2360733.7423852198</v>
      </c>
      <c r="T110" s="23">
        <f>'Res OLS Model'!$B$12*J110</f>
        <v>0</v>
      </c>
      <c r="U110" s="23">
        <f>'Res OLS Model'!$B$13*K110</f>
        <v>0</v>
      </c>
      <c r="V110" s="23">
        <f t="shared" ca="1" si="74"/>
        <v>13400193.865863994</v>
      </c>
    </row>
    <row r="111" spans="1:22" x14ac:dyDescent="0.25">
      <c r="A111" s="11">
        <f>'Monthly Data'!A111</f>
        <v>41122</v>
      </c>
      <c r="B111" s="6">
        <f t="shared" si="71"/>
        <v>2012</v>
      </c>
      <c r="C111" s="30">
        <f>'Monthly Data'!D111</f>
        <v>13861522.800799999</v>
      </c>
      <c r="D111" s="30">
        <f t="shared" ca="1" si="73"/>
        <v>12.719999999999999</v>
      </c>
      <c r="E111" s="30">
        <f t="shared" ca="1" si="73"/>
        <v>77.22999999999999</v>
      </c>
      <c r="F111" s="30">
        <f>'Monthly Data'!S111</f>
        <v>23160</v>
      </c>
      <c r="G111" s="30">
        <f>'Monthly Data'!AD111</f>
        <v>0</v>
      </c>
      <c r="H111" s="30">
        <f>'Monthly Data'!AF111</f>
        <v>0</v>
      </c>
      <c r="I111" s="30">
        <f>'Monthly Data'!AH111</f>
        <v>1</v>
      </c>
      <c r="J111" s="30">
        <f>'Monthly Data'!AI111</f>
        <v>0</v>
      </c>
      <c r="K111" s="30">
        <f>'Monthly Data'!AJ111</f>
        <v>0</v>
      </c>
      <c r="M111" s="23">
        <f>'Res OLS Model'!$B$5</f>
        <v>36285878.877469003</v>
      </c>
      <c r="N111" s="23">
        <f ca="1">'Res OLS Model'!$B$6*D111</f>
        <v>142517.51223891092</v>
      </c>
      <c r="O111" s="23">
        <f ca="1">'Res OLS Model'!$B$7*E111</f>
        <v>2080753.9006189622</v>
      </c>
      <c r="P111" s="23">
        <f>'Res OLS Model'!$B$8*F111</f>
        <v>-23282538.916342143</v>
      </c>
      <c r="Q111" s="23">
        <f>'Res OLS Model'!$B$9*G111</f>
        <v>0</v>
      </c>
      <c r="R111" s="23">
        <f>'Res OLS Model'!$B$10*H111</f>
        <v>0</v>
      </c>
      <c r="S111" s="23">
        <f>'Res OLS Model'!$B$11*I111</f>
        <v>-2360733.7423852198</v>
      </c>
      <c r="T111" s="23">
        <f>'Res OLS Model'!$B$12*J111</f>
        <v>0</v>
      </c>
      <c r="U111" s="23">
        <f>'Res OLS Model'!$B$13*K111</f>
        <v>0</v>
      </c>
      <c r="V111" s="23">
        <f t="shared" ca="1" si="74"/>
        <v>12865877.631599516</v>
      </c>
    </row>
    <row r="112" spans="1:22" x14ac:dyDescent="0.25">
      <c r="A112" s="11">
        <f>'Monthly Data'!A112</f>
        <v>41153</v>
      </c>
      <c r="B112" s="6">
        <f t="shared" si="71"/>
        <v>2012</v>
      </c>
      <c r="C112" s="30">
        <f>'Monthly Data'!D112</f>
        <v>12546095.385499999</v>
      </c>
      <c r="D112" s="30">
        <f t="shared" ca="1" si="73"/>
        <v>86.570000000000007</v>
      </c>
      <c r="E112" s="30">
        <f t="shared" ca="1" si="73"/>
        <v>19.899999999999999</v>
      </c>
      <c r="F112" s="30">
        <f>'Monthly Data'!S112</f>
        <v>23229</v>
      </c>
      <c r="G112" s="30">
        <f>'Monthly Data'!AD112</f>
        <v>1</v>
      </c>
      <c r="H112" s="30">
        <f>'Monthly Data'!AF112</f>
        <v>0</v>
      </c>
      <c r="I112" s="30">
        <f>'Monthly Data'!AH112</f>
        <v>0</v>
      </c>
      <c r="J112" s="30">
        <f>'Monthly Data'!AI112</f>
        <v>0</v>
      </c>
      <c r="K112" s="30">
        <f>'Monthly Data'!AJ112</f>
        <v>0</v>
      </c>
      <c r="M112" s="23">
        <f>'Res OLS Model'!$B$5</f>
        <v>36285878.877469003</v>
      </c>
      <c r="N112" s="23">
        <f ca="1">'Res OLS Model'!$B$6*D112</f>
        <v>969948.19453793392</v>
      </c>
      <c r="O112" s="23">
        <f ca="1">'Res OLS Model'!$B$7*E112</f>
        <v>536151.78845419339</v>
      </c>
      <c r="P112" s="23">
        <f>'Res OLS Model'!$B$8*F112</f>
        <v>-23351903.993424509</v>
      </c>
      <c r="Q112" s="23">
        <f>'Res OLS Model'!$B$9*G112</f>
        <v>-1472524.5627255</v>
      </c>
      <c r="R112" s="23">
        <f>'Res OLS Model'!$B$10*H112</f>
        <v>0</v>
      </c>
      <c r="S112" s="23">
        <f>'Res OLS Model'!$B$11*I112</f>
        <v>0</v>
      </c>
      <c r="T112" s="23">
        <f>'Res OLS Model'!$B$12*J112</f>
        <v>0</v>
      </c>
      <c r="U112" s="23">
        <f>'Res OLS Model'!$B$13*K112</f>
        <v>0</v>
      </c>
      <c r="V112" s="23">
        <f t="shared" ca="1" si="74"/>
        <v>12967550.304311123</v>
      </c>
    </row>
    <row r="113" spans="1:22" x14ac:dyDescent="0.25">
      <c r="A113" s="11">
        <f>'Monthly Data'!A113</f>
        <v>41183</v>
      </c>
      <c r="B113" s="6">
        <f t="shared" si="71"/>
        <v>2012</v>
      </c>
      <c r="C113" s="30">
        <f>'Monthly Data'!D113</f>
        <v>13105249.1916</v>
      </c>
      <c r="D113" s="30">
        <f t="shared" ca="1" si="73"/>
        <v>270.3</v>
      </c>
      <c r="E113" s="30">
        <f t="shared" ca="1" si="73"/>
        <v>1.21</v>
      </c>
      <c r="F113" s="30">
        <f>'Monthly Data'!S113</f>
        <v>23301</v>
      </c>
      <c r="G113" s="30">
        <f>'Monthly Data'!AD113</f>
        <v>1</v>
      </c>
      <c r="H113" s="30">
        <f>'Monthly Data'!AF113</f>
        <v>0</v>
      </c>
      <c r="I113" s="30">
        <f>'Monthly Data'!AH113</f>
        <v>0</v>
      </c>
      <c r="J113" s="30">
        <f>'Monthly Data'!AI113</f>
        <v>0</v>
      </c>
      <c r="K113" s="30">
        <f>'Monthly Data'!AJ113</f>
        <v>0</v>
      </c>
      <c r="M113" s="23">
        <f>'Res OLS Model'!$B$5</f>
        <v>36285878.877469003</v>
      </c>
      <c r="N113" s="23">
        <f ca="1">'Res OLS Model'!$B$6*D113</f>
        <v>3028497.1350768572</v>
      </c>
      <c r="O113" s="23">
        <f ca="1">'Res OLS Model'!$B$7*E113</f>
        <v>32600.184122089144</v>
      </c>
      <c r="P113" s="23">
        <f>'Res OLS Model'!$B$8*F113</f>
        <v>-23424284.943423498</v>
      </c>
      <c r="Q113" s="23">
        <f>'Res OLS Model'!$B$9*G113</f>
        <v>-1472524.5627255</v>
      </c>
      <c r="R113" s="23">
        <f>'Res OLS Model'!$B$10*H113</f>
        <v>0</v>
      </c>
      <c r="S113" s="23">
        <f>'Res OLS Model'!$B$11*I113</f>
        <v>0</v>
      </c>
      <c r="T113" s="23">
        <f>'Res OLS Model'!$B$12*J113</f>
        <v>0</v>
      </c>
      <c r="U113" s="23">
        <f>'Res OLS Model'!$B$13*K113</f>
        <v>0</v>
      </c>
      <c r="V113" s="23">
        <f t="shared" ca="1" si="74"/>
        <v>14450166.690518949</v>
      </c>
    </row>
    <row r="114" spans="1:22" x14ac:dyDescent="0.25">
      <c r="A114" s="11">
        <f>'Monthly Data'!A114</f>
        <v>41214</v>
      </c>
      <c r="B114" s="6">
        <f t="shared" si="71"/>
        <v>2012</v>
      </c>
      <c r="C114" s="30">
        <f>'Monthly Data'!D114</f>
        <v>16847106.408300001</v>
      </c>
      <c r="D114" s="30">
        <f t="shared" ca="1" si="73"/>
        <v>444.05</v>
      </c>
      <c r="E114" s="30">
        <f t="shared" ca="1" si="73"/>
        <v>0</v>
      </c>
      <c r="F114" s="30">
        <f>'Monthly Data'!S114</f>
        <v>23329</v>
      </c>
      <c r="G114" s="30">
        <f>'Monthly Data'!AD114</f>
        <v>1</v>
      </c>
      <c r="H114" s="30">
        <f>'Monthly Data'!AF114</f>
        <v>0</v>
      </c>
      <c r="I114" s="30">
        <f>'Monthly Data'!AH114</f>
        <v>0</v>
      </c>
      <c r="J114" s="30">
        <f>'Monthly Data'!AI114</f>
        <v>0</v>
      </c>
      <c r="K114" s="30">
        <f>'Monthly Data'!AJ114</f>
        <v>0</v>
      </c>
      <c r="M114" s="23">
        <f>'Res OLS Model'!$B$5</f>
        <v>36285878.877469003</v>
      </c>
      <c r="N114" s="23">
        <f ca="1">'Res OLS Model'!$B$6*D114</f>
        <v>4975228.0903843082</v>
      </c>
      <c r="O114" s="23">
        <f ca="1">'Res OLS Model'!$B$7*E114</f>
        <v>0</v>
      </c>
      <c r="P114" s="23">
        <f>'Res OLS Model'!$B$8*F114</f>
        <v>-23452433.090645328</v>
      </c>
      <c r="Q114" s="23">
        <f>'Res OLS Model'!$B$9*G114</f>
        <v>-1472524.5627255</v>
      </c>
      <c r="R114" s="23">
        <f>'Res OLS Model'!$B$10*H114</f>
        <v>0</v>
      </c>
      <c r="S114" s="23">
        <f>'Res OLS Model'!$B$11*I114</f>
        <v>0</v>
      </c>
      <c r="T114" s="23">
        <f>'Res OLS Model'!$B$12*J114</f>
        <v>0</v>
      </c>
      <c r="U114" s="23">
        <f>'Res OLS Model'!$B$13*K114</f>
        <v>0</v>
      </c>
      <c r="V114" s="23">
        <f t="shared" ca="1" si="74"/>
        <v>16336149.31448248</v>
      </c>
    </row>
    <row r="115" spans="1:22" x14ac:dyDescent="0.25">
      <c r="A115" s="11">
        <f>'Monthly Data'!A115</f>
        <v>41244</v>
      </c>
      <c r="B115" s="6">
        <f t="shared" si="71"/>
        <v>2012</v>
      </c>
      <c r="C115" s="30">
        <f>'Monthly Data'!D115</f>
        <v>19547886.409699999</v>
      </c>
      <c r="D115" s="30">
        <f t="shared" ca="1" si="73"/>
        <v>684.01</v>
      </c>
      <c r="E115" s="30">
        <f t="shared" ca="1" si="73"/>
        <v>0</v>
      </c>
      <c r="F115" s="30">
        <f>'Monthly Data'!S115</f>
        <v>23324</v>
      </c>
      <c r="G115" s="30">
        <f>'Monthly Data'!AD115</f>
        <v>0</v>
      </c>
      <c r="H115" s="30">
        <f>'Monthly Data'!AF115</f>
        <v>0</v>
      </c>
      <c r="I115" s="30">
        <f>'Monthly Data'!AH115</f>
        <v>0</v>
      </c>
      <c r="J115" s="30">
        <f>'Monthly Data'!AI115</f>
        <v>0</v>
      </c>
      <c r="K115" s="30">
        <f>'Monthly Data'!AJ115</f>
        <v>0</v>
      </c>
      <c r="M115" s="23">
        <f>'Res OLS Model'!$B$5</f>
        <v>36285878.877469003</v>
      </c>
      <c r="N115" s="23">
        <f ca="1">'Res OLS Model'!$B$6*D115</f>
        <v>7663789.5869919388</v>
      </c>
      <c r="O115" s="23">
        <f ca="1">'Res OLS Model'!$B$7*E115</f>
        <v>0</v>
      </c>
      <c r="P115" s="23">
        <f>'Res OLS Model'!$B$8*F115</f>
        <v>-23447406.635784291</v>
      </c>
      <c r="Q115" s="23">
        <f>'Res OLS Model'!$B$9*G115</f>
        <v>0</v>
      </c>
      <c r="R115" s="23">
        <f>'Res OLS Model'!$B$10*H115</f>
        <v>0</v>
      </c>
      <c r="S115" s="23">
        <f>'Res OLS Model'!$B$11*I115</f>
        <v>0</v>
      </c>
      <c r="T115" s="23">
        <f>'Res OLS Model'!$B$12*J115</f>
        <v>0</v>
      </c>
      <c r="U115" s="23">
        <f>'Res OLS Model'!$B$13*K115</f>
        <v>0</v>
      </c>
      <c r="V115" s="23">
        <f t="shared" ca="1" si="74"/>
        <v>20502261.828676648</v>
      </c>
    </row>
    <row r="116" spans="1:22" x14ac:dyDescent="0.25">
      <c r="A116" s="11">
        <f>'Monthly Data'!A116</f>
        <v>41275</v>
      </c>
      <c r="B116" s="6">
        <f t="shared" si="71"/>
        <v>2013</v>
      </c>
      <c r="C116" s="30">
        <f>'Monthly Data'!D116</f>
        <v>21901118.335200001</v>
      </c>
      <c r="D116" s="30">
        <f t="shared" ca="1" si="73"/>
        <v>784.29</v>
      </c>
      <c r="E116" s="30">
        <f t="shared" ca="1" si="73"/>
        <v>0</v>
      </c>
      <c r="F116" s="30">
        <f>'Monthly Data'!S116</f>
        <v>23359</v>
      </c>
      <c r="G116" s="30">
        <f>'Monthly Data'!AD116</f>
        <v>0</v>
      </c>
      <c r="H116" s="30">
        <f>'Monthly Data'!AF116</f>
        <v>0</v>
      </c>
      <c r="I116" s="30">
        <f>'Monthly Data'!AH116</f>
        <v>0</v>
      </c>
      <c r="J116" s="30">
        <f>'Monthly Data'!AI116</f>
        <v>1</v>
      </c>
      <c r="K116" s="30">
        <f>'Monthly Data'!AJ116</f>
        <v>0</v>
      </c>
      <c r="M116" s="23">
        <f>'Res OLS Model'!$B$5</f>
        <v>36285878.877469003</v>
      </c>
      <c r="N116" s="23">
        <f ca="1">'Res OLS Model'!$B$6*D116</f>
        <v>8787347.4586364347</v>
      </c>
      <c r="O116" s="23">
        <f ca="1">'Res OLS Model'!$B$7*E116</f>
        <v>0</v>
      </c>
      <c r="P116" s="23">
        <f>'Res OLS Model'!$B$8*F116</f>
        <v>-23482591.819811575</v>
      </c>
      <c r="Q116" s="23">
        <f>'Res OLS Model'!$B$9*G116</f>
        <v>0</v>
      </c>
      <c r="R116" s="23">
        <f>'Res OLS Model'!$B$10*H116</f>
        <v>0</v>
      </c>
      <c r="S116" s="23">
        <f>'Res OLS Model'!$B$11*I116</f>
        <v>0</v>
      </c>
      <c r="T116" s="23">
        <f>'Res OLS Model'!$B$12*J116</f>
        <v>1341287.9429404701</v>
      </c>
      <c r="U116" s="23">
        <f>'Res OLS Model'!$B$13*K116</f>
        <v>0</v>
      </c>
      <c r="V116" s="23">
        <f t="shared" ca="1" si="74"/>
        <v>22931922.459234331</v>
      </c>
    </row>
    <row r="117" spans="1:22" x14ac:dyDescent="0.25">
      <c r="A117" s="11">
        <f>'Monthly Data'!A117</f>
        <v>41306</v>
      </c>
      <c r="B117" s="6">
        <f t="shared" si="71"/>
        <v>2013</v>
      </c>
      <c r="C117" s="30">
        <f>'Monthly Data'!D117</f>
        <v>19629047.322099999</v>
      </c>
      <c r="D117" s="30">
        <f t="shared" ca="1" si="73"/>
        <v>682.50999999999988</v>
      </c>
      <c r="E117" s="30">
        <f t="shared" ca="1" si="73"/>
        <v>0</v>
      </c>
      <c r="F117" s="30">
        <f>'Monthly Data'!S117</f>
        <v>23474</v>
      </c>
      <c r="G117" s="30">
        <f>'Monthly Data'!AD117</f>
        <v>0</v>
      </c>
      <c r="H117" s="30">
        <f>'Monthly Data'!AF117</f>
        <v>0</v>
      </c>
      <c r="I117" s="30">
        <f>'Monthly Data'!AH117</f>
        <v>0</v>
      </c>
      <c r="J117" s="30">
        <f>'Monthly Data'!AI117</f>
        <v>0</v>
      </c>
      <c r="K117" s="30">
        <f>'Monthly Data'!AJ117</f>
        <v>0</v>
      </c>
      <c r="M117" s="23">
        <f>'Res OLS Model'!$B$5</f>
        <v>36285878.877469003</v>
      </c>
      <c r="N117" s="23">
        <f ca="1">'Res OLS Model'!$B$6*D117</f>
        <v>7646983.2765864059</v>
      </c>
      <c r="O117" s="23">
        <f ca="1">'Res OLS Model'!$B$7*E117</f>
        <v>0</v>
      </c>
      <c r="P117" s="23">
        <f>'Res OLS Model'!$B$8*F117</f>
        <v>-23598200.281615522</v>
      </c>
      <c r="Q117" s="23">
        <f>'Res OLS Model'!$B$9*G117</f>
        <v>0</v>
      </c>
      <c r="R117" s="23">
        <f>'Res OLS Model'!$B$10*H117</f>
        <v>0</v>
      </c>
      <c r="S117" s="23">
        <f>'Res OLS Model'!$B$11*I117</f>
        <v>0</v>
      </c>
      <c r="T117" s="23">
        <f>'Res OLS Model'!$B$12*J117</f>
        <v>0</v>
      </c>
      <c r="U117" s="23">
        <f>'Res OLS Model'!$B$13*K117</f>
        <v>0</v>
      </c>
      <c r="V117" s="23">
        <f t="shared" ca="1" si="74"/>
        <v>20334661.872439887</v>
      </c>
    </row>
    <row r="118" spans="1:22" x14ac:dyDescent="0.25">
      <c r="A118" s="11">
        <f>'Monthly Data'!A118</f>
        <v>41334</v>
      </c>
      <c r="B118" s="6">
        <f t="shared" si="71"/>
        <v>2013</v>
      </c>
      <c r="C118" s="30">
        <f>'Monthly Data'!D118</f>
        <v>18854792.866099998</v>
      </c>
      <c r="D118" s="30">
        <f t="shared" ca="1" si="73"/>
        <v>556.99</v>
      </c>
      <c r="E118" s="30">
        <f t="shared" ca="1" si="73"/>
        <v>0</v>
      </c>
      <c r="F118" s="30">
        <f>'Monthly Data'!S118</f>
        <v>23489</v>
      </c>
      <c r="G118" s="30">
        <f>'Monthly Data'!AD118</f>
        <v>0</v>
      </c>
      <c r="H118" s="30">
        <f>'Monthly Data'!AF118</f>
        <v>0</v>
      </c>
      <c r="I118" s="30">
        <f>'Monthly Data'!AH118</f>
        <v>0</v>
      </c>
      <c r="J118" s="30">
        <f>'Monthly Data'!AI118</f>
        <v>0</v>
      </c>
      <c r="K118" s="30">
        <f>'Monthly Data'!AJ118</f>
        <v>1</v>
      </c>
      <c r="M118" s="23">
        <f>'Res OLS Model'!$B$5</f>
        <v>36285878.877469003</v>
      </c>
      <c r="N118" s="23">
        <f ca="1">'Res OLS Model'!$B$6*D118</f>
        <v>6240631.2218514932</v>
      </c>
      <c r="O118" s="23">
        <f ca="1">'Res OLS Model'!$B$7*E118</f>
        <v>0</v>
      </c>
      <c r="P118" s="23">
        <f>'Res OLS Model'!$B$8*F118</f>
        <v>-23613279.646198645</v>
      </c>
      <c r="Q118" s="23">
        <f>'Res OLS Model'!$B$9*G118</f>
        <v>0</v>
      </c>
      <c r="R118" s="23">
        <f>'Res OLS Model'!$B$10*H118</f>
        <v>0</v>
      </c>
      <c r="S118" s="23">
        <f>'Res OLS Model'!$B$11*I118</f>
        <v>0</v>
      </c>
      <c r="T118" s="23">
        <f>'Res OLS Model'!$B$12*J118</f>
        <v>0</v>
      </c>
      <c r="U118" s="23">
        <f>'Res OLS Model'!$B$13*K118</f>
        <v>623335.83106531797</v>
      </c>
      <c r="V118" s="23">
        <f t="shared" ca="1" si="74"/>
        <v>19536566.284187168</v>
      </c>
    </row>
    <row r="119" spans="1:22" x14ac:dyDescent="0.25">
      <c r="A119" s="11">
        <f>'Monthly Data'!A119</f>
        <v>41365</v>
      </c>
      <c r="B119" s="6">
        <f t="shared" si="71"/>
        <v>2013</v>
      </c>
      <c r="C119" s="30">
        <f>'Monthly Data'!D119</f>
        <v>15311977.522799999</v>
      </c>
      <c r="D119" s="30">
        <f t="shared" ca="1" si="73"/>
        <v>326.58999999999997</v>
      </c>
      <c r="E119" s="30">
        <f t="shared" ca="1" si="73"/>
        <v>0.39</v>
      </c>
      <c r="F119" s="30">
        <f>'Monthly Data'!S119</f>
        <v>23431</v>
      </c>
      <c r="G119" s="30">
        <f>'Monthly Data'!AD119</f>
        <v>0</v>
      </c>
      <c r="H119" s="30">
        <f>'Monthly Data'!AF119</f>
        <v>1</v>
      </c>
      <c r="I119" s="30">
        <f>'Monthly Data'!AH119</f>
        <v>0</v>
      </c>
      <c r="J119" s="30">
        <f>'Monthly Data'!AI119</f>
        <v>0</v>
      </c>
      <c r="K119" s="30">
        <f>'Monthly Data'!AJ119</f>
        <v>0</v>
      </c>
      <c r="M119" s="23">
        <f>'Res OLS Model'!$B$5</f>
        <v>36285878.877469003</v>
      </c>
      <c r="N119" s="23">
        <f ca="1">'Res OLS Model'!$B$6*D119</f>
        <v>3659181.9435617859</v>
      </c>
      <c r="O119" s="23">
        <f ca="1">'Res OLS Model'!$B$7*E119</f>
        <v>10507.497361665097</v>
      </c>
      <c r="P119" s="23">
        <f>'Res OLS Model'!$B$8*F119</f>
        <v>-23554972.769810569</v>
      </c>
      <c r="Q119" s="23">
        <f>'Res OLS Model'!$B$9*G119</f>
        <v>0</v>
      </c>
      <c r="R119" s="23">
        <f>'Res OLS Model'!$B$10*H119</f>
        <v>-1378033.61082948</v>
      </c>
      <c r="S119" s="23">
        <f>'Res OLS Model'!$B$11*I119</f>
        <v>0</v>
      </c>
      <c r="T119" s="23">
        <f>'Res OLS Model'!$B$12*J119</f>
        <v>0</v>
      </c>
      <c r="U119" s="23">
        <f>'Res OLS Model'!$B$13*K119</f>
        <v>0</v>
      </c>
      <c r="V119" s="23">
        <f t="shared" ca="1" si="74"/>
        <v>15022561.937752407</v>
      </c>
    </row>
    <row r="120" spans="1:22" x14ac:dyDescent="0.25">
      <c r="A120" s="11">
        <f>'Monthly Data'!A120</f>
        <v>41395</v>
      </c>
      <c r="B120" s="6">
        <f t="shared" si="71"/>
        <v>2013</v>
      </c>
      <c r="C120" s="30">
        <f>'Monthly Data'!D120</f>
        <v>11256892.577400001</v>
      </c>
      <c r="D120" s="30">
        <f t="shared" ref="D120:E139" ca="1" si="75">D108</f>
        <v>144.96</v>
      </c>
      <c r="E120" s="30">
        <f t="shared" ca="1" si="75"/>
        <v>8.67</v>
      </c>
      <c r="F120" s="30">
        <f>'Monthly Data'!S120</f>
        <v>23336</v>
      </c>
      <c r="G120" s="30">
        <f>'Monthly Data'!AD120</f>
        <v>0</v>
      </c>
      <c r="H120" s="30">
        <f>'Monthly Data'!AF120</f>
        <v>0</v>
      </c>
      <c r="I120" s="30">
        <f>'Monthly Data'!AH120</f>
        <v>1</v>
      </c>
      <c r="J120" s="30">
        <f>'Monthly Data'!AI120</f>
        <v>0</v>
      </c>
      <c r="K120" s="30">
        <f>'Monthly Data'!AJ120</f>
        <v>0</v>
      </c>
      <c r="M120" s="23">
        <f>'Res OLS Model'!$B$5</f>
        <v>36285878.877469003</v>
      </c>
      <c r="N120" s="23">
        <f ca="1">'Res OLS Model'!$B$6*D120</f>
        <v>1624161.8375906076</v>
      </c>
      <c r="O120" s="23">
        <f ca="1">'Res OLS Model'!$B$7*E120</f>
        <v>233589.7490400933</v>
      </c>
      <c r="P120" s="23">
        <f>'Res OLS Model'!$B$8*F120</f>
        <v>-23459470.127450787</v>
      </c>
      <c r="Q120" s="23">
        <f>'Res OLS Model'!$B$9*G120</f>
        <v>0</v>
      </c>
      <c r="R120" s="23">
        <f>'Res OLS Model'!$B$10*H120</f>
        <v>0</v>
      </c>
      <c r="S120" s="23">
        <f>'Res OLS Model'!$B$11*I120</f>
        <v>-2360733.7423852198</v>
      </c>
      <c r="T120" s="23">
        <f>'Res OLS Model'!$B$12*J120</f>
        <v>0</v>
      </c>
      <c r="U120" s="23">
        <f>'Res OLS Model'!$B$13*K120</f>
        <v>0</v>
      </c>
      <c r="V120" s="23">
        <f t="shared" ca="1" si="74"/>
        <v>12323426.594263699</v>
      </c>
    </row>
    <row r="121" spans="1:22" x14ac:dyDescent="0.25">
      <c r="A121" s="11">
        <f>'Monthly Data'!A121</f>
        <v>41426</v>
      </c>
      <c r="B121" s="6">
        <f t="shared" si="71"/>
        <v>2013</v>
      </c>
      <c r="C121" s="30">
        <f>'Monthly Data'!D121</f>
        <v>11837120.3138</v>
      </c>
      <c r="D121" s="30">
        <f t="shared" ca="1" si="75"/>
        <v>41.510000000000005</v>
      </c>
      <c r="E121" s="30">
        <f t="shared" ca="1" si="75"/>
        <v>44.41</v>
      </c>
      <c r="F121" s="30">
        <f>'Monthly Data'!S121</f>
        <v>23395</v>
      </c>
      <c r="G121" s="30">
        <f>'Monthly Data'!AD121</f>
        <v>0</v>
      </c>
      <c r="H121" s="30">
        <f>'Monthly Data'!AF121</f>
        <v>0</v>
      </c>
      <c r="I121" s="30">
        <f>'Monthly Data'!AH121</f>
        <v>1</v>
      </c>
      <c r="J121" s="30">
        <f>'Monthly Data'!AI121</f>
        <v>0</v>
      </c>
      <c r="K121" s="30">
        <f>'Monthly Data'!AJ121</f>
        <v>0</v>
      </c>
      <c r="M121" s="23">
        <f>'Res OLS Model'!$B$5</f>
        <v>36285878.877469003</v>
      </c>
      <c r="N121" s="23">
        <f ca="1">'Res OLS Model'!$B$6*D121</f>
        <v>465086.62995575421</v>
      </c>
      <c r="O121" s="23">
        <f ca="1">'Res OLS Model'!$B$7*E121</f>
        <v>1196507.5841834536</v>
      </c>
      <c r="P121" s="23">
        <f>'Res OLS Model'!$B$8*F121</f>
        <v>-23518782.29481107</v>
      </c>
      <c r="Q121" s="23">
        <f>'Res OLS Model'!$B$9*G121</f>
        <v>0</v>
      </c>
      <c r="R121" s="23">
        <f>'Res OLS Model'!$B$10*H121</f>
        <v>0</v>
      </c>
      <c r="S121" s="23">
        <f>'Res OLS Model'!$B$11*I121</f>
        <v>-2360733.7423852198</v>
      </c>
      <c r="T121" s="23">
        <f>'Res OLS Model'!$B$12*J121</f>
        <v>0</v>
      </c>
      <c r="U121" s="23">
        <f>'Res OLS Model'!$B$13*K121</f>
        <v>0</v>
      </c>
      <c r="V121" s="23">
        <f t="shared" ca="1" si="74"/>
        <v>12067957.054411922</v>
      </c>
    </row>
    <row r="122" spans="1:22" x14ac:dyDescent="0.25">
      <c r="A122" s="11">
        <f>'Monthly Data'!A122</f>
        <v>41456</v>
      </c>
      <c r="B122" s="6">
        <f t="shared" si="71"/>
        <v>2013</v>
      </c>
      <c r="C122" s="30">
        <f>'Monthly Data'!D122</f>
        <v>13724938.6174</v>
      </c>
      <c r="D122" s="30">
        <f t="shared" ca="1" si="75"/>
        <v>5.01</v>
      </c>
      <c r="E122" s="30">
        <f t="shared" ca="1" si="75"/>
        <v>96.909999999999982</v>
      </c>
      <c r="F122" s="30">
        <f>'Monthly Data'!S122</f>
        <v>23379</v>
      </c>
      <c r="G122" s="30">
        <f>'Monthly Data'!AD122</f>
        <v>0</v>
      </c>
      <c r="H122" s="30">
        <f>'Monthly Data'!AF122</f>
        <v>0</v>
      </c>
      <c r="I122" s="30">
        <f>'Monthly Data'!AH122</f>
        <v>1</v>
      </c>
      <c r="J122" s="30">
        <f>'Monthly Data'!AI122</f>
        <v>0</v>
      </c>
      <c r="K122" s="30">
        <f>'Monthly Data'!AJ122</f>
        <v>0</v>
      </c>
      <c r="M122" s="23">
        <f>'Res OLS Model'!$B$5</f>
        <v>36285878.877469003</v>
      </c>
      <c r="N122" s="23">
        <f ca="1">'Res OLS Model'!$B$6*D122</f>
        <v>56133.076754476708</v>
      </c>
      <c r="O122" s="23">
        <f ca="1">'Res OLS Model'!$B$7*E122</f>
        <v>2610978.3828691393</v>
      </c>
      <c r="P122" s="23">
        <f>'Res OLS Model'!$B$8*F122</f>
        <v>-23502697.63925574</v>
      </c>
      <c r="Q122" s="23">
        <f>'Res OLS Model'!$B$9*G122</f>
        <v>0</v>
      </c>
      <c r="R122" s="23">
        <f>'Res OLS Model'!$B$10*H122</f>
        <v>0</v>
      </c>
      <c r="S122" s="23">
        <f>'Res OLS Model'!$B$11*I122</f>
        <v>-2360733.7423852198</v>
      </c>
      <c r="T122" s="23">
        <f>'Res OLS Model'!$B$12*J122</f>
        <v>0</v>
      </c>
      <c r="U122" s="23">
        <f>'Res OLS Model'!$B$13*K122</f>
        <v>0</v>
      </c>
      <c r="V122" s="23">
        <f t="shared" ca="1" si="74"/>
        <v>13089558.955451656</v>
      </c>
    </row>
    <row r="123" spans="1:22" x14ac:dyDescent="0.25">
      <c r="A123" s="11">
        <f>'Monthly Data'!A123</f>
        <v>41487</v>
      </c>
      <c r="B123" s="6">
        <f t="shared" si="71"/>
        <v>2013</v>
      </c>
      <c r="C123" s="30">
        <f>'Monthly Data'!D123</f>
        <v>12808476.5385</v>
      </c>
      <c r="D123" s="30">
        <f t="shared" ca="1" si="75"/>
        <v>12.719999999999999</v>
      </c>
      <c r="E123" s="30">
        <f t="shared" ca="1" si="75"/>
        <v>77.22999999999999</v>
      </c>
      <c r="F123" s="30">
        <f>'Monthly Data'!S123</f>
        <v>23423</v>
      </c>
      <c r="G123" s="30">
        <f>'Monthly Data'!AD123</f>
        <v>0</v>
      </c>
      <c r="H123" s="30">
        <f>'Monthly Data'!AF123</f>
        <v>0</v>
      </c>
      <c r="I123" s="30">
        <f>'Monthly Data'!AH123</f>
        <v>1</v>
      </c>
      <c r="J123" s="30">
        <f>'Monthly Data'!AI123</f>
        <v>0</v>
      </c>
      <c r="K123" s="30">
        <f>'Monthly Data'!AJ123</f>
        <v>0</v>
      </c>
      <c r="M123" s="23">
        <f>'Res OLS Model'!$B$5</f>
        <v>36285878.877469003</v>
      </c>
      <c r="N123" s="23">
        <f ca="1">'Res OLS Model'!$B$6*D123</f>
        <v>142517.51223891092</v>
      </c>
      <c r="O123" s="23">
        <f ca="1">'Res OLS Model'!$B$7*E123</f>
        <v>2080753.9006189622</v>
      </c>
      <c r="P123" s="23">
        <f>'Res OLS Model'!$B$8*F123</f>
        <v>-23546930.442032903</v>
      </c>
      <c r="Q123" s="23">
        <f>'Res OLS Model'!$B$9*G123</f>
        <v>0</v>
      </c>
      <c r="R123" s="23">
        <f>'Res OLS Model'!$B$10*H123</f>
        <v>0</v>
      </c>
      <c r="S123" s="23">
        <f>'Res OLS Model'!$B$11*I123</f>
        <v>-2360733.7423852198</v>
      </c>
      <c r="T123" s="23">
        <f>'Res OLS Model'!$B$12*J123</f>
        <v>0</v>
      </c>
      <c r="U123" s="23">
        <f>'Res OLS Model'!$B$13*K123</f>
        <v>0</v>
      </c>
      <c r="V123" s="23">
        <f t="shared" ca="1" si="74"/>
        <v>12601486.105908755</v>
      </c>
    </row>
    <row r="124" spans="1:22" x14ac:dyDescent="0.25">
      <c r="A124" s="11">
        <f>'Monthly Data'!A124</f>
        <v>41518</v>
      </c>
      <c r="B124" s="6">
        <f t="shared" si="71"/>
        <v>2013</v>
      </c>
      <c r="C124" s="30">
        <f>'Monthly Data'!D124</f>
        <v>12245851.7632</v>
      </c>
      <c r="D124" s="30">
        <f t="shared" ca="1" si="75"/>
        <v>86.570000000000007</v>
      </c>
      <c r="E124" s="30">
        <f t="shared" ca="1" si="75"/>
        <v>19.899999999999999</v>
      </c>
      <c r="F124" s="30">
        <f>'Monthly Data'!S124</f>
        <v>23499</v>
      </c>
      <c r="G124" s="30">
        <f>'Monthly Data'!AD124</f>
        <v>1</v>
      </c>
      <c r="H124" s="30">
        <f>'Monthly Data'!AF124</f>
        <v>0</v>
      </c>
      <c r="I124" s="30">
        <f>'Monthly Data'!AH124</f>
        <v>0</v>
      </c>
      <c r="J124" s="30">
        <f>'Monthly Data'!AI124</f>
        <v>0</v>
      </c>
      <c r="K124" s="30">
        <f>'Monthly Data'!AJ124</f>
        <v>0</v>
      </c>
      <c r="M124" s="23">
        <f>'Res OLS Model'!$B$5</f>
        <v>36285878.877469003</v>
      </c>
      <c r="N124" s="23">
        <f ca="1">'Res OLS Model'!$B$6*D124</f>
        <v>969948.19453793392</v>
      </c>
      <c r="O124" s="23">
        <f ca="1">'Res OLS Model'!$B$7*E124</f>
        <v>536151.78845419339</v>
      </c>
      <c r="P124" s="23">
        <f>'Res OLS Model'!$B$8*F124</f>
        <v>-23623332.555920724</v>
      </c>
      <c r="Q124" s="23">
        <f>'Res OLS Model'!$B$9*G124</f>
        <v>-1472524.5627255</v>
      </c>
      <c r="R124" s="23">
        <f>'Res OLS Model'!$B$10*H124</f>
        <v>0</v>
      </c>
      <c r="S124" s="23">
        <f>'Res OLS Model'!$B$11*I124</f>
        <v>0</v>
      </c>
      <c r="T124" s="23">
        <f>'Res OLS Model'!$B$12*J124</f>
        <v>0</v>
      </c>
      <c r="U124" s="23">
        <f>'Res OLS Model'!$B$13*K124</f>
        <v>0</v>
      </c>
      <c r="V124" s="23">
        <f t="shared" ca="1" si="74"/>
        <v>12696121.741814908</v>
      </c>
    </row>
    <row r="125" spans="1:22" x14ac:dyDescent="0.25">
      <c r="A125" s="11">
        <f>'Monthly Data'!A125</f>
        <v>41548</v>
      </c>
      <c r="B125" s="6">
        <f t="shared" si="71"/>
        <v>2013</v>
      </c>
      <c r="C125" s="30">
        <f>'Monthly Data'!D125</f>
        <v>13101524.618600002</v>
      </c>
      <c r="D125" s="30">
        <f t="shared" ca="1" si="75"/>
        <v>270.3</v>
      </c>
      <c r="E125" s="30">
        <f t="shared" ca="1" si="75"/>
        <v>1.21</v>
      </c>
      <c r="F125" s="30">
        <f>'Monthly Data'!S125</f>
        <v>23572</v>
      </c>
      <c r="G125" s="30">
        <f>'Monthly Data'!AD125</f>
        <v>1</v>
      </c>
      <c r="H125" s="30">
        <f>'Monthly Data'!AF125</f>
        <v>0</v>
      </c>
      <c r="I125" s="30">
        <f>'Monthly Data'!AH125</f>
        <v>0</v>
      </c>
      <c r="J125" s="30">
        <f>'Monthly Data'!AI125</f>
        <v>0</v>
      </c>
      <c r="K125" s="30">
        <f>'Monthly Data'!AJ125</f>
        <v>0</v>
      </c>
      <c r="M125" s="23">
        <f>'Res OLS Model'!$B$5</f>
        <v>36285878.877469003</v>
      </c>
      <c r="N125" s="23">
        <f ca="1">'Res OLS Model'!$B$6*D125</f>
        <v>3028497.1350768572</v>
      </c>
      <c r="O125" s="23">
        <f ca="1">'Res OLS Model'!$B$7*E125</f>
        <v>32600.184122089144</v>
      </c>
      <c r="P125" s="23">
        <f>'Res OLS Model'!$B$8*F125</f>
        <v>-23696718.796891924</v>
      </c>
      <c r="Q125" s="23">
        <f>'Res OLS Model'!$B$9*G125</f>
        <v>-1472524.5627255</v>
      </c>
      <c r="R125" s="23">
        <f>'Res OLS Model'!$B$10*H125</f>
        <v>0</v>
      </c>
      <c r="S125" s="23">
        <f>'Res OLS Model'!$B$11*I125</f>
        <v>0</v>
      </c>
      <c r="T125" s="23">
        <f>'Res OLS Model'!$B$12*J125</f>
        <v>0</v>
      </c>
      <c r="U125" s="23">
        <f>'Res OLS Model'!$B$13*K125</f>
        <v>0</v>
      </c>
      <c r="V125" s="23">
        <f t="shared" ca="1" si="74"/>
        <v>14177732.837050524</v>
      </c>
    </row>
    <row r="126" spans="1:22" x14ac:dyDescent="0.25">
      <c r="A126" s="11">
        <f>'Monthly Data'!A126</f>
        <v>41579</v>
      </c>
      <c r="B126" s="6">
        <f t="shared" si="71"/>
        <v>2013</v>
      </c>
      <c r="C126" s="30">
        <f>'Monthly Data'!D126</f>
        <v>17400393.981199998</v>
      </c>
      <c r="D126" s="30">
        <f t="shared" ca="1" si="75"/>
        <v>444.05</v>
      </c>
      <c r="E126" s="30">
        <f t="shared" ca="1" si="75"/>
        <v>0</v>
      </c>
      <c r="F126" s="30">
        <f>'Monthly Data'!S126</f>
        <v>23628</v>
      </c>
      <c r="G126" s="30">
        <f>'Monthly Data'!AD126</f>
        <v>1</v>
      </c>
      <c r="H126" s="30">
        <f>'Monthly Data'!AF126</f>
        <v>0</v>
      </c>
      <c r="I126" s="30">
        <f>'Monthly Data'!AH126</f>
        <v>0</v>
      </c>
      <c r="J126" s="30">
        <f>'Monthly Data'!AI126</f>
        <v>0</v>
      </c>
      <c r="K126" s="30">
        <f>'Monthly Data'!AJ126</f>
        <v>0</v>
      </c>
      <c r="M126" s="23">
        <f>'Res OLS Model'!$B$5</f>
        <v>36285878.877469003</v>
      </c>
      <c r="N126" s="23">
        <f ca="1">'Res OLS Model'!$B$6*D126</f>
        <v>4975228.0903843082</v>
      </c>
      <c r="O126" s="23">
        <f ca="1">'Res OLS Model'!$B$7*E126</f>
        <v>0</v>
      </c>
      <c r="P126" s="23">
        <f>'Res OLS Model'!$B$8*F126</f>
        <v>-23753015.091335583</v>
      </c>
      <c r="Q126" s="23">
        <f>'Res OLS Model'!$B$9*G126</f>
        <v>-1472524.5627255</v>
      </c>
      <c r="R126" s="23">
        <f>'Res OLS Model'!$B$10*H126</f>
        <v>0</v>
      </c>
      <c r="S126" s="23">
        <f>'Res OLS Model'!$B$11*I126</f>
        <v>0</v>
      </c>
      <c r="T126" s="23">
        <f>'Res OLS Model'!$B$12*J126</f>
        <v>0</v>
      </c>
      <c r="U126" s="23">
        <f>'Res OLS Model'!$B$13*K126</f>
        <v>0</v>
      </c>
      <c r="V126" s="23">
        <f t="shared" ca="1" si="74"/>
        <v>16035567.313792225</v>
      </c>
    </row>
    <row r="127" spans="1:22" x14ac:dyDescent="0.25">
      <c r="A127" s="11">
        <f>'Monthly Data'!A127</f>
        <v>41609</v>
      </c>
      <c r="B127" s="6">
        <f t="shared" si="71"/>
        <v>2013</v>
      </c>
      <c r="C127" s="30">
        <f>'Monthly Data'!D127</f>
        <v>21276561.418000001</v>
      </c>
      <c r="D127" s="30">
        <f t="shared" ca="1" si="75"/>
        <v>684.01</v>
      </c>
      <c r="E127" s="30">
        <f t="shared" ca="1" si="75"/>
        <v>0</v>
      </c>
      <c r="F127" s="30">
        <f>'Monthly Data'!S127</f>
        <v>23625</v>
      </c>
      <c r="G127" s="30">
        <f>'Monthly Data'!AD127</f>
        <v>0</v>
      </c>
      <c r="H127" s="30">
        <f>'Monthly Data'!AF127</f>
        <v>0</v>
      </c>
      <c r="I127" s="30">
        <f>'Monthly Data'!AH127</f>
        <v>0</v>
      </c>
      <c r="J127" s="30">
        <f>'Monthly Data'!AI127</f>
        <v>0</v>
      </c>
      <c r="K127" s="30">
        <f>'Monthly Data'!AJ127</f>
        <v>0</v>
      </c>
      <c r="M127" s="23">
        <f>'Res OLS Model'!$B$5</f>
        <v>36285878.877469003</v>
      </c>
      <c r="N127" s="23">
        <f ca="1">'Res OLS Model'!$B$6*D127</f>
        <v>7663789.5869919388</v>
      </c>
      <c r="O127" s="23">
        <f ca="1">'Res OLS Model'!$B$7*E127</f>
        <v>0</v>
      </c>
      <c r="P127" s="23">
        <f>'Res OLS Model'!$B$8*F127</f>
        <v>-23749999.21841896</v>
      </c>
      <c r="Q127" s="23">
        <f>'Res OLS Model'!$B$9*G127</f>
        <v>0</v>
      </c>
      <c r="R127" s="23">
        <f>'Res OLS Model'!$B$10*H127</f>
        <v>0</v>
      </c>
      <c r="S127" s="23">
        <f>'Res OLS Model'!$B$11*I127</f>
        <v>0</v>
      </c>
      <c r="T127" s="23">
        <f>'Res OLS Model'!$B$12*J127</f>
        <v>0</v>
      </c>
      <c r="U127" s="23">
        <f>'Res OLS Model'!$B$13*K127</f>
        <v>0</v>
      </c>
      <c r="V127" s="23">
        <f t="shared" ca="1" si="74"/>
        <v>20199669.24604198</v>
      </c>
    </row>
    <row r="128" spans="1:22" x14ac:dyDescent="0.25">
      <c r="A128" s="11">
        <v>41640</v>
      </c>
      <c r="B128" s="6">
        <f t="shared" si="71"/>
        <v>2014</v>
      </c>
      <c r="C128" s="30">
        <f>'Monthly Data'!D128</f>
        <v>24045022.723000001</v>
      </c>
      <c r="D128" s="30">
        <f t="shared" ca="1" si="75"/>
        <v>784.29</v>
      </c>
      <c r="E128" s="30">
        <f t="shared" ca="1" si="75"/>
        <v>0</v>
      </c>
      <c r="F128" s="30">
        <f>'Monthly Data'!S128</f>
        <v>23649</v>
      </c>
      <c r="G128" s="30">
        <f>'Monthly Data'!AD128</f>
        <v>0</v>
      </c>
      <c r="H128" s="30">
        <f>'Monthly Data'!AF128</f>
        <v>0</v>
      </c>
      <c r="I128" s="30">
        <f>'Monthly Data'!AH128</f>
        <v>0</v>
      </c>
      <c r="J128" s="30">
        <f>'Monthly Data'!AI128</f>
        <v>1</v>
      </c>
      <c r="K128" s="30">
        <f>'Monthly Data'!AJ128</f>
        <v>0</v>
      </c>
      <c r="M128" s="23">
        <f>'Res OLS Model'!$B$5</f>
        <v>36285878.877469003</v>
      </c>
      <c r="N128" s="23">
        <f ca="1">'Res OLS Model'!$B$6*D128</f>
        <v>8787347.4586364347</v>
      </c>
      <c r="O128" s="23">
        <f ca="1">'Res OLS Model'!$B$7*E128</f>
        <v>0</v>
      </c>
      <c r="P128" s="23">
        <f>'Res OLS Model'!$B$8*F128</f>
        <v>-23774126.201751959</v>
      </c>
      <c r="Q128" s="23">
        <f>'Res OLS Model'!$B$9*G128</f>
        <v>0</v>
      </c>
      <c r="R128" s="23">
        <f>'Res OLS Model'!$B$10*H128</f>
        <v>0</v>
      </c>
      <c r="S128" s="23">
        <f>'Res OLS Model'!$B$11*I128</f>
        <v>0</v>
      </c>
      <c r="T128" s="23">
        <f>'Res OLS Model'!$B$12*J128</f>
        <v>1341287.9429404701</v>
      </c>
      <c r="U128" s="23">
        <f>'Res OLS Model'!$B$13*K128</f>
        <v>0</v>
      </c>
      <c r="V128" s="23">
        <f t="shared" ca="1" si="74"/>
        <v>22640388.077293947</v>
      </c>
    </row>
    <row r="129" spans="1:22" x14ac:dyDescent="0.25">
      <c r="A129" s="11">
        <v>41671</v>
      </c>
      <c r="B129" s="6">
        <f t="shared" si="71"/>
        <v>2014</v>
      </c>
      <c r="C129" s="30">
        <f>'Monthly Data'!D129</f>
        <v>20749302.4553</v>
      </c>
      <c r="D129" s="30">
        <f t="shared" ca="1" si="75"/>
        <v>682.50999999999988</v>
      </c>
      <c r="E129" s="30">
        <f t="shared" ca="1" si="75"/>
        <v>0</v>
      </c>
      <c r="F129" s="30">
        <f>'Monthly Data'!S129</f>
        <v>23652</v>
      </c>
      <c r="G129" s="30">
        <f>'Monthly Data'!AD129</f>
        <v>0</v>
      </c>
      <c r="H129" s="30">
        <f>'Monthly Data'!AF129</f>
        <v>0</v>
      </c>
      <c r="I129" s="30">
        <f>'Monthly Data'!AH129</f>
        <v>0</v>
      </c>
      <c r="J129" s="30">
        <f>'Monthly Data'!AI129</f>
        <v>0</v>
      </c>
      <c r="K129" s="30">
        <f>'Monthly Data'!AJ129</f>
        <v>0</v>
      </c>
      <c r="M129" s="23">
        <f>'Res OLS Model'!$B$5</f>
        <v>36285878.877469003</v>
      </c>
      <c r="N129" s="23">
        <f ca="1">'Res OLS Model'!$B$6*D129</f>
        <v>7646983.2765864059</v>
      </c>
      <c r="O129" s="23">
        <f ca="1">'Res OLS Model'!$B$7*E129</f>
        <v>0</v>
      </c>
      <c r="P129" s="23">
        <f>'Res OLS Model'!$B$8*F129</f>
        <v>-23777142.074668583</v>
      </c>
      <c r="Q129" s="23">
        <f>'Res OLS Model'!$B$9*G129</f>
        <v>0</v>
      </c>
      <c r="R129" s="23">
        <f>'Res OLS Model'!$B$10*H129</f>
        <v>0</v>
      </c>
      <c r="S129" s="23">
        <f>'Res OLS Model'!$B$11*I129</f>
        <v>0</v>
      </c>
      <c r="T129" s="23">
        <f>'Res OLS Model'!$B$12*J129</f>
        <v>0</v>
      </c>
      <c r="U129" s="23">
        <f>'Res OLS Model'!$B$13*K129</f>
        <v>0</v>
      </c>
      <c r="V129" s="23">
        <f t="shared" ca="1" si="74"/>
        <v>20155720.079386827</v>
      </c>
    </row>
    <row r="130" spans="1:22" x14ac:dyDescent="0.25">
      <c r="A130" s="11">
        <v>41699</v>
      </c>
      <c r="B130" s="6">
        <f t="shared" si="71"/>
        <v>2014</v>
      </c>
      <c r="C130" s="30">
        <f>'Monthly Data'!D130</f>
        <v>20476865.275200002</v>
      </c>
      <c r="D130" s="30">
        <f t="shared" ca="1" si="75"/>
        <v>556.99</v>
      </c>
      <c r="E130" s="30">
        <f t="shared" ca="1" si="75"/>
        <v>0</v>
      </c>
      <c r="F130" s="30">
        <f>'Monthly Data'!S130</f>
        <v>23692</v>
      </c>
      <c r="G130" s="30">
        <f>'Monthly Data'!AD130</f>
        <v>0</v>
      </c>
      <c r="H130" s="30">
        <f>'Monthly Data'!AF130</f>
        <v>0</v>
      </c>
      <c r="I130" s="30">
        <f>'Monthly Data'!AH130</f>
        <v>0</v>
      </c>
      <c r="J130" s="30">
        <f>'Monthly Data'!AI130</f>
        <v>0</v>
      </c>
      <c r="K130" s="30">
        <f>'Monthly Data'!AJ130</f>
        <v>1</v>
      </c>
      <c r="M130" s="23">
        <f>'Res OLS Model'!$B$5</f>
        <v>36285878.877469003</v>
      </c>
      <c r="N130" s="23">
        <f ca="1">'Res OLS Model'!$B$6*D130</f>
        <v>6240631.2218514932</v>
      </c>
      <c r="O130" s="23">
        <f ca="1">'Res OLS Model'!$B$7*E130</f>
        <v>0</v>
      </c>
      <c r="P130" s="23">
        <f>'Res OLS Model'!$B$8*F130</f>
        <v>-23817353.713556912</v>
      </c>
      <c r="Q130" s="23">
        <f>'Res OLS Model'!$B$9*G130</f>
        <v>0</v>
      </c>
      <c r="R130" s="23">
        <f>'Res OLS Model'!$B$10*H130</f>
        <v>0</v>
      </c>
      <c r="S130" s="23">
        <f>'Res OLS Model'!$B$11*I130</f>
        <v>0</v>
      </c>
      <c r="T130" s="23">
        <f>'Res OLS Model'!$B$12*J130</f>
        <v>0</v>
      </c>
      <c r="U130" s="23">
        <f>'Res OLS Model'!$B$13*K130</f>
        <v>623335.83106531797</v>
      </c>
      <c r="V130" s="23">
        <f t="shared" ca="1" si="74"/>
        <v>19332492.216828901</v>
      </c>
    </row>
    <row r="131" spans="1:22" x14ac:dyDescent="0.25">
      <c r="A131" s="11">
        <v>41730</v>
      </c>
      <c r="B131" s="6">
        <f t="shared" si="71"/>
        <v>2014</v>
      </c>
      <c r="C131" s="30">
        <f>'Monthly Data'!D131</f>
        <v>15606789.041399999</v>
      </c>
      <c r="D131" s="30">
        <f t="shared" ca="1" si="75"/>
        <v>326.58999999999997</v>
      </c>
      <c r="E131" s="30">
        <f t="shared" ca="1" si="75"/>
        <v>0.39</v>
      </c>
      <c r="F131" s="30">
        <f>'Monthly Data'!S131</f>
        <v>23826</v>
      </c>
      <c r="G131" s="30">
        <f>'Monthly Data'!AD131</f>
        <v>0</v>
      </c>
      <c r="H131" s="30">
        <f>'Monthly Data'!AF131</f>
        <v>1</v>
      </c>
      <c r="I131" s="30">
        <f>'Monthly Data'!AH131</f>
        <v>0</v>
      </c>
      <c r="J131" s="30">
        <f>'Monthly Data'!AI131</f>
        <v>0</v>
      </c>
      <c r="K131" s="30">
        <f>'Monthly Data'!AJ131</f>
        <v>0</v>
      </c>
      <c r="M131" s="23">
        <f>'Res OLS Model'!$B$5</f>
        <v>36285878.877469003</v>
      </c>
      <c r="N131" s="23">
        <f ca="1">'Res OLS Model'!$B$6*D131</f>
        <v>3659181.9435617859</v>
      </c>
      <c r="O131" s="23">
        <f ca="1">'Res OLS Model'!$B$7*E131</f>
        <v>10507.497361665097</v>
      </c>
      <c r="P131" s="23">
        <f>'Res OLS Model'!$B$8*F131</f>
        <v>-23952062.703832809</v>
      </c>
      <c r="Q131" s="23">
        <f>'Res OLS Model'!$B$9*G131</f>
        <v>0</v>
      </c>
      <c r="R131" s="23">
        <f>'Res OLS Model'!$B$10*H131</f>
        <v>-1378033.61082948</v>
      </c>
      <c r="S131" s="23">
        <f>'Res OLS Model'!$B$11*I131</f>
        <v>0</v>
      </c>
      <c r="T131" s="23">
        <f>'Res OLS Model'!$B$12*J131</f>
        <v>0</v>
      </c>
      <c r="U131" s="23">
        <f>'Res OLS Model'!$B$13*K131</f>
        <v>0</v>
      </c>
      <c r="V131" s="23">
        <f t="shared" ca="1" si="74"/>
        <v>14625472.003730167</v>
      </c>
    </row>
    <row r="132" spans="1:22" x14ac:dyDescent="0.25">
      <c r="A132" s="11">
        <v>41760</v>
      </c>
      <c r="B132" s="6">
        <f t="shared" si="71"/>
        <v>2014</v>
      </c>
      <c r="C132" s="30">
        <f>'Monthly Data'!D132</f>
        <v>11442915.201100001</v>
      </c>
      <c r="D132" s="30">
        <f t="shared" ca="1" si="75"/>
        <v>144.96</v>
      </c>
      <c r="E132" s="30">
        <f t="shared" ca="1" si="75"/>
        <v>8.67</v>
      </c>
      <c r="F132" s="30">
        <f>'Monthly Data'!S132</f>
        <v>23751</v>
      </c>
      <c r="G132" s="30">
        <f>'Monthly Data'!AD132</f>
        <v>0</v>
      </c>
      <c r="H132" s="30">
        <f>'Monthly Data'!AF132</f>
        <v>0</v>
      </c>
      <c r="I132" s="30">
        <f>'Monthly Data'!AH132</f>
        <v>1</v>
      </c>
      <c r="J132" s="30">
        <f>'Monthly Data'!AI132</f>
        <v>0</v>
      </c>
      <c r="K132" s="30">
        <f>'Monthly Data'!AJ132</f>
        <v>0</v>
      </c>
      <c r="M132" s="23">
        <f>'Res OLS Model'!$B$5</f>
        <v>36285878.877469003</v>
      </c>
      <c r="N132" s="23">
        <f ca="1">'Res OLS Model'!$B$6*D132</f>
        <v>1624161.8375906076</v>
      </c>
      <c r="O132" s="23">
        <f ca="1">'Res OLS Model'!$B$7*E132</f>
        <v>233589.7490400933</v>
      </c>
      <c r="P132" s="23">
        <f>'Res OLS Model'!$B$8*F132</f>
        <v>-23876665.880917195</v>
      </c>
      <c r="Q132" s="23">
        <f>'Res OLS Model'!$B$9*G132</f>
        <v>0</v>
      </c>
      <c r="R132" s="23">
        <f>'Res OLS Model'!$B$10*H132</f>
        <v>0</v>
      </c>
      <c r="S132" s="23">
        <f>'Res OLS Model'!$B$11*I132</f>
        <v>-2360733.7423852198</v>
      </c>
      <c r="T132" s="23">
        <f>'Res OLS Model'!$B$12*J132</f>
        <v>0</v>
      </c>
      <c r="U132" s="23">
        <f>'Res OLS Model'!$B$13*K132</f>
        <v>0</v>
      </c>
      <c r="V132" s="23">
        <f t="shared" ref="V132:V163" ca="1" si="76">SUM(M132:U132)</f>
        <v>11906230.84079729</v>
      </c>
    </row>
    <row r="133" spans="1:22" x14ac:dyDescent="0.25">
      <c r="A133" s="11">
        <v>41791</v>
      </c>
      <c r="B133" s="6">
        <f t="shared" ref="B133:B163" si="77">YEAR(A133)</f>
        <v>2014</v>
      </c>
      <c r="C133" s="30">
        <f>'Monthly Data'!D133</f>
        <v>11450449.290999999</v>
      </c>
      <c r="D133" s="30">
        <f t="shared" ca="1" si="75"/>
        <v>41.510000000000005</v>
      </c>
      <c r="E133" s="30">
        <f t="shared" ca="1" si="75"/>
        <v>44.41</v>
      </c>
      <c r="F133" s="30">
        <f>'Monthly Data'!S133</f>
        <v>23799</v>
      </c>
      <c r="G133" s="30">
        <f>'Monthly Data'!AD133</f>
        <v>0</v>
      </c>
      <c r="H133" s="30">
        <f>'Monthly Data'!AF133</f>
        <v>0</v>
      </c>
      <c r="I133" s="30">
        <f>'Monthly Data'!AH133</f>
        <v>1</v>
      </c>
      <c r="J133" s="30">
        <f>'Monthly Data'!AI133</f>
        <v>0</v>
      </c>
      <c r="K133" s="30">
        <f>'Monthly Data'!AJ133</f>
        <v>0</v>
      </c>
      <c r="M133" s="23">
        <f>'Res OLS Model'!$B$5</f>
        <v>36285878.877469003</v>
      </c>
      <c r="N133" s="23">
        <f ca="1">'Res OLS Model'!$B$6*D133</f>
        <v>465086.62995575421</v>
      </c>
      <c r="O133" s="23">
        <f ca="1">'Res OLS Model'!$B$7*E133</f>
        <v>1196507.5841834536</v>
      </c>
      <c r="P133" s="23">
        <f>'Res OLS Model'!$B$8*F133</f>
        <v>-23924919.84758319</v>
      </c>
      <c r="Q133" s="23">
        <f>'Res OLS Model'!$B$9*G133</f>
        <v>0</v>
      </c>
      <c r="R133" s="23">
        <f>'Res OLS Model'!$B$10*H133</f>
        <v>0</v>
      </c>
      <c r="S133" s="23">
        <f>'Res OLS Model'!$B$11*I133</f>
        <v>-2360733.7423852198</v>
      </c>
      <c r="T133" s="23">
        <f>'Res OLS Model'!$B$12*J133</f>
        <v>0</v>
      </c>
      <c r="U133" s="23">
        <f>'Res OLS Model'!$B$13*K133</f>
        <v>0</v>
      </c>
      <c r="V133" s="23">
        <f t="shared" ca="1" si="76"/>
        <v>11661819.501639802</v>
      </c>
    </row>
    <row r="134" spans="1:22" x14ac:dyDescent="0.25">
      <c r="A134" s="11">
        <v>41821</v>
      </c>
      <c r="B134" s="6">
        <f t="shared" si="77"/>
        <v>2014</v>
      </c>
      <c r="C134" s="30">
        <f>'Monthly Data'!D134</f>
        <v>12659349.261</v>
      </c>
      <c r="D134" s="30">
        <f t="shared" ca="1" si="75"/>
        <v>5.01</v>
      </c>
      <c r="E134" s="30">
        <f t="shared" ca="1" si="75"/>
        <v>96.909999999999982</v>
      </c>
      <c r="F134" s="30">
        <f>'Monthly Data'!S134</f>
        <v>23834</v>
      </c>
      <c r="G134" s="30">
        <f>'Monthly Data'!AD134</f>
        <v>0</v>
      </c>
      <c r="H134" s="30">
        <f>'Monthly Data'!AF134</f>
        <v>0</v>
      </c>
      <c r="I134" s="30">
        <f>'Monthly Data'!AH134</f>
        <v>1</v>
      </c>
      <c r="J134" s="30">
        <f>'Monthly Data'!AI134</f>
        <v>0</v>
      </c>
      <c r="K134" s="30">
        <f>'Monthly Data'!AJ134</f>
        <v>0</v>
      </c>
      <c r="M134" s="23">
        <f>'Res OLS Model'!$B$5</f>
        <v>36285878.877469003</v>
      </c>
      <c r="N134" s="23">
        <f ca="1">'Res OLS Model'!$B$6*D134</f>
        <v>56133.076754476708</v>
      </c>
      <c r="O134" s="23">
        <f ca="1">'Res OLS Model'!$B$7*E134</f>
        <v>2610978.3828691393</v>
      </c>
      <c r="P134" s="23">
        <f>'Res OLS Model'!$B$8*F134</f>
        <v>-23960105.031610478</v>
      </c>
      <c r="Q134" s="23">
        <f>'Res OLS Model'!$B$9*G134</f>
        <v>0</v>
      </c>
      <c r="R134" s="23">
        <f>'Res OLS Model'!$B$10*H134</f>
        <v>0</v>
      </c>
      <c r="S134" s="23">
        <f>'Res OLS Model'!$B$11*I134</f>
        <v>-2360733.7423852198</v>
      </c>
      <c r="T134" s="23">
        <f>'Res OLS Model'!$B$12*J134</f>
        <v>0</v>
      </c>
      <c r="U134" s="23">
        <f>'Res OLS Model'!$B$13*K134</f>
        <v>0</v>
      </c>
      <c r="V134" s="23">
        <f t="shared" ca="1" si="76"/>
        <v>12632151.563096918</v>
      </c>
    </row>
    <row r="135" spans="1:22" x14ac:dyDescent="0.25">
      <c r="A135" s="11">
        <v>41852</v>
      </c>
      <c r="B135" s="6">
        <f t="shared" si="77"/>
        <v>2014</v>
      </c>
      <c r="C135" s="30">
        <f>'Monthly Data'!D135</f>
        <v>12690651.3156</v>
      </c>
      <c r="D135" s="30">
        <f t="shared" ca="1" si="75"/>
        <v>12.719999999999999</v>
      </c>
      <c r="E135" s="30">
        <f t="shared" ca="1" si="75"/>
        <v>77.22999999999999</v>
      </c>
      <c r="F135" s="30">
        <f>'Monthly Data'!S135</f>
        <v>23862</v>
      </c>
      <c r="G135" s="30">
        <f>'Monthly Data'!AD135</f>
        <v>0</v>
      </c>
      <c r="H135" s="30">
        <f>'Monthly Data'!AF135</f>
        <v>0</v>
      </c>
      <c r="I135" s="30">
        <f>'Monthly Data'!AH135</f>
        <v>1</v>
      </c>
      <c r="J135" s="30">
        <f>'Monthly Data'!AI135</f>
        <v>0</v>
      </c>
      <c r="K135" s="30">
        <f>'Monthly Data'!AJ135</f>
        <v>0</v>
      </c>
      <c r="M135" s="23">
        <f>'Res OLS Model'!$B$5</f>
        <v>36285878.877469003</v>
      </c>
      <c r="N135" s="23">
        <f ca="1">'Res OLS Model'!$B$6*D135</f>
        <v>142517.51223891092</v>
      </c>
      <c r="O135" s="23">
        <f ca="1">'Res OLS Model'!$B$7*E135</f>
        <v>2080753.9006189622</v>
      </c>
      <c r="P135" s="23">
        <f>'Res OLS Model'!$B$8*F135</f>
        <v>-23988253.178832307</v>
      </c>
      <c r="Q135" s="23">
        <f>'Res OLS Model'!$B$9*G135</f>
        <v>0</v>
      </c>
      <c r="R135" s="23">
        <f>'Res OLS Model'!$B$10*H135</f>
        <v>0</v>
      </c>
      <c r="S135" s="23">
        <f>'Res OLS Model'!$B$11*I135</f>
        <v>-2360733.7423852198</v>
      </c>
      <c r="T135" s="23">
        <f>'Res OLS Model'!$B$12*J135</f>
        <v>0</v>
      </c>
      <c r="U135" s="23">
        <f>'Res OLS Model'!$B$13*K135</f>
        <v>0</v>
      </c>
      <c r="V135" s="23">
        <f t="shared" ca="1" si="76"/>
        <v>12160163.369109351</v>
      </c>
    </row>
    <row r="136" spans="1:22" x14ac:dyDescent="0.25">
      <c r="A136" s="11">
        <v>41883</v>
      </c>
      <c r="B136" s="6">
        <f t="shared" si="77"/>
        <v>2014</v>
      </c>
      <c r="C136" s="30">
        <f>'Monthly Data'!D136</f>
        <v>12397214.755899999</v>
      </c>
      <c r="D136" s="30">
        <f t="shared" ca="1" si="75"/>
        <v>86.570000000000007</v>
      </c>
      <c r="E136" s="30">
        <f t="shared" ca="1" si="75"/>
        <v>19.899999999999999</v>
      </c>
      <c r="F136" s="30">
        <f>'Monthly Data'!S136</f>
        <v>24020</v>
      </c>
      <c r="G136" s="30">
        <f>'Monthly Data'!AD136</f>
        <v>1</v>
      </c>
      <c r="H136" s="30">
        <f>'Monthly Data'!AF136</f>
        <v>0</v>
      </c>
      <c r="I136" s="30">
        <f>'Monthly Data'!AH136</f>
        <v>0</v>
      </c>
      <c r="J136" s="30">
        <f>'Monthly Data'!AI136</f>
        <v>0</v>
      </c>
      <c r="K136" s="30">
        <f>'Monthly Data'!AJ136</f>
        <v>0</v>
      </c>
      <c r="M136" s="23">
        <f>'Res OLS Model'!$B$5</f>
        <v>36285878.877469003</v>
      </c>
      <c r="N136" s="23">
        <f ca="1">'Res OLS Model'!$B$6*D136</f>
        <v>969948.19453793392</v>
      </c>
      <c r="O136" s="23">
        <f ca="1">'Res OLS Model'!$B$7*E136</f>
        <v>536151.78845419339</v>
      </c>
      <c r="P136" s="23">
        <f>'Res OLS Model'!$B$8*F136</f>
        <v>-24147089.152441204</v>
      </c>
      <c r="Q136" s="23">
        <f>'Res OLS Model'!$B$9*G136</f>
        <v>-1472524.5627255</v>
      </c>
      <c r="R136" s="23">
        <f>'Res OLS Model'!$B$10*H136</f>
        <v>0</v>
      </c>
      <c r="S136" s="23">
        <f>'Res OLS Model'!$B$11*I136</f>
        <v>0</v>
      </c>
      <c r="T136" s="23">
        <f>'Res OLS Model'!$B$12*J136</f>
        <v>0</v>
      </c>
      <c r="U136" s="23">
        <f>'Res OLS Model'!$B$13*K136</f>
        <v>0</v>
      </c>
      <c r="V136" s="23">
        <f t="shared" ca="1" si="76"/>
        <v>12172365.145294428</v>
      </c>
    </row>
    <row r="137" spans="1:22" x14ac:dyDescent="0.25">
      <c r="A137" s="11">
        <v>41913</v>
      </c>
      <c r="B137" s="6">
        <f t="shared" si="77"/>
        <v>2014</v>
      </c>
      <c r="C137" s="30">
        <f>'Monthly Data'!D137</f>
        <v>13065374.972399998</v>
      </c>
      <c r="D137" s="30">
        <f t="shared" ca="1" si="75"/>
        <v>270.3</v>
      </c>
      <c r="E137" s="30">
        <f t="shared" ca="1" si="75"/>
        <v>1.21</v>
      </c>
      <c r="F137" s="30">
        <f>'Monthly Data'!S137</f>
        <v>24052</v>
      </c>
      <c r="G137" s="30">
        <f>'Monthly Data'!AD137</f>
        <v>1</v>
      </c>
      <c r="H137" s="30">
        <f>'Monthly Data'!AF137</f>
        <v>0</v>
      </c>
      <c r="I137" s="30">
        <f>'Monthly Data'!AH137</f>
        <v>0</v>
      </c>
      <c r="J137" s="30">
        <f>'Monthly Data'!AI137</f>
        <v>0</v>
      </c>
      <c r="K137" s="30">
        <f>'Monthly Data'!AJ137</f>
        <v>0</v>
      </c>
      <c r="M137" s="23">
        <f>'Res OLS Model'!$B$5</f>
        <v>36285878.877469003</v>
      </c>
      <c r="N137" s="23">
        <f ca="1">'Res OLS Model'!$B$6*D137</f>
        <v>3028497.1350768572</v>
      </c>
      <c r="O137" s="23">
        <f ca="1">'Res OLS Model'!$B$7*E137</f>
        <v>32600.184122089144</v>
      </c>
      <c r="P137" s="23">
        <f>'Res OLS Model'!$B$8*F137</f>
        <v>-24179258.463551864</v>
      </c>
      <c r="Q137" s="23">
        <f>'Res OLS Model'!$B$9*G137</f>
        <v>-1472524.5627255</v>
      </c>
      <c r="R137" s="23">
        <f>'Res OLS Model'!$B$10*H137</f>
        <v>0</v>
      </c>
      <c r="S137" s="23">
        <f>'Res OLS Model'!$B$11*I137</f>
        <v>0</v>
      </c>
      <c r="T137" s="23">
        <f>'Res OLS Model'!$B$12*J137</f>
        <v>0</v>
      </c>
      <c r="U137" s="23">
        <f>'Res OLS Model'!$B$13*K137</f>
        <v>0</v>
      </c>
      <c r="V137" s="23">
        <f t="shared" ca="1" si="76"/>
        <v>13695193.170390584</v>
      </c>
    </row>
    <row r="138" spans="1:22" x14ac:dyDescent="0.25">
      <c r="A138" s="11">
        <v>41944</v>
      </c>
      <c r="B138" s="6">
        <f t="shared" si="77"/>
        <v>2014</v>
      </c>
      <c r="C138" s="30">
        <f>'Monthly Data'!D138</f>
        <v>17254782.230599999</v>
      </c>
      <c r="D138" s="30">
        <f t="shared" ca="1" si="75"/>
        <v>444.05</v>
      </c>
      <c r="E138" s="30">
        <f t="shared" ca="1" si="75"/>
        <v>0</v>
      </c>
      <c r="F138" s="30">
        <f>'Monthly Data'!S138</f>
        <v>24048</v>
      </c>
      <c r="G138" s="30">
        <f>'Monthly Data'!AD138</f>
        <v>1</v>
      </c>
      <c r="H138" s="30">
        <f>'Monthly Data'!AF138</f>
        <v>0</v>
      </c>
      <c r="I138" s="30">
        <f>'Monthly Data'!AH138</f>
        <v>0</v>
      </c>
      <c r="J138" s="30">
        <f>'Monthly Data'!AI138</f>
        <v>0</v>
      </c>
      <c r="K138" s="30">
        <f>'Monthly Data'!AJ138</f>
        <v>0</v>
      </c>
      <c r="M138" s="23">
        <f>'Res OLS Model'!$B$5</f>
        <v>36285878.877469003</v>
      </c>
      <c r="N138" s="23">
        <f ca="1">'Res OLS Model'!$B$6*D138</f>
        <v>4975228.0903843082</v>
      </c>
      <c r="O138" s="23">
        <f ca="1">'Res OLS Model'!$B$7*E138</f>
        <v>0</v>
      </c>
      <c r="P138" s="23">
        <f>'Res OLS Model'!$B$8*F138</f>
        <v>-24175237.299663033</v>
      </c>
      <c r="Q138" s="23">
        <f>'Res OLS Model'!$B$9*G138</f>
        <v>-1472524.5627255</v>
      </c>
      <c r="R138" s="23">
        <f>'Res OLS Model'!$B$10*H138</f>
        <v>0</v>
      </c>
      <c r="S138" s="23">
        <f>'Res OLS Model'!$B$11*I138</f>
        <v>0</v>
      </c>
      <c r="T138" s="23">
        <f>'Res OLS Model'!$B$12*J138</f>
        <v>0</v>
      </c>
      <c r="U138" s="23">
        <f>'Res OLS Model'!$B$13*K138</f>
        <v>0</v>
      </c>
      <c r="V138" s="23">
        <f t="shared" ca="1" si="76"/>
        <v>15613345.105464775</v>
      </c>
    </row>
    <row r="139" spans="1:22" x14ac:dyDescent="0.25">
      <c r="A139" s="11">
        <v>41974</v>
      </c>
      <c r="B139" s="6">
        <f t="shared" si="77"/>
        <v>2014</v>
      </c>
      <c r="C139" s="30">
        <f>'Monthly Data'!D139</f>
        <v>20222691.8213</v>
      </c>
      <c r="D139" s="30">
        <f t="shared" ca="1" si="75"/>
        <v>684.01</v>
      </c>
      <c r="E139" s="30">
        <f t="shared" ca="1" si="75"/>
        <v>0</v>
      </c>
      <c r="F139" s="30">
        <f>'Monthly Data'!S139</f>
        <v>24046</v>
      </c>
      <c r="G139" s="30">
        <f>'Monthly Data'!AD139</f>
        <v>0</v>
      </c>
      <c r="H139" s="30">
        <f>'Monthly Data'!AF139</f>
        <v>0</v>
      </c>
      <c r="I139" s="30">
        <f>'Monthly Data'!AH139</f>
        <v>0</v>
      </c>
      <c r="J139" s="30">
        <f>'Monthly Data'!AI139</f>
        <v>0</v>
      </c>
      <c r="K139" s="30">
        <f>'Monthly Data'!AJ139</f>
        <v>0</v>
      </c>
      <c r="M139" s="23">
        <f>'Res OLS Model'!$B$5</f>
        <v>36285878.877469003</v>
      </c>
      <c r="N139" s="23">
        <f ca="1">'Res OLS Model'!$B$6*D139</f>
        <v>7663789.5869919388</v>
      </c>
      <c r="O139" s="23">
        <f ca="1">'Res OLS Model'!$B$7*E139</f>
        <v>0</v>
      </c>
      <c r="P139" s="23">
        <f>'Res OLS Model'!$B$8*F139</f>
        <v>-24173226.717718616</v>
      </c>
      <c r="Q139" s="23">
        <f>'Res OLS Model'!$B$9*G139</f>
        <v>0</v>
      </c>
      <c r="R139" s="23">
        <f>'Res OLS Model'!$B$10*H139</f>
        <v>0</v>
      </c>
      <c r="S139" s="23">
        <f>'Res OLS Model'!$B$11*I139</f>
        <v>0</v>
      </c>
      <c r="T139" s="23">
        <f>'Res OLS Model'!$B$12*J139</f>
        <v>0</v>
      </c>
      <c r="U139" s="23">
        <f>'Res OLS Model'!$B$13*K139</f>
        <v>0</v>
      </c>
      <c r="V139" s="23">
        <f t="shared" ca="1" si="76"/>
        <v>19776441.746742323</v>
      </c>
    </row>
    <row r="140" spans="1:22" x14ac:dyDescent="0.25">
      <c r="A140" s="11">
        <v>42005</v>
      </c>
      <c r="B140" s="6">
        <f t="shared" ref="B140:B145" si="78">YEAR(A140)</f>
        <v>2015</v>
      </c>
      <c r="C140" s="30">
        <f>'Monthly Data'!D140</f>
        <v>23218229.315900002</v>
      </c>
      <c r="D140" s="30">
        <f t="shared" ref="D140:E140" ca="1" si="79">D128</f>
        <v>784.29</v>
      </c>
      <c r="E140" s="30">
        <f t="shared" ca="1" si="79"/>
        <v>0</v>
      </c>
      <c r="F140" s="30">
        <f>'Monthly Data'!S140</f>
        <v>24058</v>
      </c>
      <c r="G140" s="30">
        <f>'Monthly Data'!AD140</f>
        <v>0</v>
      </c>
      <c r="H140" s="30">
        <f>'Monthly Data'!AF140</f>
        <v>0</v>
      </c>
      <c r="I140" s="30">
        <f>'Monthly Data'!AH140</f>
        <v>0</v>
      </c>
      <c r="J140" s="30">
        <f>'Monthly Data'!AI140</f>
        <v>1</v>
      </c>
      <c r="K140" s="30">
        <f>'Monthly Data'!AJ140</f>
        <v>0</v>
      </c>
      <c r="M140" s="23">
        <f>'Res OLS Model'!$B$5</f>
        <v>36285878.877469003</v>
      </c>
      <c r="N140" s="23">
        <f ca="1">'Res OLS Model'!$B$6*D140</f>
        <v>8787347.4586364347</v>
      </c>
      <c r="O140" s="23">
        <f ca="1">'Res OLS Model'!$B$7*E140</f>
        <v>0</v>
      </c>
      <c r="P140" s="23">
        <f>'Res OLS Model'!$B$8*F140</f>
        <v>-24185290.209385116</v>
      </c>
      <c r="Q140" s="23">
        <f>'Res OLS Model'!$B$9*G140</f>
        <v>0</v>
      </c>
      <c r="R140" s="23">
        <f>'Res OLS Model'!$B$10*H140</f>
        <v>0</v>
      </c>
      <c r="S140" s="23">
        <f>'Res OLS Model'!$B$11*I140</f>
        <v>0</v>
      </c>
      <c r="T140" s="23">
        <f>'Res OLS Model'!$B$12*J140</f>
        <v>1341287.9429404701</v>
      </c>
      <c r="U140" s="23">
        <f>'Res OLS Model'!$B$13*K140</f>
        <v>0</v>
      </c>
      <c r="V140" s="23">
        <f t="shared" ca="1" si="76"/>
        <v>22229224.06966079</v>
      </c>
    </row>
    <row r="141" spans="1:22" x14ac:dyDescent="0.25">
      <c r="A141" s="11">
        <v>42036</v>
      </c>
      <c r="B141" s="6">
        <f t="shared" si="78"/>
        <v>2015</v>
      </c>
      <c r="C141" s="30">
        <f>'Monthly Data'!D141</f>
        <v>21779372.698899999</v>
      </c>
      <c r="D141" s="30">
        <f t="shared" ref="D141:E141" ca="1" si="80">D129</f>
        <v>682.50999999999988</v>
      </c>
      <c r="E141" s="30">
        <f t="shared" ca="1" si="80"/>
        <v>0</v>
      </c>
      <c r="F141" s="30">
        <f>'Monthly Data'!S141</f>
        <v>24066</v>
      </c>
      <c r="G141" s="30">
        <f>'Monthly Data'!AD141</f>
        <v>0</v>
      </c>
      <c r="H141" s="30">
        <f>'Monthly Data'!AF141</f>
        <v>0</v>
      </c>
      <c r="I141" s="30">
        <f>'Monthly Data'!AH141</f>
        <v>0</v>
      </c>
      <c r="J141" s="30">
        <f>'Monthly Data'!AI141</f>
        <v>0</v>
      </c>
      <c r="K141" s="30">
        <f>'Monthly Data'!AJ141</f>
        <v>0</v>
      </c>
      <c r="M141" s="23">
        <f>'Res OLS Model'!$B$5</f>
        <v>36285878.877469003</v>
      </c>
      <c r="N141" s="23">
        <f ca="1">'Res OLS Model'!$B$6*D141</f>
        <v>7646983.2765864059</v>
      </c>
      <c r="O141" s="23">
        <f ca="1">'Res OLS Model'!$B$7*E141</f>
        <v>0</v>
      </c>
      <c r="P141" s="23">
        <f>'Res OLS Model'!$B$8*F141</f>
        <v>-24193332.537162781</v>
      </c>
      <c r="Q141" s="23">
        <f>'Res OLS Model'!$B$9*G141</f>
        <v>0</v>
      </c>
      <c r="R141" s="23">
        <f>'Res OLS Model'!$B$10*H141</f>
        <v>0</v>
      </c>
      <c r="S141" s="23">
        <f>'Res OLS Model'!$B$11*I141</f>
        <v>0</v>
      </c>
      <c r="T141" s="23">
        <f>'Res OLS Model'!$B$12*J141</f>
        <v>0</v>
      </c>
      <c r="U141" s="23">
        <f>'Res OLS Model'!$B$13*K141</f>
        <v>0</v>
      </c>
      <c r="V141" s="23">
        <f t="shared" ca="1" si="76"/>
        <v>19739529.616892628</v>
      </c>
    </row>
    <row r="142" spans="1:22" x14ac:dyDescent="0.25">
      <c r="A142" s="11">
        <v>42064</v>
      </c>
      <c r="B142" s="6">
        <f t="shared" si="78"/>
        <v>2015</v>
      </c>
      <c r="C142" s="30">
        <f>'Monthly Data'!D142</f>
        <v>19916624.164099999</v>
      </c>
      <c r="D142" s="30">
        <f t="shared" ref="D142:E142" ca="1" si="81">D130</f>
        <v>556.99</v>
      </c>
      <c r="E142" s="30">
        <f t="shared" ca="1" si="81"/>
        <v>0</v>
      </c>
      <c r="F142" s="30">
        <f>'Monthly Data'!S142</f>
        <v>24037</v>
      </c>
      <c r="G142" s="30">
        <f>'Monthly Data'!AD142</f>
        <v>0</v>
      </c>
      <c r="H142" s="30">
        <f>'Monthly Data'!AF142</f>
        <v>0</v>
      </c>
      <c r="I142" s="30">
        <f>'Monthly Data'!AH142</f>
        <v>0</v>
      </c>
      <c r="J142" s="30">
        <f>'Monthly Data'!AI142</f>
        <v>0</v>
      </c>
      <c r="K142" s="30">
        <f>'Monthly Data'!AJ142</f>
        <v>1</v>
      </c>
      <c r="M142" s="23">
        <f>'Res OLS Model'!$B$5</f>
        <v>36285878.877469003</v>
      </c>
      <c r="N142" s="23">
        <f ca="1">'Res OLS Model'!$B$6*D142</f>
        <v>6240631.2218514932</v>
      </c>
      <c r="O142" s="23">
        <f ca="1">'Res OLS Model'!$B$7*E142</f>
        <v>0</v>
      </c>
      <c r="P142" s="23">
        <f>'Res OLS Model'!$B$8*F142</f>
        <v>-24164179.098968744</v>
      </c>
      <c r="Q142" s="23">
        <f>'Res OLS Model'!$B$9*G142</f>
        <v>0</v>
      </c>
      <c r="R142" s="23">
        <f>'Res OLS Model'!$B$10*H142</f>
        <v>0</v>
      </c>
      <c r="S142" s="23">
        <f>'Res OLS Model'!$B$11*I142</f>
        <v>0</v>
      </c>
      <c r="T142" s="23">
        <f>'Res OLS Model'!$B$12*J142</f>
        <v>0</v>
      </c>
      <c r="U142" s="23">
        <f>'Res OLS Model'!$B$13*K142</f>
        <v>623335.83106531797</v>
      </c>
      <c r="V142" s="23">
        <f t="shared" ca="1" si="76"/>
        <v>18985666.831417069</v>
      </c>
    </row>
    <row r="143" spans="1:22" x14ac:dyDescent="0.25">
      <c r="A143" s="11">
        <v>42095</v>
      </c>
      <c r="B143" s="6">
        <f t="shared" si="78"/>
        <v>2015</v>
      </c>
      <c r="C143" s="30">
        <f>'Monthly Data'!D143</f>
        <v>14887376.763799999</v>
      </c>
      <c r="D143" s="30">
        <f t="shared" ref="D143:E143" ca="1" si="82">D131</f>
        <v>326.58999999999997</v>
      </c>
      <c r="E143" s="30">
        <f t="shared" ca="1" si="82"/>
        <v>0.39</v>
      </c>
      <c r="F143" s="30">
        <f>'Monthly Data'!S143</f>
        <v>24025</v>
      </c>
      <c r="G143" s="30">
        <f>'Monthly Data'!AD143</f>
        <v>0</v>
      </c>
      <c r="H143" s="30">
        <f>'Monthly Data'!AF143</f>
        <v>1</v>
      </c>
      <c r="I143" s="30">
        <f>'Monthly Data'!AH143</f>
        <v>0</v>
      </c>
      <c r="J143" s="30">
        <f>'Monthly Data'!AI143</f>
        <v>0</v>
      </c>
      <c r="K143" s="30">
        <f>'Monthly Data'!AJ143</f>
        <v>0</v>
      </c>
      <c r="M143" s="23">
        <f>'Res OLS Model'!$B$5</f>
        <v>36285878.877469003</v>
      </c>
      <c r="N143" s="23">
        <f ca="1">'Res OLS Model'!$B$6*D143</f>
        <v>3659181.9435617859</v>
      </c>
      <c r="O143" s="23">
        <f ca="1">'Res OLS Model'!$B$7*E143</f>
        <v>10507.497361665097</v>
      </c>
      <c r="P143" s="23">
        <f>'Res OLS Model'!$B$8*F143</f>
        <v>-24152115.607302245</v>
      </c>
      <c r="Q143" s="23">
        <f>'Res OLS Model'!$B$9*G143</f>
        <v>0</v>
      </c>
      <c r="R143" s="23">
        <f>'Res OLS Model'!$B$10*H143</f>
        <v>-1378033.61082948</v>
      </c>
      <c r="S143" s="23">
        <f>'Res OLS Model'!$B$11*I143</f>
        <v>0</v>
      </c>
      <c r="T143" s="23">
        <f>'Res OLS Model'!$B$12*J143</f>
        <v>0</v>
      </c>
      <c r="U143" s="23">
        <f>'Res OLS Model'!$B$13*K143</f>
        <v>0</v>
      </c>
      <c r="V143" s="23">
        <f t="shared" ca="1" si="76"/>
        <v>14425419.100260731</v>
      </c>
    </row>
    <row r="144" spans="1:22" x14ac:dyDescent="0.25">
      <c r="A144" s="11">
        <v>42125</v>
      </c>
      <c r="B144" s="6">
        <f t="shared" si="78"/>
        <v>2015</v>
      </c>
      <c r="C144" s="30">
        <f>'Monthly Data'!D144</f>
        <v>10777348.381200001</v>
      </c>
      <c r="D144" s="30">
        <f t="shared" ref="D144:E144" ca="1" si="83">D132</f>
        <v>144.96</v>
      </c>
      <c r="E144" s="30">
        <f t="shared" ca="1" si="83"/>
        <v>8.67</v>
      </c>
      <c r="F144" s="30">
        <f>'Monthly Data'!S144</f>
        <v>23955</v>
      </c>
      <c r="G144" s="30">
        <f>'Monthly Data'!AD144</f>
        <v>0</v>
      </c>
      <c r="H144" s="30">
        <f>'Monthly Data'!AF144</f>
        <v>0</v>
      </c>
      <c r="I144" s="30">
        <f>'Monthly Data'!AH144</f>
        <v>1</v>
      </c>
      <c r="J144" s="30">
        <f>'Monthly Data'!AI144</f>
        <v>0</v>
      </c>
      <c r="K144" s="30">
        <f>'Monthly Data'!AJ144</f>
        <v>0</v>
      </c>
      <c r="M144" s="23">
        <f>'Res OLS Model'!$B$5</f>
        <v>36285878.877469003</v>
      </c>
      <c r="N144" s="23">
        <f ca="1">'Res OLS Model'!$B$6*D144</f>
        <v>1624161.8375906076</v>
      </c>
      <c r="O144" s="23">
        <f ca="1">'Res OLS Model'!$B$7*E144</f>
        <v>233589.7490400933</v>
      </c>
      <c r="P144" s="23">
        <f>'Res OLS Model'!$B$8*F144</f>
        <v>-24081745.239247669</v>
      </c>
      <c r="Q144" s="23">
        <f>'Res OLS Model'!$B$9*G144</f>
        <v>0</v>
      </c>
      <c r="R144" s="23">
        <f>'Res OLS Model'!$B$10*H144</f>
        <v>0</v>
      </c>
      <c r="S144" s="23">
        <f>'Res OLS Model'!$B$11*I144</f>
        <v>-2360733.7423852198</v>
      </c>
      <c r="T144" s="23">
        <f>'Res OLS Model'!$B$12*J144</f>
        <v>0</v>
      </c>
      <c r="U144" s="23">
        <f>'Res OLS Model'!$B$13*K144</f>
        <v>0</v>
      </c>
      <c r="V144" s="23">
        <f t="shared" ca="1" si="76"/>
        <v>11701151.482466817</v>
      </c>
    </row>
    <row r="145" spans="1:22" x14ac:dyDescent="0.25">
      <c r="A145" s="11">
        <v>42156</v>
      </c>
      <c r="B145" s="6">
        <f t="shared" si="78"/>
        <v>2015</v>
      </c>
      <c r="C145" s="30">
        <f>'Monthly Data'!D145</f>
        <v>10853034.473300001</v>
      </c>
      <c r="D145" s="30">
        <f t="shared" ref="D145:E145" ca="1" si="84">D133</f>
        <v>41.510000000000005</v>
      </c>
      <c r="E145" s="30">
        <f t="shared" ca="1" si="84"/>
        <v>44.41</v>
      </c>
      <c r="F145" s="30">
        <f>'Monthly Data'!S145</f>
        <v>23911</v>
      </c>
      <c r="G145" s="30">
        <f>'Monthly Data'!AD145</f>
        <v>0</v>
      </c>
      <c r="H145" s="30">
        <f>'Monthly Data'!AF145</f>
        <v>0</v>
      </c>
      <c r="I145" s="30">
        <f>'Monthly Data'!AH145</f>
        <v>1</v>
      </c>
      <c r="J145" s="30">
        <f>'Monthly Data'!AI145</f>
        <v>0</v>
      </c>
      <c r="K145" s="30">
        <f>'Monthly Data'!AJ145</f>
        <v>0</v>
      </c>
      <c r="M145" s="23">
        <f>'Res OLS Model'!$B$5</f>
        <v>36285878.877469003</v>
      </c>
      <c r="N145" s="23">
        <f ca="1">'Res OLS Model'!$B$6*D145</f>
        <v>465086.62995575421</v>
      </c>
      <c r="O145" s="23">
        <f ca="1">'Res OLS Model'!$B$7*E145</f>
        <v>1196507.5841834536</v>
      </c>
      <c r="P145" s="23">
        <f>'Res OLS Model'!$B$8*F145</f>
        <v>-24037512.436470509</v>
      </c>
      <c r="Q145" s="23">
        <f>'Res OLS Model'!$B$9*G145</f>
        <v>0</v>
      </c>
      <c r="R145" s="23">
        <f>'Res OLS Model'!$B$10*H145</f>
        <v>0</v>
      </c>
      <c r="S145" s="23">
        <f>'Res OLS Model'!$B$11*I145</f>
        <v>-2360733.7423852198</v>
      </c>
      <c r="T145" s="23">
        <f>'Res OLS Model'!$B$12*J145</f>
        <v>0</v>
      </c>
      <c r="U145" s="23">
        <f>'Res OLS Model'!$B$13*K145</f>
        <v>0</v>
      </c>
      <c r="V145" s="23">
        <f t="shared" ca="1" si="76"/>
        <v>11549226.912752483</v>
      </c>
    </row>
    <row r="146" spans="1:22" x14ac:dyDescent="0.25">
      <c r="A146" s="11">
        <v>42186</v>
      </c>
      <c r="B146" s="6">
        <f t="shared" si="77"/>
        <v>2015</v>
      </c>
      <c r="D146" s="30">
        <f t="shared" ref="D146:E159" ca="1" si="85">D134</f>
        <v>5.01</v>
      </c>
      <c r="E146" s="30">
        <f t="shared" ca="1" si="85"/>
        <v>96.909999999999982</v>
      </c>
      <c r="F146" s="60">
        <f>SUMIF('Connection count '!B:B,B146,'Connection count '!C:C)</f>
        <v>24004.475833780409</v>
      </c>
      <c r="G146" s="60">
        <f t="shared" ref="G146:K146" si="86">G134</f>
        <v>0</v>
      </c>
      <c r="H146" s="60">
        <f t="shared" si="86"/>
        <v>0</v>
      </c>
      <c r="I146" s="60">
        <f t="shared" si="86"/>
        <v>1</v>
      </c>
      <c r="J146" s="60">
        <f t="shared" ref="J146" si="87">J134</f>
        <v>0</v>
      </c>
      <c r="K146" s="60">
        <f t="shared" si="86"/>
        <v>0</v>
      </c>
      <c r="M146" s="23">
        <f>'Res OLS Model'!$B$5</f>
        <v>36285878.877469003</v>
      </c>
      <c r="N146" s="23">
        <f ca="1">'Res OLS Model'!$B$6*D146</f>
        <v>56133.076754476708</v>
      </c>
      <c r="O146" s="23">
        <f ca="1">'Res OLS Model'!$B$7*E146</f>
        <v>2610978.3828691393</v>
      </c>
      <c r="P146" s="23">
        <f>'Res OLS Model'!$B$8*F146</f>
        <v>-24131482.848289587</v>
      </c>
      <c r="Q146" s="23">
        <f>'Res OLS Model'!$B$9*G146</f>
        <v>0</v>
      </c>
      <c r="R146" s="23">
        <f>'Res OLS Model'!$B$10*H146</f>
        <v>0</v>
      </c>
      <c r="S146" s="23">
        <f>'Res OLS Model'!$B$11*I146</f>
        <v>-2360733.7423852198</v>
      </c>
      <c r="T146" s="23">
        <f>'Res OLS Model'!$B$12*J146</f>
        <v>0</v>
      </c>
      <c r="U146" s="23">
        <f>'Res OLS Model'!$B$13*K146</f>
        <v>0</v>
      </c>
      <c r="V146" s="23">
        <f t="shared" ca="1" si="76"/>
        <v>12460773.746417809</v>
      </c>
    </row>
    <row r="147" spans="1:22" x14ac:dyDescent="0.25">
      <c r="A147" s="11">
        <v>42217</v>
      </c>
      <c r="B147" s="6">
        <f t="shared" si="77"/>
        <v>2015</v>
      </c>
      <c r="D147" s="30">
        <f t="shared" ca="1" si="85"/>
        <v>12.719999999999999</v>
      </c>
      <c r="E147" s="30">
        <f t="shared" ca="1" si="85"/>
        <v>77.22999999999999</v>
      </c>
      <c r="F147" s="60">
        <f>SUMIF('Connection count '!B:B,B147,'Connection count '!C:C)</f>
        <v>24004.475833780409</v>
      </c>
      <c r="G147" s="60">
        <f t="shared" ref="G147:K147" si="88">G135</f>
        <v>0</v>
      </c>
      <c r="H147" s="60">
        <f t="shared" si="88"/>
        <v>0</v>
      </c>
      <c r="I147" s="60">
        <f t="shared" si="88"/>
        <v>1</v>
      </c>
      <c r="J147" s="60">
        <f t="shared" ref="J147" si="89">J135</f>
        <v>0</v>
      </c>
      <c r="K147" s="60">
        <f t="shared" si="88"/>
        <v>0</v>
      </c>
      <c r="M147" s="23">
        <f>'Res OLS Model'!$B$5</f>
        <v>36285878.877469003</v>
      </c>
      <c r="N147" s="23">
        <f ca="1">'Res OLS Model'!$B$6*D147</f>
        <v>142517.51223891092</v>
      </c>
      <c r="O147" s="23">
        <f ca="1">'Res OLS Model'!$B$7*E147</f>
        <v>2080753.9006189622</v>
      </c>
      <c r="P147" s="23">
        <f>'Res OLS Model'!$B$8*F147</f>
        <v>-24131482.848289587</v>
      </c>
      <c r="Q147" s="23">
        <f>'Res OLS Model'!$B$9*G147</f>
        <v>0</v>
      </c>
      <c r="R147" s="23">
        <f>'Res OLS Model'!$B$10*H147</f>
        <v>0</v>
      </c>
      <c r="S147" s="23">
        <f>'Res OLS Model'!$B$11*I147</f>
        <v>-2360733.7423852198</v>
      </c>
      <c r="T147" s="23">
        <f>'Res OLS Model'!$B$12*J147</f>
        <v>0</v>
      </c>
      <c r="U147" s="23">
        <f>'Res OLS Model'!$B$13*K147</f>
        <v>0</v>
      </c>
      <c r="V147" s="23">
        <f t="shared" ca="1" si="76"/>
        <v>12016933.699652072</v>
      </c>
    </row>
    <row r="148" spans="1:22" x14ac:dyDescent="0.25">
      <c r="A148" s="11">
        <v>42248</v>
      </c>
      <c r="B148" s="6">
        <f t="shared" si="77"/>
        <v>2015</v>
      </c>
      <c r="D148" s="30">
        <f t="shared" ca="1" si="85"/>
        <v>86.570000000000007</v>
      </c>
      <c r="E148" s="30">
        <f t="shared" ca="1" si="85"/>
        <v>19.899999999999999</v>
      </c>
      <c r="F148" s="60">
        <f>SUMIF('Connection count '!B:B,B148,'Connection count '!C:C)</f>
        <v>24004.475833780409</v>
      </c>
      <c r="G148" s="60">
        <f t="shared" ref="G148:K148" si="90">G136</f>
        <v>1</v>
      </c>
      <c r="H148" s="60">
        <f t="shared" si="90"/>
        <v>0</v>
      </c>
      <c r="I148" s="60">
        <f t="shared" si="90"/>
        <v>0</v>
      </c>
      <c r="J148" s="60">
        <f t="shared" ref="J148" si="91">J136</f>
        <v>0</v>
      </c>
      <c r="K148" s="60">
        <f t="shared" si="90"/>
        <v>0</v>
      </c>
      <c r="M148" s="23">
        <f>'Res OLS Model'!$B$5</f>
        <v>36285878.877469003</v>
      </c>
      <c r="N148" s="23">
        <f ca="1">'Res OLS Model'!$B$6*D148</f>
        <v>969948.19453793392</v>
      </c>
      <c r="O148" s="23">
        <f ca="1">'Res OLS Model'!$B$7*E148</f>
        <v>536151.78845419339</v>
      </c>
      <c r="P148" s="23">
        <f>'Res OLS Model'!$B$8*F148</f>
        <v>-24131482.848289587</v>
      </c>
      <c r="Q148" s="23">
        <f>'Res OLS Model'!$B$9*G148</f>
        <v>-1472524.5627255</v>
      </c>
      <c r="R148" s="23">
        <f>'Res OLS Model'!$B$10*H148</f>
        <v>0</v>
      </c>
      <c r="S148" s="23">
        <f>'Res OLS Model'!$B$11*I148</f>
        <v>0</v>
      </c>
      <c r="T148" s="23">
        <f>'Res OLS Model'!$B$12*J148</f>
        <v>0</v>
      </c>
      <c r="U148" s="23">
        <f>'Res OLS Model'!$B$13*K148</f>
        <v>0</v>
      </c>
      <c r="V148" s="23">
        <f t="shared" ca="1" si="76"/>
        <v>12187971.449446045</v>
      </c>
    </row>
    <row r="149" spans="1:22" x14ac:dyDescent="0.25">
      <c r="A149" s="11">
        <v>42278</v>
      </c>
      <c r="B149" s="6">
        <f t="shared" si="77"/>
        <v>2015</v>
      </c>
      <c r="D149" s="30">
        <f t="shared" ca="1" si="85"/>
        <v>270.3</v>
      </c>
      <c r="E149" s="30">
        <f t="shared" ca="1" si="85"/>
        <v>1.21</v>
      </c>
      <c r="F149" s="60">
        <f>SUMIF('Connection count '!B:B,B149,'Connection count '!C:C)</f>
        <v>24004.475833780409</v>
      </c>
      <c r="G149" s="60">
        <f t="shared" ref="G149:K149" si="92">G137</f>
        <v>1</v>
      </c>
      <c r="H149" s="60">
        <f t="shared" si="92"/>
        <v>0</v>
      </c>
      <c r="I149" s="60">
        <f t="shared" si="92"/>
        <v>0</v>
      </c>
      <c r="J149" s="60">
        <f t="shared" ref="J149" si="93">J137</f>
        <v>0</v>
      </c>
      <c r="K149" s="60">
        <f t="shared" si="92"/>
        <v>0</v>
      </c>
      <c r="M149" s="23">
        <f>'Res OLS Model'!$B$5</f>
        <v>36285878.877469003</v>
      </c>
      <c r="N149" s="23">
        <f ca="1">'Res OLS Model'!$B$6*D149</f>
        <v>3028497.1350768572</v>
      </c>
      <c r="O149" s="23">
        <f ca="1">'Res OLS Model'!$B$7*E149</f>
        <v>32600.184122089144</v>
      </c>
      <c r="P149" s="23">
        <f>'Res OLS Model'!$B$8*F149</f>
        <v>-24131482.848289587</v>
      </c>
      <c r="Q149" s="23">
        <f>'Res OLS Model'!$B$9*G149</f>
        <v>-1472524.5627255</v>
      </c>
      <c r="R149" s="23">
        <f>'Res OLS Model'!$B$10*H149</f>
        <v>0</v>
      </c>
      <c r="S149" s="23">
        <f>'Res OLS Model'!$B$11*I149</f>
        <v>0</v>
      </c>
      <c r="T149" s="23">
        <f>'Res OLS Model'!$B$12*J149</f>
        <v>0</v>
      </c>
      <c r="U149" s="23">
        <f>'Res OLS Model'!$B$13*K149</f>
        <v>0</v>
      </c>
      <c r="V149" s="23">
        <f t="shared" ca="1" si="76"/>
        <v>13742968.785652861</v>
      </c>
    </row>
    <row r="150" spans="1:22" x14ac:dyDescent="0.25">
      <c r="A150" s="11">
        <v>42309</v>
      </c>
      <c r="B150" s="6">
        <f t="shared" si="77"/>
        <v>2015</v>
      </c>
      <c r="D150" s="30">
        <f t="shared" ca="1" si="85"/>
        <v>444.05</v>
      </c>
      <c r="E150" s="30">
        <f t="shared" ca="1" si="85"/>
        <v>0</v>
      </c>
      <c r="F150" s="60">
        <f>SUMIF('Connection count '!B:B,B150,'Connection count '!C:C)</f>
        <v>24004.475833780409</v>
      </c>
      <c r="G150" s="60">
        <f t="shared" ref="G150:K150" si="94">G138</f>
        <v>1</v>
      </c>
      <c r="H150" s="60">
        <f t="shared" si="94"/>
        <v>0</v>
      </c>
      <c r="I150" s="60">
        <f t="shared" si="94"/>
        <v>0</v>
      </c>
      <c r="J150" s="60">
        <f t="shared" ref="J150" si="95">J138</f>
        <v>0</v>
      </c>
      <c r="K150" s="60">
        <f t="shared" si="94"/>
        <v>0</v>
      </c>
      <c r="M150" s="23">
        <f>'Res OLS Model'!$B$5</f>
        <v>36285878.877469003</v>
      </c>
      <c r="N150" s="23">
        <f ca="1">'Res OLS Model'!$B$6*D150</f>
        <v>4975228.0903843082</v>
      </c>
      <c r="O150" s="23">
        <f ca="1">'Res OLS Model'!$B$7*E150</f>
        <v>0</v>
      </c>
      <c r="P150" s="23">
        <f>'Res OLS Model'!$B$8*F150</f>
        <v>-24131482.848289587</v>
      </c>
      <c r="Q150" s="23">
        <f>'Res OLS Model'!$B$9*G150</f>
        <v>-1472524.5627255</v>
      </c>
      <c r="R150" s="23">
        <f>'Res OLS Model'!$B$10*H150</f>
        <v>0</v>
      </c>
      <c r="S150" s="23">
        <f>'Res OLS Model'!$B$11*I150</f>
        <v>0</v>
      </c>
      <c r="T150" s="23">
        <f>'Res OLS Model'!$B$12*J150</f>
        <v>0</v>
      </c>
      <c r="U150" s="23">
        <f>'Res OLS Model'!$B$13*K150</f>
        <v>0</v>
      </c>
      <c r="V150" s="23">
        <f t="shared" ca="1" si="76"/>
        <v>15657099.556838222</v>
      </c>
    </row>
    <row r="151" spans="1:22" x14ac:dyDescent="0.25">
      <c r="A151" s="11">
        <v>42339</v>
      </c>
      <c r="B151" s="6">
        <f t="shared" si="77"/>
        <v>2015</v>
      </c>
      <c r="D151" s="30">
        <f t="shared" ca="1" si="85"/>
        <v>684.01</v>
      </c>
      <c r="E151" s="30">
        <f t="shared" ca="1" si="85"/>
        <v>0</v>
      </c>
      <c r="F151" s="60">
        <f>SUMIF('Connection count '!B:B,B151,'Connection count '!C:C)</f>
        <v>24004.475833780409</v>
      </c>
      <c r="G151" s="60">
        <f t="shared" ref="G151:K151" si="96">G139</f>
        <v>0</v>
      </c>
      <c r="H151" s="60">
        <f t="shared" si="96"/>
        <v>0</v>
      </c>
      <c r="I151" s="60">
        <f t="shared" si="96"/>
        <v>0</v>
      </c>
      <c r="J151" s="60">
        <f t="shared" ref="J151" si="97">J139</f>
        <v>0</v>
      </c>
      <c r="K151" s="60">
        <f t="shared" si="96"/>
        <v>0</v>
      </c>
      <c r="M151" s="23">
        <f>'Res OLS Model'!$B$5</f>
        <v>36285878.877469003</v>
      </c>
      <c r="N151" s="23">
        <f ca="1">'Res OLS Model'!$B$6*D151</f>
        <v>7663789.5869919388</v>
      </c>
      <c r="O151" s="23">
        <f ca="1">'Res OLS Model'!$B$7*E151</f>
        <v>0</v>
      </c>
      <c r="P151" s="23">
        <f>'Res OLS Model'!$B$8*F151</f>
        <v>-24131482.848289587</v>
      </c>
      <c r="Q151" s="23">
        <f>'Res OLS Model'!$B$9*G151</f>
        <v>0</v>
      </c>
      <c r="R151" s="23">
        <f>'Res OLS Model'!$B$10*H151</f>
        <v>0</v>
      </c>
      <c r="S151" s="23">
        <f>'Res OLS Model'!$B$11*I151</f>
        <v>0</v>
      </c>
      <c r="T151" s="23">
        <f>'Res OLS Model'!$B$12*J151</f>
        <v>0</v>
      </c>
      <c r="U151" s="23">
        <f>'Res OLS Model'!$B$13*K151</f>
        <v>0</v>
      </c>
      <c r="V151" s="23">
        <f t="shared" ca="1" si="76"/>
        <v>19818185.616171353</v>
      </c>
    </row>
    <row r="152" spans="1:22" x14ac:dyDescent="0.25">
      <c r="A152" s="11">
        <v>42370</v>
      </c>
      <c r="B152" s="6">
        <f t="shared" si="77"/>
        <v>2016</v>
      </c>
      <c r="D152" s="30">
        <f t="shared" ca="1" si="85"/>
        <v>784.29</v>
      </c>
      <c r="E152" s="30">
        <f t="shared" ca="1" si="85"/>
        <v>0</v>
      </c>
      <c r="F152" s="60">
        <f>SUMIF('Connection count '!B:B,B152,'Connection count '!C:C)</f>
        <v>24157.335580892955</v>
      </c>
      <c r="G152" s="60">
        <f t="shared" ref="G152:K152" si="98">G140</f>
        <v>0</v>
      </c>
      <c r="H152" s="60">
        <f t="shared" si="98"/>
        <v>0</v>
      </c>
      <c r="I152" s="60">
        <f t="shared" si="98"/>
        <v>0</v>
      </c>
      <c r="J152" s="60">
        <f t="shared" ref="J152" si="99">J140</f>
        <v>1</v>
      </c>
      <c r="K152" s="60">
        <f t="shared" si="98"/>
        <v>0</v>
      </c>
      <c r="M152" s="23">
        <f>'Res OLS Model'!$B$5</f>
        <v>36285878.877469003</v>
      </c>
      <c r="N152" s="23">
        <f ca="1">'Res OLS Model'!$B$6*D152</f>
        <v>8787347.4586364347</v>
      </c>
      <c r="O152" s="23">
        <f ca="1">'Res OLS Model'!$B$7*E152</f>
        <v>0</v>
      </c>
      <c r="P152" s="23">
        <f>'Res OLS Model'!$B$8*F152</f>
        <v>-24285151.372075863</v>
      </c>
      <c r="Q152" s="23">
        <f>'Res OLS Model'!$B$9*G152</f>
        <v>0</v>
      </c>
      <c r="R152" s="23">
        <f>'Res OLS Model'!$B$10*H152</f>
        <v>0</v>
      </c>
      <c r="S152" s="23">
        <f>'Res OLS Model'!$B$11*I152</f>
        <v>0</v>
      </c>
      <c r="T152" s="23">
        <f>'Res OLS Model'!$B$12*J152</f>
        <v>1341287.9429404701</v>
      </c>
      <c r="U152" s="23">
        <f>'Res OLS Model'!$B$13*K152</f>
        <v>0</v>
      </c>
      <c r="V152" s="23">
        <f t="shared" ca="1" si="76"/>
        <v>22129362.906970043</v>
      </c>
    </row>
    <row r="153" spans="1:22" x14ac:dyDescent="0.25">
      <c r="A153" s="11">
        <v>42401</v>
      </c>
      <c r="B153" s="6">
        <f t="shared" si="77"/>
        <v>2016</v>
      </c>
      <c r="D153" s="30">
        <f t="shared" ca="1" si="85"/>
        <v>682.50999999999988</v>
      </c>
      <c r="E153" s="30">
        <f t="shared" ca="1" si="85"/>
        <v>0</v>
      </c>
      <c r="F153" s="60">
        <f>SUMIF('Connection count '!B:B,B153,'Connection count '!C:C)</f>
        <v>24157.335580892955</v>
      </c>
      <c r="G153" s="60">
        <f t="shared" ref="G153:K153" si="100">G141</f>
        <v>0</v>
      </c>
      <c r="H153" s="60">
        <f t="shared" si="100"/>
        <v>0</v>
      </c>
      <c r="I153" s="60">
        <f t="shared" si="100"/>
        <v>0</v>
      </c>
      <c r="J153" s="60">
        <f t="shared" ref="J153" si="101">J141</f>
        <v>0</v>
      </c>
      <c r="K153" s="60">
        <f t="shared" si="100"/>
        <v>0</v>
      </c>
      <c r="M153" s="23">
        <f>'Res OLS Model'!$B$5</f>
        <v>36285878.877469003</v>
      </c>
      <c r="N153" s="23">
        <f ca="1">'Res OLS Model'!$B$6*D153</f>
        <v>7646983.2765864059</v>
      </c>
      <c r="O153" s="23">
        <f ca="1">'Res OLS Model'!$B$7*E153</f>
        <v>0</v>
      </c>
      <c r="P153" s="23">
        <f>'Res OLS Model'!$B$8*F153</f>
        <v>-24285151.372075863</v>
      </c>
      <c r="Q153" s="23">
        <f>'Res OLS Model'!$B$9*G153</f>
        <v>0</v>
      </c>
      <c r="R153" s="23">
        <f>'Res OLS Model'!$B$10*H153</f>
        <v>0</v>
      </c>
      <c r="S153" s="23">
        <f>'Res OLS Model'!$B$11*I153</f>
        <v>0</v>
      </c>
      <c r="T153" s="23">
        <f>'Res OLS Model'!$B$12*J153</f>
        <v>0</v>
      </c>
      <c r="U153" s="23">
        <f>'Res OLS Model'!$B$13*K153</f>
        <v>0</v>
      </c>
      <c r="V153" s="23">
        <f t="shared" ca="1" si="76"/>
        <v>19647710.781979546</v>
      </c>
    </row>
    <row r="154" spans="1:22" x14ac:dyDescent="0.25">
      <c r="A154" s="11">
        <v>42430</v>
      </c>
      <c r="B154" s="6">
        <f t="shared" si="77"/>
        <v>2016</v>
      </c>
      <c r="D154" s="30">
        <f t="shared" ca="1" si="85"/>
        <v>556.99</v>
      </c>
      <c r="E154" s="30">
        <f t="shared" ca="1" si="85"/>
        <v>0</v>
      </c>
      <c r="F154" s="60">
        <f>SUMIF('Connection count '!B:B,B154,'Connection count '!C:C)</f>
        <v>24157.335580892955</v>
      </c>
      <c r="G154" s="60">
        <f t="shared" ref="G154:K154" si="102">G142</f>
        <v>0</v>
      </c>
      <c r="H154" s="60">
        <f t="shared" si="102"/>
        <v>0</v>
      </c>
      <c r="I154" s="60">
        <f t="shared" si="102"/>
        <v>0</v>
      </c>
      <c r="J154" s="60">
        <f t="shared" ref="J154" si="103">J142</f>
        <v>0</v>
      </c>
      <c r="K154" s="60">
        <f t="shared" si="102"/>
        <v>1</v>
      </c>
      <c r="M154" s="23">
        <f>'Res OLS Model'!$B$5</f>
        <v>36285878.877469003</v>
      </c>
      <c r="N154" s="23">
        <f ca="1">'Res OLS Model'!$B$6*D154</f>
        <v>6240631.2218514932</v>
      </c>
      <c r="O154" s="23">
        <f ca="1">'Res OLS Model'!$B$7*E154</f>
        <v>0</v>
      </c>
      <c r="P154" s="23">
        <f>'Res OLS Model'!$B$8*F154</f>
        <v>-24285151.372075863</v>
      </c>
      <c r="Q154" s="23">
        <f>'Res OLS Model'!$B$9*G154</f>
        <v>0</v>
      </c>
      <c r="R154" s="23">
        <f>'Res OLS Model'!$B$10*H154</f>
        <v>0</v>
      </c>
      <c r="S154" s="23">
        <f>'Res OLS Model'!$B$11*I154</f>
        <v>0</v>
      </c>
      <c r="T154" s="23">
        <f>'Res OLS Model'!$B$12*J154</f>
        <v>0</v>
      </c>
      <c r="U154" s="23">
        <f>'Res OLS Model'!$B$13*K154</f>
        <v>623335.83106531797</v>
      </c>
      <c r="V154" s="23">
        <f t="shared" ca="1" si="76"/>
        <v>18864694.55830995</v>
      </c>
    </row>
    <row r="155" spans="1:22" x14ac:dyDescent="0.25">
      <c r="A155" s="11">
        <v>42461</v>
      </c>
      <c r="B155" s="6">
        <f t="shared" si="77"/>
        <v>2016</v>
      </c>
      <c r="D155" s="30">
        <f t="shared" ca="1" si="85"/>
        <v>326.58999999999997</v>
      </c>
      <c r="E155" s="30">
        <f t="shared" ca="1" si="85"/>
        <v>0.39</v>
      </c>
      <c r="F155" s="60">
        <f>SUMIF('Connection count '!B:B,B155,'Connection count '!C:C)</f>
        <v>24157.335580892955</v>
      </c>
      <c r="G155" s="60">
        <f t="shared" ref="G155:K155" si="104">G143</f>
        <v>0</v>
      </c>
      <c r="H155" s="60">
        <f t="shared" si="104"/>
        <v>1</v>
      </c>
      <c r="I155" s="60">
        <f t="shared" si="104"/>
        <v>0</v>
      </c>
      <c r="J155" s="60">
        <f t="shared" ref="J155" si="105">J143</f>
        <v>0</v>
      </c>
      <c r="K155" s="60">
        <f t="shared" si="104"/>
        <v>0</v>
      </c>
      <c r="M155" s="23">
        <f>'Res OLS Model'!$B$5</f>
        <v>36285878.877469003</v>
      </c>
      <c r="N155" s="23">
        <f ca="1">'Res OLS Model'!$B$6*D155</f>
        <v>3659181.9435617859</v>
      </c>
      <c r="O155" s="23">
        <f ca="1">'Res OLS Model'!$B$7*E155</f>
        <v>10507.497361665097</v>
      </c>
      <c r="P155" s="23">
        <f>'Res OLS Model'!$B$8*F155</f>
        <v>-24285151.372075863</v>
      </c>
      <c r="Q155" s="23">
        <f>'Res OLS Model'!$B$9*G155</f>
        <v>0</v>
      </c>
      <c r="R155" s="23">
        <f>'Res OLS Model'!$B$10*H155</f>
        <v>-1378033.61082948</v>
      </c>
      <c r="S155" s="23">
        <f>'Res OLS Model'!$B$11*I155</f>
        <v>0</v>
      </c>
      <c r="T155" s="23">
        <f>'Res OLS Model'!$B$12*J155</f>
        <v>0</v>
      </c>
      <c r="U155" s="23">
        <f>'Res OLS Model'!$B$13*K155</f>
        <v>0</v>
      </c>
      <c r="V155" s="23">
        <f t="shared" ca="1" si="76"/>
        <v>14292383.335487112</v>
      </c>
    </row>
    <row r="156" spans="1:22" x14ac:dyDescent="0.25">
      <c r="A156" s="11">
        <v>42491</v>
      </c>
      <c r="B156" s="6">
        <f t="shared" si="77"/>
        <v>2016</v>
      </c>
      <c r="D156" s="30">
        <f t="shared" ca="1" si="85"/>
        <v>144.96</v>
      </c>
      <c r="E156" s="30">
        <f t="shared" ca="1" si="85"/>
        <v>8.67</v>
      </c>
      <c r="F156" s="60">
        <f>SUMIF('Connection count '!B:B,B156,'Connection count '!C:C)</f>
        <v>24157.335580892955</v>
      </c>
      <c r="G156" s="60">
        <f t="shared" ref="G156:K156" si="106">G144</f>
        <v>0</v>
      </c>
      <c r="H156" s="60">
        <f t="shared" si="106"/>
        <v>0</v>
      </c>
      <c r="I156" s="60">
        <f t="shared" si="106"/>
        <v>1</v>
      </c>
      <c r="J156" s="60">
        <f t="shared" ref="J156" si="107">J144</f>
        <v>0</v>
      </c>
      <c r="K156" s="60">
        <f t="shared" si="106"/>
        <v>0</v>
      </c>
      <c r="M156" s="23">
        <f>'Res OLS Model'!$B$5</f>
        <v>36285878.877469003</v>
      </c>
      <c r="N156" s="23">
        <f ca="1">'Res OLS Model'!$B$6*D156</f>
        <v>1624161.8375906076</v>
      </c>
      <c r="O156" s="23">
        <f ca="1">'Res OLS Model'!$B$7*E156</f>
        <v>233589.7490400933</v>
      </c>
      <c r="P156" s="23">
        <f>'Res OLS Model'!$B$8*F156</f>
        <v>-24285151.372075863</v>
      </c>
      <c r="Q156" s="23">
        <f>'Res OLS Model'!$B$9*G156</f>
        <v>0</v>
      </c>
      <c r="R156" s="23">
        <f>'Res OLS Model'!$B$10*H156</f>
        <v>0</v>
      </c>
      <c r="S156" s="23">
        <f>'Res OLS Model'!$B$11*I156</f>
        <v>-2360733.7423852198</v>
      </c>
      <c r="T156" s="23">
        <f>'Res OLS Model'!$B$12*J156</f>
        <v>0</v>
      </c>
      <c r="U156" s="23">
        <f>'Res OLS Model'!$B$13*K156</f>
        <v>0</v>
      </c>
      <c r="V156" s="23">
        <f t="shared" ca="1" si="76"/>
        <v>11497745.349638622</v>
      </c>
    </row>
    <row r="157" spans="1:22" x14ac:dyDescent="0.25">
      <c r="A157" s="11">
        <v>42522</v>
      </c>
      <c r="B157" s="6">
        <f t="shared" si="77"/>
        <v>2016</v>
      </c>
      <c r="D157" s="30">
        <f t="shared" ca="1" si="85"/>
        <v>41.510000000000005</v>
      </c>
      <c r="E157" s="30">
        <f t="shared" ca="1" si="85"/>
        <v>44.41</v>
      </c>
      <c r="F157" s="60">
        <f>SUMIF('Connection count '!B:B,B157,'Connection count '!C:C)</f>
        <v>24157.335580892955</v>
      </c>
      <c r="G157" s="60">
        <f t="shared" ref="G157:K157" si="108">G145</f>
        <v>0</v>
      </c>
      <c r="H157" s="60">
        <f t="shared" si="108"/>
        <v>0</v>
      </c>
      <c r="I157" s="60">
        <f t="shared" si="108"/>
        <v>1</v>
      </c>
      <c r="J157" s="60">
        <f t="shared" ref="J157" si="109">J145</f>
        <v>0</v>
      </c>
      <c r="K157" s="60">
        <f t="shared" si="108"/>
        <v>0</v>
      </c>
      <c r="M157" s="23">
        <f>'Res OLS Model'!$B$5</f>
        <v>36285878.877469003</v>
      </c>
      <c r="N157" s="23">
        <f ca="1">'Res OLS Model'!$B$6*D157</f>
        <v>465086.62995575421</v>
      </c>
      <c r="O157" s="23">
        <f ca="1">'Res OLS Model'!$B$7*E157</f>
        <v>1196507.5841834536</v>
      </c>
      <c r="P157" s="23">
        <f>'Res OLS Model'!$B$8*F157</f>
        <v>-24285151.372075863</v>
      </c>
      <c r="Q157" s="23">
        <f>'Res OLS Model'!$B$9*G157</f>
        <v>0</v>
      </c>
      <c r="R157" s="23">
        <f>'Res OLS Model'!$B$10*H157</f>
        <v>0</v>
      </c>
      <c r="S157" s="23">
        <f>'Res OLS Model'!$B$11*I157</f>
        <v>-2360733.7423852198</v>
      </c>
      <c r="T157" s="23">
        <f>'Res OLS Model'!$B$12*J157</f>
        <v>0</v>
      </c>
      <c r="U157" s="23">
        <f>'Res OLS Model'!$B$13*K157</f>
        <v>0</v>
      </c>
      <c r="V157" s="23">
        <f t="shared" ca="1" si="76"/>
        <v>11301587.977147128</v>
      </c>
    </row>
    <row r="158" spans="1:22" x14ac:dyDescent="0.25">
      <c r="A158" s="11">
        <v>42552</v>
      </c>
      <c r="B158" s="6">
        <f t="shared" si="77"/>
        <v>2016</v>
      </c>
      <c r="D158" s="30">
        <f t="shared" ca="1" si="85"/>
        <v>5.01</v>
      </c>
      <c r="E158" s="30">
        <f t="shared" ca="1" si="85"/>
        <v>96.909999999999982</v>
      </c>
      <c r="F158" s="60">
        <f>SUMIF('Connection count '!B:B,B158,'Connection count '!C:C)</f>
        <v>24157.335580892955</v>
      </c>
      <c r="G158" s="60">
        <f t="shared" ref="G158:K158" si="110">G146</f>
        <v>0</v>
      </c>
      <c r="H158" s="60">
        <f t="shared" si="110"/>
        <v>0</v>
      </c>
      <c r="I158" s="60">
        <f t="shared" si="110"/>
        <v>1</v>
      </c>
      <c r="J158" s="60">
        <f t="shared" ref="J158" si="111">J146</f>
        <v>0</v>
      </c>
      <c r="K158" s="60">
        <f t="shared" si="110"/>
        <v>0</v>
      </c>
      <c r="M158" s="23">
        <f>'Res OLS Model'!$B$5</f>
        <v>36285878.877469003</v>
      </c>
      <c r="N158" s="23">
        <f ca="1">'Res OLS Model'!$B$6*D158</f>
        <v>56133.076754476708</v>
      </c>
      <c r="O158" s="23">
        <f ca="1">'Res OLS Model'!$B$7*E158</f>
        <v>2610978.3828691393</v>
      </c>
      <c r="P158" s="23">
        <f>'Res OLS Model'!$B$8*F158</f>
        <v>-24285151.372075863</v>
      </c>
      <c r="Q158" s="23">
        <f>'Res OLS Model'!$B$9*G158</f>
        <v>0</v>
      </c>
      <c r="R158" s="23">
        <f>'Res OLS Model'!$B$10*H158</f>
        <v>0</v>
      </c>
      <c r="S158" s="23">
        <f>'Res OLS Model'!$B$11*I158</f>
        <v>-2360733.7423852198</v>
      </c>
      <c r="T158" s="23">
        <f>'Res OLS Model'!$B$12*J158</f>
        <v>0</v>
      </c>
      <c r="U158" s="23">
        <f>'Res OLS Model'!$B$13*K158</f>
        <v>0</v>
      </c>
      <c r="V158" s="23">
        <f t="shared" ca="1" si="76"/>
        <v>12307105.222631533</v>
      </c>
    </row>
    <row r="159" spans="1:22" x14ac:dyDescent="0.25">
      <c r="A159" s="11">
        <v>42583</v>
      </c>
      <c r="B159" s="6">
        <f t="shared" si="77"/>
        <v>2016</v>
      </c>
      <c r="D159" s="30">
        <f t="shared" ca="1" si="85"/>
        <v>12.719999999999999</v>
      </c>
      <c r="E159" s="30">
        <f t="shared" ca="1" si="85"/>
        <v>77.22999999999999</v>
      </c>
      <c r="F159" s="60">
        <f>SUMIF('Connection count '!B:B,B159,'Connection count '!C:C)</f>
        <v>24157.335580892955</v>
      </c>
      <c r="G159" s="60">
        <f t="shared" ref="G159:K159" si="112">G147</f>
        <v>0</v>
      </c>
      <c r="H159" s="60">
        <f t="shared" si="112"/>
        <v>0</v>
      </c>
      <c r="I159" s="60">
        <f t="shared" si="112"/>
        <v>1</v>
      </c>
      <c r="J159" s="60">
        <f t="shared" ref="J159" si="113">J147</f>
        <v>0</v>
      </c>
      <c r="K159" s="60">
        <f t="shared" si="112"/>
        <v>0</v>
      </c>
      <c r="M159" s="23">
        <f>'Res OLS Model'!$B$5</f>
        <v>36285878.877469003</v>
      </c>
      <c r="N159" s="23">
        <f ca="1">'Res OLS Model'!$B$6*D159</f>
        <v>142517.51223891092</v>
      </c>
      <c r="O159" s="23">
        <f ca="1">'Res OLS Model'!$B$7*E159</f>
        <v>2080753.9006189622</v>
      </c>
      <c r="P159" s="23">
        <f>'Res OLS Model'!$B$8*F159</f>
        <v>-24285151.372075863</v>
      </c>
      <c r="Q159" s="23">
        <f>'Res OLS Model'!$B$9*G159</f>
        <v>0</v>
      </c>
      <c r="R159" s="23">
        <f>'Res OLS Model'!$B$10*H159</f>
        <v>0</v>
      </c>
      <c r="S159" s="23">
        <f>'Res OLS Model'!$B$11*I159</f>
        <v>-2360733.7423852198</v>
      </c>
      <c r="T159" s="23">
        <f>'Res OLS Model'!$B$12*J159</f>
        <v>0</v>
      </c>
      <c r="U159" s="23">
        <f>'Res OLS Model'!$B$13*K159</f>
        <v>0</v>
      </c>
      <c r="V159" s="23">
        <f t="shared" ca="1" si="76"/>
        <v>11863265.175865795</v>
      </c>
    </row>
    <row r="160" spans="1:22" x14ac:dyDescent="0.25">
      <c r="A160" s="11">
        <v>42614</v>
      </c>
      <c r="B160" s="6">
        <f t="shared" si="77"/>
        <v>2016</v>
      </c>
      <c r="D160" s="30">
        <f t="shared" ref="D160:E179" ca="1" si="114">D148</f>
        <v>86.570000000000007</v>
      </c>
      <c r="E160" s="30">
        <f t="shared" ca="1" si="114"/>
        <v>19.899999999999999</v>
      </c>
      <c r="F160" s="60">
        <f>SUMIF('Connection count '!B:B,B160,'Connection count '!C:C)</f>
        <v>24157.335580892955</v>
      </c>
      <c r="G160" s="60">
        <f t="shared" ref="G160:K160" si="115">G148</f>
        <v>1</v>
      </c>
      <c r="H160" s="60">
        <f t="shared" si="115"/>
        <v>0</v>
      </c>
      <c r="I160" s="60">
        <f t="shared" si="115"/>
        <v>0</v>
      </c>
      <c r="J160" s="60">
        <f t="shared" ref="J160" si="116">J148</f>
        <v>0</v>
      </c>
      <c r="K160" s="60">
        <f t="shared" si="115"/>
        <v>0</v>
      </c>
      <c r="M160" s="23">
        <f>'Res OLS Model'!$B$5</f>
        <v>36285878.877469003</v>
      </c>
      <c r="N160" s="23">
        <f ca="1">'Res OLS Model'!$B$6*D160</f>
        <v>969948.19453793392</v>
      </c>
      <c r="O160" s="23">
        <f ca="1">'Res OLS Model'!$B$7*E160</f>
        <v>536151.78845419339</v>
      </c>
      <c r="P160" s="23">
        <f>'Res OLS Model'!$B$8*F160</f>
        <v>-24285151.372075863</v>
      </c>
      <c r="Q160" s="23">
        <f>'Res OLS Model'!$B$9*G160</f>
        <v>-1472524.5627255</v>
      </c>
      <c r="R160" s="23">
        <f>'Res OLS Model'!$B$10*H160</f>
        <v>0</v>
      </c>
      <c r="S160" s="23">
        <f>'Res OLS Model'!$B$11*I160</f>
        <v>0</v>
      </c>
      <c r="T160" s="23">
        <f>'Res OLS Model'!$B$12*J160</f>
        <v>0</v>
      </c>
      <c r="U160" s="23">
        <f>'Res OLS Model'!$B$13*K160</f>
        <v>0</v>
      </c>
      <c r="V160" s="23">
        <f t="shared" ca="1" si="76"/>
        <v>12034302.925659768</v>
      </c>
    </row>
    <row r="161" spans="1:22" x14ac:dyDescent="0.25">
      <c r="A161" s="11">
        <v>42644</v>
      </c>
      <c r="B161" s="6">
        <f t="shared" si="77"/>
        <v>2016</v>
      </c>
      <c r="D161" s="30">
        <f t="shared" ca="1" si="114"/>
        <v>270.3</v>
      </c>
      <c r="E161" s="30">
        <f t="shared" ca="1" si="114"/>
        <v>1.21</v>
      </c>
      <c r="F161" s="60">
        <f>SUMIF('Connection count '!B:B,B161,'Connection count '!C:C)</f>
        <v>24157.335580892955</v>
      </c>
      <c r="G161" s="60">
        <f t="shared" ref="G161:K161" si="117">G149</f>
        <v>1</v>
      </c>
      <c r="H161" s="60">
        <f t="shared" si="117"/>
        <v>0</v>
      </c>
      <c r="I161" s="60">
        <f t="shared" si="117"/>
        <v>0</v>
      </c>
      <c r="J161" s="60">
        <f t="shared" ref="J161" si="118">J149</f>
        <v>0</v>
      </c>
      <c r="K161" s="60">
        <f t="shared" si="117"/>
        <v>0</v>
      </c>
      <c r="M161" s="23">
        <f>'Res OLS Model'!$B$5</f>
        <v>36285878.877469003</v>
      </c>
      <c r="N161" s="23">
        <f ca="1">'Res OLS Model'!$B$6*D161</f>
        <v>3028497.1350768572</v>
      </c>
      <c r="O161" s="23">
        <f ca="1">'Res OLS Model'!$B$7*E161</f>
        <v>32600.184122089144</v>
      </c>
      <c r="P161" s="23">
        <f>'Res OLS Model'!$B$8*F161</f>
        <v>-24285151.372075863</v>
      </c>
      <c r="Q161" s="23">
        <f>'Res OLS Model'!$B$9*G161</f>
        <v>-1472524.5627255</v>
      </c>
      <c r="R161" s="23">
        <f>'Res OLS Model'!$B$10*H161</f>
        <v>0</v>
      </c>
      <c r="S161" s="23">
        <f>'Res OLS Model'!$B$11*I161</f>
        <v>0</v>
      </c>
      <c r="T161" s="23">
        <f>'Res OLS Model'!$B$12*J161</f>
        <v>0</v>
      </c>
      <c r="U161" s="23">
        <f>'Res OLS Model'!$B$13*K161</f>
        <v>0</v>
      </c>
      <c r="V161" s="23">
        <f t="shared" ca="1" si="76"/>
        <v>13589300.261866584</v>
      </c>
    </row>
    <row r="162" spans="1:22" x14ac:dyDescent="0.25">
      <c r="A162" s="11">
        <v>42675</v>
      </c>
      <c r="B162" s="6">
        <f t="shared" si="77"/>
        <v>2016</v>
      </c>
      <c r="D162" s="30">
        <f t="shared" ca="1" si="114"/>
        <v>444.05</v>
      </c>
      <c r="E162" s="30">
        <f t="shared" ca="1" si="114"/>
        <v>0</v>
      </c>
      <c r="F162" s="60">
        <f>SUMIF('Connection count '!B:B,B162,'Connection count '!C:C)</f>
        <v>24157.335580892955</v>
      </c>
      <c r="G162" s="60">
        <f t="shared" ref="G162:K162" si="119">G150</f>
        <v>1</v>
      </c>
      <c r="H162" s="60">
        <f t="shared" si="119"/>
        <v>0</v>
      </c>
      <c r="I162" s="60">
        <f t="shared" si="119"/>
        <v>0</v>
      </c>
      <c r="J162" s="60">
        <f t="shared" ref="J162" si="120">J150</f>
        <v>0</v>
      </c>
      <c r="K162" s="60">
        <f t="shared" si="119"/>
        <v>0</v>
      </c>
      <c r="M162" s="23">
        <f>'Res OLS Model'!$B$5</f>
        <v>36285878.877469003</v>
      </c>
      <c r="N162" s="23">
        <f ca="1">'Res OLS Model'!$B$6*D162</f>
        <v>4975228.0903843082</v>
      </c>
      <c r="O162" s="23">
        <f ca="1">'Res OLS Model'!$B$7*E162</f>
        <v>0</v>
      </c>
      <c r="P162" s="23">
        <f>'Res OLS Model'!$B$8*F162</f>
        <v>-24285151.372075863</v>
      </c>
      <c r="Q162" s="23">
        <f>'Res OLS Model'!$B$9*G162</f>
        <v>-1472524.5627255</v>
      </c>
      <c r="R162" s="23">
        <f>'Res OLS Model'!$B$10*H162</f>
        <v>0</v>
      </c>
      <c r="S162" s="23">
        <f>'Res OLS Model'!$B$11*I162</f>
        <v>0</v>
      </c>
      <c r="T162" s="23">
        <f>'Res OLS Model'!$B$12*J162</f>
        <v>0</v>
      </c>
      <c r="U162" s="23">
        <f>'Res OLS Model'!$B$13*K162</f>
        <v>0</v>
      </c>
      <c r="V162" s="23">
        <f t="shared" ca="1" si="76"/>
        <v>15503431.033051945</v>
      </c>
    </row>
    <row r="163" spans="1:22" x14ac:dyDescent="0.25">
      <c r="A163" s="11">
        <v>42705</v>
      </c>
      <c r="B163" s="6">
        <f t="shared" si="77"/>
        <v>2016</v>
      </c>
      <c r="D163" s="30">
        <f t="shared" ca="1" si="114"/>
        <v>684.01</v>
      </c>
      <c r="E163" s="30">
        <f t="shared" ca="1" si="114"/>
        <v>0</v>
      </c>
      <c r="F163" s="60">
        <f>SUMIF('Connection count '!B:B,B163,'Connection count '!C:C)</f>
        <v>24157.335580892955</v>
      </c>
      <c r="G163" s="60">
        <f t="shared" ref="G163:K163" si="121">G151</f>
        <v>0</v>
      </c>
      <c r="H163" s="60">
        <f t="shared" si="121"/>
        <v>0</v>
      </c>
      <c r="I163" s="60">
        <f t="shared" si="121"/>
        <v>0</v>
      </c>
      <c r="J163" s="60">
        <f t="shared" ref="J163" si="122">J151</f>
        <v>0</v>
      </c>
      <c r="K163" s="60">
        <f t="shared" si="121"/>
        <v>0</v>
      </c>
      <c r="M163" s="23">
        <f>'Res OLS Model'!$B$5</f>
        <v>36285878.877469003</v>
      </c>
      <c r="N163" s="23">
        <f ca="1">'Res OLS Model'!$B$6*D163</f>
        <v>7663789.5869919388</v>
      </c>
      <c r="O163" s="23">
        <f ca="1">'Res OLS Model'!$B$7*E163</f>
        <v>0</v>
      </c>
      <c r="P163" s="23">
        <f>'Res OLS Model'!$B$8*F163</f>
        <v>-24285151.372075863</v>
      </c>
      <c r="Q163" s="23">
        <f>'Res OLS Model'!$B$9*G163</f>
        <v>0</v>
      </c>
      <c r="R163" s="23">
        <f>'Res OLS Model'!$B$10*H163</f>
        <v>0</v>
      </c>
      <c r="S163" s="23">
        <f>'Res OLS Model'!$B$11*I163</f>
        <v>0</v>
      </c>
      <c r="T163" s="23">
        <f>'Res OLS Model'!$B$12*J163</f>
        <v>0</v>
      </c>
      <c r="U163" s="23">
        <f>'Res OLS Model'!$B$13*K163</f>
        <v>0</v>
      </c>
      <c r="V163" s="23">
        <f t="shared" ca="1" si="76"/>
        <v>19664517.092385076</v>
      </c>
    </row>
    <row r="164" spans="1:22" x14ac:dyDescent="0.25">
      <c r="A164" s="11">
        <v>42736</v>
      </c>
      <c r="B164" s="6">
        <f t="shared" ref="B164:B211" si="123">YEAR(A164)</f>
        <v>2017</v>
      </c>
      <c r="D164" s="30">
        <f t="shared" ca="1" si="114"/>
        <v>784.29</v>
      </c>
      <c r="E164" s="30">
        <f t="shared" ca="1" si="114"/>
        <v>0</v>
      </c>
      <c r="F164" s="60">
        <f>SUMIF('Connection count '!B:B,B164,'Connection count '!C:C)</f>
        <v>24311.16873406732</v>
      </c>
      <c r="G164" s="60">
        <f t="shared" ref="G164:K164" si="124">G152</f>
        <v>0</v>
      </c>
      <c r="H164" s="60">
        <f t="shared" si="124"/>
        <v>0</v>
      </c>
      <c r="I164" s="60">
        <f t="shared" si="124"/>
        <v>0</v>
      </c>
      <c r="J164" s="60">
        <f t="shared" ref="J164" si="125">J152</f>
        <v>1</v>
      </c>
      <c r="K164" s="60">
        <f t="shared" si="124"/>
        <v>0</v>
      </c>
      <c r="M164" s="23">
        <f>'Res OLS Model'!$B$5</f>
        <v>36285878.877469003</v>
      </c>
      <c r="N164" s="23">
        <f ca="1">'Res OLS Model'!$B$6*D164</f>
        <v>8787347.4586364347</v>
      </c>
      <c r="O164" s="23">
        <f ca="1">'Res OLS Model'!$B$7*E164</f>
        <v>0</v>
      </c>
      <c r="P164" s="23">
        <f>'Res OLS Model'!$B$8*F164</f>
        <v>-24439798.452188373</v>
      </c>
      <c r="Q164" s="23">
        <f>'Res OLS Model'!$B$9*G164</f>
        <v>0</v>
      </c>
      <c r="R164" s="23">
        <f>'Res OLS Model'!$B$10*H164</f>
        <v>0</v>
      </c>
      <c r="S164" s="23">
        <f>'Res OLS Model'!$B$11*I164</f>
        <v>0</v>
      </c>
      <c r="T164" s="23">
        <f>'Res OLS Model'!$B$12*J164</f>
        <v>1341287.9429404701</v>
      </c>
      <c r="U164" s="23">
        <f>'Res OLS Model'!$B$13*K164</f>
        <v>0</v>
      </c>
      <c r="V164" s="23">
        <f t="shared" ref="V164:V195" ca="1" si="126">SUM(M164:U164)</f>
        <v>21974715.826857533</v>
      </c>
    </row>
    <row r="165" spans="1:22" x14ac:dyDescent="0.25">
      <c r="A165" s="11">
        <v>42767</v>
      </c>
      <c r="B165" s="6">
        <f t="shared" si="123"/>
        <v>2017</v>
      </c>
      <c r="D165" s="30">
        <f t="shared" ca="1" si="114"/>
        <v>682.50999999999988</v>
      </c>
      <c r="E165" s="30">
        <f t="shared" ca="1" si="114"/>
        <v>0</v>
      </c>
      <c r="F165" s="60">
        <f>SUMIF('Connection count '!B:B,B165,'Connection count '!C:C)</f>
        <v>24311.16873406732</v>
      </c>
      <c r="G165" s="60">
        <f t="shared" ref="G165:K165" si="127">G153</f>
        <v>0</v>
      </c>
      <c r="H165" s="60">
        <f t="shared" si="127"/>
        <v>0</v>
      </c>
      <c r="I165" s="60">
        <f t="shared" si="127"/>
        <v>0</v>
      </c>
      <c r="J165" s="60">
        <f t="shared" ref="J165" si="128">J153</f>
        <v>0</v>
      </c>
      <c r="K165" s="60">
        <f t="shared" si="127"/>
        <v>0</v>
      </c>
      <c r="M165" s="23">
        <f>'Res OLS Model'!$B$5</f>
        <v>36285878.877469003</v>
      </c>
      <c r="N165" s="23">
        <f ca="1">'Res OLS Model'!$B$6*D165</f>
        <v>7646983.2765864059</v>
      </c>
      <c r="O165" s="23">
        <f ca="1">'Res OLS Model'!$B$7*E165</f>
        <v>0</v>
      </c>
      <c r="P165" s="23">
        <f>'Res OLS Model'!$B$8*F165</f>
        <v>-24439798.452188373</v>
      </c>
      <c r="Q165" s="23">
        <f>'Res OLS Model'!$B$9*G165</f>
        <v>0</v>
      </c>
      <c r="R165" s="23">
        <f>'Res OLS Model'!$B$10*H165</f>
        <v>0</v>
      </c>
      <c r="S165" s="23">
        <f>'Res OLS Model'!$B$11*I165</f>
        <v>0</v>
      </c>
      <c r="T165" s="23">
        <f>'Res OLS Model'!$B$12*J165</f>
        <v>0</v>
      </c>
      <c r="U165" s="23">
        <f>'Res OLS Model'!$B$13*K165</f>
        <v>0</v>
      </c>
      <c r="V165" s="23">
        <f t="shared" ca="1" si="126"/>
        <v>19493063.701867037</v>
      </c>
    </row>
    <row r="166" spans="1:22" x14ac:dyDescent="0.25">
      <c r="A166" s="11">
        <v>42795</v>
      </c>
      <c r="B166" s="6">
        <f t="shared" si="123"/>
        <v>2017</v>
      </c>
      <c r="D166" s="30">
        <f t="shared" ca="1" si="114"/>
        <v>556.99</v>
      </c>
      <c r="E166" s="30">
        <f t="shared" ca="1" si="114"/>
        <v>0</v>
      </c>
      <c r="F166" s="60">
        <f>SUMIF('Connection count '!B:B,B166,'Connection count '!C:C)</f>
        <v>24311.16873406732</v>
      </c>
      <c r="G166" s="60">
        <f t="shared" ref="G166:K166" si="129">G154</f>
        <v>0</v>
      </c>
      <c r="H166" s="60">
        <f t="shared" si="129"/>
        <v>0</v>
      </c>
      <c r="I166" s="60">
        <f t="shared" si="129"/>
        <v>0</v>
      </c>
      <c r="J166" s="60">
        <f t="shared" ref="J166" si="130">J154</f>
        <v>0</v>
      </c>
      <c r="K166" s="60">
        <f t="shared" si="129"/>
        <v>1</v>
      </c>
      <c r="M166" s="23">
        <f>'Res OLS Model'!$B$5</f>
        <v>36285878.877469003</v>
      </c>
      <c r="N166" s="23">
        <f ca="1">'Res OLS Model'!$B$6*D166</f>
        <v>6240631.2218514932</v>
      </c>
      <c r="O166" s="23">
        <f ca="1">'Res OLS Model'!$B$7*E166</f>
        <v>0</v>
      </c>
      <c r="P166" s="23">
        <f>'Res OLS Model'!$B$8*F166</f>
        <v>-24439798.452188373</v>
      </c>
      <c r="Q166" s="23">
        <f>'Res OLS Model'!$B$9*G166</f>
        <v>0</v>
      </c>
      <c r="R166" s="23">
        <f>'Res OLS Model'!$B$10*H166</f>
        <v>0</v>
      </c>
      <c r="S166" s="23">
        <f>'Res OLS Model'!$B$11*I166</f>
        <v>0</v>
      </c>
      <c r="T166" s="23">
        <f>'Res OLS Model'!$B$12*J166</f>
        <v>0</v>
      </c>
      <c r="U166" s="23">
        <f>'Res OLS Model'!$B$13*K166</f>
        <v>623335.83106531797</v>
      </c>
      <c r="V166" s="23">
        <f t="shared" ca="1" si="126"/>
        <v>18710047.478197441</v>
      </c>
    </row>
    <row r="167" spans="1:22" x14ac:dyDescent="0.25">
      <c r="A167" s="11">
        <v>42826</v>
      </c>
      <c r="B167" s="6">
        <f t="shared" si="123"/>
        <v>2017</v>
      </c>
      <c r="D167" s="30">
        <f t="shared" ca="1" si="114"/>
        <v>326.58999999999997</v>
      </c>
      <c r="E167" s="30">
        <f t="shared" ca="1" si="114"/>
        <v>0.39</v>
      </c>
      <c r="F167" s="60">
        <f>SUMIF('Connection count '!B:B,B167,'Connection count '!C:C)</f>
        <v>24311.16873406732</v>
      </c>
      <c r="G167" s="60">
        <f t="shared" ref="G167:K167" si="131">G155</f>
        <v>0</v>
      </c>
      <c r="H167" s="60">
        <f t="shared" si="131"/>
        <v>1</v>
      </c>
      <c r="I167" s="60">
        <f t="shared" si="131"/>
        <v>0</v>
      </c>
      <c r="J167" s="60">
        <f t="shared" ref="J167" si="132">J155</f>
        <v>0</v>
      </c>
      <c r="K167" s="60">
        <f t="shared" si="131"/>
        <v>0</v>
      </c>
      <c r="M167" s="23">
        <f>'Res OLS Model'!$B$5</f>
        <v>36285878.877469003</v>
      </c>
      <c r="N167" s="23">
        <f ca="1">'Res OLS Model'!$B$6*D167</f>
        <v>3659181.9435617859</v>
      </c>
      <c r="O167" s="23">
        <f ca="1">'Res OLS Model'!$B$7*E167</f>
        <v>10507.497361665097</v>
      </c>
      <c r="P167" s="23">
        <f>'Res OLS Model'!$B$8*F167</f>
        <v>-24439798.452188373</v>
      </c>
      <c r="Q167" s="23">
        <f>'Res OLS Model'!$B$9*G167</f>
        <v>0</v>
      </c>
      <c r="R167" s="23">
        <f>'Res OLS Model'!$B$10*H167</f>
        <v>-1378033.61082948</v>
      </c>
      <c r="S167" s="23">
        <f>'Res OLS Model'!$B$11*I167</f>
        <v>0</v>
      </c>
      <c r="T167" s="23">
        <f>'Res OLS Model'!$B$12*J167</f>
        <v>0</v>
      </c>
      <c r="U167" s="23">
        <f>'Res OLS Model'!$B$13*K167</f>
        <v>0</v>
      </c>
      <c r="V167" s="23">
        <f t="shared" ca="1" si="126"/>
        <v>14137736.255374603</v>
      </c>
    </row>
    <row r="168" spans="1:22" x14ac:dyDescent="0.25">
      <c r="A168" s="11">
        <v>42856</v>
      </c>
      <c r="B168" s="6">
        <f t="shared" si="123"/>
        <v>2017</v>
      </c>
      <c r="D168" s="30">
        <f t="shared" ca="1" si="114"/>
        <v>144.96</v>
      </c>
      <c r="E168" s="30">
        <f t="shared" ca="1" si="114"/>
        <v>8.67</v>
      </c>
      <c r="F168" s="60">
        <f>SUMIF('Connection count '!B:B,B168,'Connection count '!C:C)</f>
        <v>24311.16873406732</v>
      </c>
      <c r="G168" s="60">
        <f t="shared" ref="G168:K168" si="133">G156</f>
        <v>0</v>
      </c>
      <c r="H168" s="60">
        <f t="shared" si="133"/>
        <v>0</v>
      </c>
      <c r="I168" s="60">
        <f t="shared" si="133"/>
        <v>1</v>
      </c>
      <c r="J168" s="60">
        <f t="shared" ref="J168" si="134">J156</f>
        <v>0</v>
      </c>
      <c r="K168" s="60">
        <f t="shared" si="133"/>
        <v>0</v>
      </c>
      <c r="M168" s="23">
        <f>'Res OLS Model'!$B$5</f>
        <v>36285878.877469003</v>
      </c>
      <c r="N168" s="23">
        <f ca="1">'Res OLS Model'!$B$6*D168</f>
        <v>1624161.8375906076</v>
      </c>
      <c r="O168" s="23">
        <f ca="1">'Res OLS Model'!$B$7*E168</f>
        <v>233589.7490400933</v>
      </c>
      <c r="P168" s="23">
        <f>'Res OLS Model'!$B$8*F168</f>
        <v>-24439798.452188373</v>
      </c>
      <c r="Q168" s="23">
        <f>'Res OLS Model'!$B$9*G168</f>
        <v>0</v>
      </c>
      <c r="R168" s="23">
        <f>'Res OLS Model'!$B$10*H168</f>
        <v>0</v>
      </c>
      <c r="S168" s="23">
        <f>'Res OLS Model'!$B$11*I168</f>
        <v>-2360733.7423852198</v>
      </c>
      <c r="T168" s="23">
        <f>'Res OLS Model'!$B$12*J168</f>
        <v>0</v>
      </c>
      <c r="U168" s="23">
        <f>'Res OLS Model'!$B$13*K168</f>
        <v>0</v>
      </c>
      <c r="V168" s="23">
        <f t="shared" ca="1" si="126"/>
        <v>11343098.269526113</v>
      </c>
    </row>
    <row r="169" spans="1:22" x14ac:dyDescent="0.25">
      <c r="A169" s="11">
        <v>42887</v>
      </c>
      <c r="B169" s="6">
        <f t="shared" si="123"/>
        <v>2017</v>
      </c>
      <c r="D169" s="30">
        <f t="shared" ca="1" si="114"/>
        <v>41.510000000000005</v>
      </c>
      <c r="E169" s="30">
        <f t="shared" ca="1" si="114"/>
        <v>44.41</v>
      </c>
      <c r="F169" s="60">
        <f>SUMIF('Connection count '!B:B,B169,'Connection count '!C:C)</f>
        <v>24311.16873406732</v>
      </c>
      <c r="G169" s="60">
        <f t="shared" ref="G169:K169" si="135">G157</f>
        <v>0</v>
      </c>
      <c r="H169" s="60">
        <f t="shared" si="135"/>
        <v>0</v>
      </c>
      <c r="I169" s="60">
        <f t="shared" si="135"/>
        <v>1</v>
      </c>
      <c r="J169" s="60">
        <f t="shared" ref="J169" si="136">J157</f>
        <v>0</v>
      </c>
      <c r="K169" s="60">
        <f t="shared" si="135"/>
        <v>0</v>
      </c>
      <c r="M169" s="23">
        <f>'Res OLS Model'!$B$5</f>
        <v>36285878.877469003</v>
      </c>
      <c r="N169" s="23">
        <f ca="1">'Res OLS Model'!$B$6*D169</f>
        <v>465086.62995575421</v>
      </c>
      <c r="O169" s="23">
        <f ca="1">'Res OLS Model'!$B$7*E169</f>
        <v>1196507.5841834536</v>
      </c>
      <c r="P169" s="23">
        <f>'Res OLS Model'!$B$8*F169</f>
        <v>-24439798.452188373</v>
      </c>
      <c r="Q169" s="23">
        <f>'Res OLS Model'!$B$9*G169</f>
        <v>0</v>
      </c>
      <c r="R169" s="23">
        <f>'Res OLS Model'!$B$10*H169</f>
        <v>0</v>
      </c>
      <c r="S169" s="23">
        <f>'Res OLS Model'!$B$11*I169</f>
        <v>-2360733.7423852198</v>
      </c>
      <c r="T169" s="23">
        <f>'Res OLS Model'!$B$12*J169</f>
        <v>0</v>
      </c>
      <c r="U169" s="23">
        <f>'Res OLS Model'!$B$13*K169</f>
        <v>0</v>
      </c>
      <c r="V169" s="23">
        <f t="shared" ca="1" si="126"/>
        <v>11146940.897034619</v>
      </c>
    </row>
    <row r="170" spans="1:22" x14ac:dyDescent="0.25">
      <c r="A170" s="11">
        <v>42917</v>
      </c>
      <c r="B170" s="6">
        <f t="shared" si="123"/>
        <v>2017</v>
      </c>
      <c r="D170" s="30">
        <f t="shared" ca="1" si="114"/>
        <v>5.01</v>
      </c>
      <c r="E170" s="30">
        <f t="shared" ca="1" si="114"/>
        <v>96.909999999999982</v>
      </c>
      <c r="F170" s="60">
        <f>SUMIF('Connection count '!B:B,B170,'Connection count '!C:C)</f>
        <v>24311.16873406732</v>
      </c>
      <c r="G170" s="60">
        <f t="shared" ref="G170:K170" si="137">G158</f>
        <v>0</v>
      </c>
      <c r="H170" s="60">
        <f t="shared" si="137"/>
        <v>0</v>
      </c>
      <c r="I170" s="60">
        <f t="shared" si="137"/>
        <v>1</v>
      </c>
      <c r="J170" s="60">
        <f t="shared" ref="J170" si="138">J158</f>
        <v>0</v>
      </c>
      <c r="K170" s="60">
        <f t="shared" si="137"/>
        <v>0</v>
      </c>
      <c r="M170" s="23">
        <f>'Res OLS Model'!$B$5</f>
        <v>36285878.877469003</v>
      </c>
      <c r="N170" s="23">
        <f ca="1">'Res OLS Model'!$B$6*D170</f>
        <v>56133.076754476708</v>
      </c>
      <c r="O170" s="23">
        <f ca="1">'Res OLS Model'!$B$7*E170</f>
        <v>2610978.3828691393</v>
      </c>
      <c r="P170" s="23">
        <f>'Res OLS Model'!$B$8*F170</f>
        <v>-24439798.452188373</v>
      </c>
      <c r="Q170" s="23">
        <f>'Res OLS Model'!$B$9*G170</f>
        <v>0</v>
      </c>
      <c r="R170" s="23">
        <f>'Res OLS Model'!$B$10*H170</f>
        <v>0</v>
      </c>
      <c r="S170" s="23">
        <f>'Res OLS Model'!$B$11*I170</f>
        <v>-2360733.7423852198</v>
      </c>
      <c r="T170" s="23">
        <f>'Res OLS Model'!$B$12*J170</f>
        <v>0</v>
      </c>
      <c r="U170" s="23">
        <f>'Res OLS Model'!$B$13*K170</f>
        <v>0</v>
      </c>
      <c r="V170" s="23">
        <f t="shared" ca="1" si="126"/>
        <v>12152458.142519023</v>
      </c>
    </row>
    <row r="171" spans="1:22" x14ac:dyDescent="0.25">
      <c r="A171" s="11">
        <v>42948</v>
      </c>
      <c r="B171" s="6">
        <f t="shared" si="123"/>
        <v>2017</v>
      </c>
      <c r="D171" s="30">
        <f t="shared" ca="1" si="114"/>
        <v>12.719999999999999</v>
      </c>
      <c r="E171" s="30">
        <f t="shared" ca="1" si="114"/>
        <v>77.22999999999999</v>
      </c>
      <c r="F171" s="60">
        <f>SUMIF('Connection count '!B:B,B171,'Connection count '!C:C)</f>
        <v>24311.16873406732</v>
      </c>
      <c r="G171" s="60">
        <f t="shared" ref="G171:K171" si="139">G159</f>
        <v>0</v>
      </c>
      <c r="H171" s="60">
        <f t="shared" si="139"/>
        <v>0</v>
      </c>
      <c r="I171" s="60">
        <f t="shared" si="139"/>
        <v>1</v>
      </c>
      <c r="J171" s="60">
        <f t="shared" ref="J171" si="140">J159</f>
        <v>0</v>
      </c>
      <c r="K171" s="60">
        <f t="shared" si="139"/>
        <v>0</v>
      </c>
      <c r="M171" s="23">
        <f>'Res OLS Model'!$B$5</f>
        <v>36285878.877469003</v>
      </c>
      <c r="N171" s="23">
        <f ca="1">'Res OLS Model'!$B$6*D171</f>
        <v>142517.51223891092</v>
      </c>
      <c r="O171" s="23">
        <f ca="1">'Res OLS Model'!$B$7*E171</f>
        <v>2080753.9006189622</v>
      </c>
      <c r="P171" s="23">
        <f>'Res OLS Model'!$B$8*F171</f>
        <v>-24439798.452188373</v>
      </c>
      <c r="Q171" s="23">
        <f>'Res OLS Model'!$B$9*G171</f>
        <v>0</v>
      </c>
      <c r="R171" s="23">
        <f>'Res OLS Model'!$B$10*H171</f>
        <v>0</v>
      </c>
      <c r="S171" s="23">
        <f>'Res OLS Model'!$B$11*I171</f>
        <v>-2360733.7423852198</v>
      </c>
      <c r="T171" s="23">
        <f>'Res OLS Model'!$B$12*J171</f>
        <v>0</v>
      </c>
      <c r="U171" s="23">
        <f>'Res OLS Model'!$B$13*K171</f>
        <v>0</v>
      </c>
      <c r="V171" s="23">
        <f t="shared" ca="1" si="126"/>
        <v>11708618.095753286</v>
      </c>
    </row>
    <row r="172" spans="1:22" x14ac:dyDescent="0.25">
      <c r="A172" s="11">
        <v>42979</v>
      </c>
      <c r="B172" s="6">
        <f t="shared" si="123"/>
        <v>2017</v>
      </c>
      <c r="D172" s="30">
        <f t="shared" ca="1" si="114"/>
        <v>86.570000000000007</v>
      </c>
      <c r="E172" s="30">
        <f t="shared" ca="1" si="114"/>
        <v>19.899999999999999</v>
      </c>
      <c r="F172" s="60">
        <f>SUMIF('Connection count '!B:B,B172,'Connection count '!C:C)</f>
        <v>24311.16873406732</v>
      </c>
      <c r="G172" s="60">
        <f t="shared" ref="G172:K172" si="141">G160</f>
        <v>1</v>
      </c>
      <c r="H172" s="60">
        <f t="shared" si="141"/>
        <v>0</v>
      </c>
      <c r="I172" s="60">
        <f t="shared" si="141"/>
        <v>0</v>
      </c>
      <c r="J172" s="60">
        <f t="shared" ref="J172" si="142">J160</f>
        <v>0</v>
      </c>
      <c r="K172" s="60">
        <f t="shared" si="141"/>
        <v>0</v>
      </c>
      <c r="M172" s="23">
        <f>'Res OLS Model'!$B$5</f>
        <v>36285878.877469003</v>
      </c>
      <c r="N172" s="23">
        <f ca="1">'Res OLS Model'!$B$6*D172</f>
        <v>969948.19453793392</v>
      </c>
      <c r="O172" s="23">
        <f ca="1">'Res OLS Model'!$B$7*E172</f>
        <v>536151.78845419339</v>
      </c>
      <c r="P172" s="23">
        <f>'Res OLS Model'!$B$8*F172</f>
        <v>-24439798.452188373</v>
      </c>
      <c r="Q172" s="23">
        <f>'Res OLS Model'!$B$9*G172</f>
        <v>-1472524.5627255</v>
      </c>
      <c r="R172" s="23">
        <f>'Res OLS Model'!$B$10*H172</f>
        <v>0</v>
      </c>
      <c r="S172" s="23">
        <f>'Res OLS Model'!$B$11*I172</f>
        <v>0</v>
      </c>
      <c r="T172" s="23">
        <f>'Res OLS Model'!$B$12*J172</f>
        <v>0</v>
      </c>
      <c r="U172" s="23">
        <f>'Res OLS Model'!$B$13*K172</f>
        <v>0</v>
      </c>
      <c r="V172" s="23">
        <f t="shared" ca="1" si="126"/>
        <v>11879655.845547259</v>
      </c>
    </row>
    <row r="173" spans="1:22" x14ac:dyDescent="0.25">
      <c r="A173" s="11">
        <v>43009</v>
      </c>
      <c r="B173" s="6">
        <f t="shared" si="123"/>
        <v>2017</v>
      </c>
      <c r="D173" s="30">
        <f t="shared" ca="1" si="114"/>
        <v>270.3</v>
      </c>
      <c r="E173" s="30">
        <f t="shared" ca="1" si="114"/>
        <v>1.21</v>
      </c>
      <c r="F173" s="60">
        <f>SUMIF('Connection count '!B:B,B173,'Connection count '!C:C)</f>
        <v>24311.16873406732</v>
      </c>
      <c r="G173" s="60">
        <f t="shared" ref="G173:K173" si="143">G161</f>
        <v>1</v>
      </c>
      <c r="H173" s="60">
        <f t="shared" si="143"/>
        <v>0</v>
      </c>
      <c r="I173" s="60">
        <f t="shared" si="143"/>
        <v>0</v>
      </c>
      <c r="J173" s="60">
        <f t="shared" ref="J173" si="144">J161</f>
        <v>0</v>
      </c>
      <c r="K173" s="60">
        <f t="shared" si="143"/>
        <v>0</v>
      </c>
      <c r="M173" s="23">
        <f>'Res OLS Model'!$B$5</f>
        <v>36285878.877469003</v>
      </c>
      <c r="N173" s="23">
        <f ca="1">'Res OLS Model'!$B$6*D173</f>
        <v>3028497.1350768572</v>
      </c>
      <c r="O173" s="23">
        <f ca="1">'Res OLS Model'!$B$7*E173</f>
        <v>32600.184122089144</v>
      </c>
      <c r="P173" s="23">
        <f>'Res OLS Model'!$B$8*F173</f>
        <v>-24439798.452188373</v>
      </c>
      <c r="Q173" s="23">
        <f>'Res OLS Model'!$B$9*G173</f>
        <v>-1472524.5627255</v>
      </c>
      <c r="R173" s="23">
        <f>'Res OLS Model'!$B$10*H173</f>
        <v>0</v>
      </c>
      <c r="S173" s="23">
        <f>'Res OLS Model'!$B$11*I173</f>
        <v>0</v>
      </c>
      <c r="T173" s="23">
        <f>'Res OLS Model'!$B$12*J173</f>
        <v>0</v>
      </c>
      <c r="U173" s="23">
        <f>'Res OLS Model'!$B$13*K173</f>
        <v>0</v>
      </c>
      <c r="V173" s="23">
        <f t="shared" ca="1" si="126"/>
        <v>13434653.181754075</v>
      </c>
    </row>
    <row r="174" spans="1:22" x14ac:dyDescent="0.25">
      <c r="A174" s="11">
        <v>43040</v>
      </c>
      <c r="B174" s="6">
        <f t="shared" si="123"/>
        <v>2017</v>
      </c>
      <c r="D174" s="30">
        <f t="shared" ca="1" si="114"/>
        <v>444.05</v>
      </c>
      <c r="E174" s="30">
        <f t="shared" ca="1" si="114"/>
        <v>0</v>
      </c>
      <c r="F174" s="60">
        <f>SUMIF('Connection count '!B:B,B174,'Connection count '!C:C)</f>
        <v>24311.16873406732</v>
      </c>
      <c r="G174" s="60">
        <f t="shared" ref="G174:K174" si="145">G162</f>
        <v>1</v>
      </c>
      <c r="H174" s="60">
        <f t="shared" si="145"/>
        <v>0</v>
      </c>
      <c r="I174" s="60">
        <f t="shared" si="145"/>
        <v>0</v>
      </c>
      <c r="J174" s="60">
        <f t="shared" ref="J174" si="146">J162</f>
        <v>0</v>
      </c>
      <c r="K174" s="60">
        <f t="shared" si="145"/>
        <v>0</v>
      </c>
      <c r="M174" s="23">
        <f>'Res OLS Model'!$B$5</f>
        <v>36285878.877469003</v>
      </c>
      <c r="N174" s="23">
        <f ca="1">'Res OLS Model'!$B$6*D174</f>
        <v>4975228.0903843082</v>
      </c>
      <c r="O174" s="23">
        <f ca="1">'Res OLS Model'!$B$7*E174</f>
        <v>0</v>
      </c>
      <c r="P174" s="23">
        <f>'Res OLS Model'!$B$8*F174</f>
        <v>-24439798.452188373</v>
      </c>
      <c r="Q174" s="23">
        <f>'Res OLS Model'!$B$9*G174</f>
        <v>-1472524.5627255</v>
      </c>
      <c r="R174" s="23">
        <f>'Res OLS Model'!$B$10*H174</f>
        <v>0</v>
      </c>
      <c r="S174" s="23">
        <f>'Res OLS Model'!$B$11*I174</f>
        <v>0</v>
      </c>
      <c r="T174" s="23">
        <f>'Res OLS Model'!$B$12*J174</f>
        <v>0</v>
      </c>
      <c r="U174" s="23">
        <f>'Res OLS Model'!$B$13*K174</f>
        <v>0</v>
      </c>
      <c r="V174" s="23">
        <f t="shared" ca="1" si="126"/>
        <v>15348783.952939436</v>
      </c>
    </row>
    <row r="175" spans="1:22" x14ac:dyDescent="0.25">
      <c r="A175" s="11">
        <v>43070</v>
      </c>
      <c r="B175" s="6">
        <f t="shared" si="123"/>
        <v>2017</v>
      </c>
      <c r="D175" s="30">
        <f t="shared" ca="1" si="114"/>
        <v>684.01</v>
      </c>
      <c r="E175" s="30">
        <f t="shared" ca="1" si="114"/>
        <v>0</v>
      </c>
      <c r="F175" s="60">
        <f>SUMIF('Connection count '!B:B,B175,'Connection count '!C:C)</f>
        <v>24311.16873406732</v>
      </c>
      <c r="G175" s="60">
        <f t="shared" ref="G175:K175" si="147">G163</f>
        <v>0</v>
      </c>
      <c r="H175" s="60">
        <f t="shared" si="147"/>
        <v>0</v>
      </c>
      <c r="I175" s="60">
        <f t="shared" si="147"/>
        <v>0</v>
      </c>
      <c r="J175" s="60">
        <f t="shared" ref="J175" si="148">J163</f>
        <v>0</v>
      </c>
      <c r="K175" s="60">
        <f t="shared" si="147"/>
        <v>0</v>
      </c>
      <c r="M175" s="23">
        <f>'Res OLS Model'!$B$5</f>
        <v>36285878.877469003</v>
      </c>
      <c r="N175" s="23">
        <f ca="1">'Res OLS Model'!$B$6*D175</f>
        <v>7663789.5869919388</v>
      </c>
      <c r="O175" s="23">
        <f ca="1">'Res OLS Model'!$B$7*E175</f>
        <v>0</v>
      </c>
      <c r="P175" s="23">
        <f>'Res OLS Model'!$B$8*F175</f>
        <v>-24439798.452188373</v>
      </c>
      <c r="Q175" s="23">
        <f>'Res OLS Model'!$B$9*G175</f>
        <v>0</v>
      </c>
      <c r="R175" s="23">
        <f>'Res OLS Model'!$B$10*H175</f>
        <v>0</v>
      </c>
      <c r="S175" s="23">
        <f>'Res OLS Model'!$B$11*I175</f>
        <v>0</v>
      </c>
      <c r="T175" s="23">
        <f>'Res OLS Model'!$B$12*J175</f>
        <v>0</v>
      </c>
      <c r="U175" s="23">
        <f>'Res OLS Model'!$B$13*K175</f>
        <v>0</v>
      </c>
      <c r="V175" s="23">
        <f t="shared" ca="1" si="126"/>
        <v>19509870.012272567</v>
      </c>
    </row>
    <row r="176" spans="1:22" x14ac:dyDescent="0.25">
      <c r="A176" s="11">
        <v>43101</v>
      </c>
      <c r="B176" s="6">
        <f t="shared" si="123"/>
        <v>2018</v>
      </c>
      <c r="D176" s="30">
        <f t="shared" ca="1" si="114"/>
        <v>784.29</v>
      </c>
      <c r="E176" s="30">
        <f t="shared" ca="1" si="114"/>
        <v>0</v>
      </c>
      <c r="F176" s="60">
        <f>SUMIF('Connection count '!B:B,B176,'Connection count '!C:C)</f>
        <v>24465.981491922685</v>
      </c>
      <c r="G176" s="60">
        <f t="shared" ref="G176:K176" si="149">G164</f>
        <v>0</v>
      </c>
      <c r="H176" s="60">
        <f t="shared" si="149"/>
        <v>0</v>
      </c>
      <c r="I176" s="60">
        <f t="shared" si="149"/>
        <v>0</v>
      </c>
      <c r="J176" s="60">
        <f t="shared" ref="J176" si="150">J164</f>
        <v>1</v>
      </c>
      <c r="K176" s="60">
        <f t="shared" si="149"/>
        <v>0</v>
      </c>
      <c r="M176" s="23">
        <f>'Res OLS Model'!$B$5</f>
        <v>36285878.877469003</v>
      </c>
      <c r="N176" s="23">
        <f ca="1">'Res OLS Model'!$B$6*D176</f>
        <v>8787347.4586364347</v>
      </c>
      <c r="O176" s="23">
        <f ca="1">'Res OLS Model'!$B$7*E176</f>
        <v>0</v>
      </c>
      <c r="P176" s="23">
        <f>'Res OLS Model'!$B$8*F176</f>
        <v>-24595430.320043027</v>
      </c>
      <c r="Q176" s="23">
        <f>'Res OLS Model'!$B$9*G176</f>
        <v>0</v>
      </c>
      <c r="R176" s="23">
        <f>'Res OLS Model'!$B$10*H176</f>
        <v>0</v>
      </c>
      <c r="S176" s="23">
        <f>'Res OLS Model'!$B$11*I176</f>
        <v>0</v>
      </c>
      <c r="T176" s="23">
        <f>'Res OLS Model'!$B$12*J176</f>
        <v>1341287.9429404701</v>
      </c>
      <c r="U176" s="23">
        <f>'Res OLS Model'!$B$13*K176</f>
        <v>0</v>
      </c>
      <c r="V176" s="23">
        <f t="shared" ca="1" si="126"/>
        <v>21819083.959002879</v>
      </c>
    </row>
    <row r="177" spans="1:22" x14ac:dyDescent="0.25">
      <c r="A177" s="11">
        <v>43132</v>
      </c>
      <c r="B177" s="6">
        <f t="shared" si="123"/>
        <v>2018</v>
      </c>
      <c r="D177" s="30">
        <f t="shared" ca="1" si="114"/>
        <v>682.50999999999988</v>
      </c>
      <c r="E177" s="30">
        <f t="shared" ca="1" si="114"/>
        <v>0</v>
      </c>
      <c r="F177" s="60">
        <f>SUMIF('Connection count '!B:B,B177,'Connection count '!C:C)</f>
        <v>24465.981491922685</v>
      </c>
      <c r="G177" s="60">
        <f t="shared" ref="G177:K177" si="151">G165</f>
        <v>0</v>
      </c>
      <c r="H177" s="60">
        <f t="shared" si="151"/>
        <v>0</v>
      </c>
      <c r="I177" s="60">
        <f t="shared" si="151"/>
        <v>0</v>
      </c>
      <c r="J177" s="60">
        <f t="shared" ref="J177" si="152">J165</f>
        <v>0</v>
      </c>
      <c r="K177" s="60">
        <f t="shared" si="151"/>
        <v>0</v>
      </c>
      <c r="M177" s="23">
        <f>'Res OLS Model'!$B$5</f>
        <v>36285878.877469003</v>
      </c>
      <c r="N177" s="23">
        <f ca="1">'Res OLS Model'!$B$6*D177</f>
        <v>7646983.2765864059</v>
      </c>
      <c r="O177" s="23">
        <f ca="1">'Res OLS Model'!$B$7*E177</f>
        <v>0</v>
      </c>
      <c r="P177" s="23">
        <f>'Res OLS Model'!$B$8*F177</f>
        <v>-24595430.320043027</v>
      </c>
      <c r="Q177" s="23">
        <f>'Res OLS Model'!$B$9*G177</f>
        <v>0</v>
      </c>
      <c r="R177" s="23">
        <f>'Res OLS Model'!$B$10*H177</f>
        <v>0</v>
      </c>
      <c r="S177" s="23">
        <f>'Res OLS Model'!$B$11*I177</f>
        <v>0</v>
      </c>
      <c r="T177" s="23">
        <f>'Res OLS Model'!$B$12*J177</f>
        <v>0</v>
      </c>
      <c r="U177" s="23">
        <f>'Res OLS Model'!$B$13*K177</f>
        <v>0</v>
      </c>
      <c r="V177" s="23">
        <f t="shared" ca="1" si="126"/>
        <v>19337431.834012382</v>
      </c>
    </row>
    <row r="178" spans="1:22" x14ac:dyDescent="0.25">
      <c r="A178" s="11">
        <v>43160</v>
      </c>
      <c r="B178" s="6">
        <f t="shared" si="123"/>
        <v>2018</v>
      </c>
      <c r="D178" s="30">
        <f t="shared" ca="1" si="114"/>
        <v>556.99</v>
      </c>
      <c r="E178" s="30">
        <f t="shared" ca="1" si="114"/>
        <v>0</v>
      </c>
      <c r="F178" s="60">
        <f>SUMIF('Connection count '!B:B,B178,'Connection count '!C:C)</f>
        <v>24465.981491922685</v>
      </c>
      <c r="G178" s="60">
        <f t="shared" ref="G178:K178" si="153">G166</f>
        <v>0</v>
      </c>
      <c r="H178" s="60">
        <f t="shared" si="153"/>
        <v>0</v>
      </c>
      <c r="I178" s="60">
        <f t="shared" si="153"/>
        <v>0</v>
      </c>
      <c r="J178" s="60">
        <f t="shared" ref="J178" si="154">J166</f>
        <v>0</v>
      </c>
      <c r="K178" s="60">
        <f t="shared" si="153"/>
        <v>1</v>
      </c>
      <c r="M178" s="23">
        <f>'Res OLS Model'!$B$5</f>
        <v>36285878.877469003</v>
      </c>
      <c r="N178" s="23">
        <f ca="1">'Res OLS Model'!$B$6*D178</f>
        <v>6240631.2218514932</v>
      </c>
      <c r="O178" s="23">
        <f ca="1">'Res OLS Model'!$B$7*E178</f>
        <v>0</v>
      </c>
      <c r="P178" s="23">
        <f>'Res OLS Model'!$B$8*F178</f>
        <v>-24595430.320043027</v>
      </c>
      <c r="Q178" s="23">
        <f>'Res OLS Model'!$B$9*G178</f>
        <v>0</v>
      </c>
      <c r="R178" s="23">
        <f>'Res OLS Model'!$B$10*H178</f>
        <v>0</v>
      </c>
      <c r="S178" s="23">
        <f>'Res OLS Model'!$B$11*I178</f>
        <v>0</v>
      </c>
      <c r="T178" s="23">
        <f>'Res OLS Model'!$B$12*J178</f>
        <v>0</v>
      </c>
      <c r="U178" s="23">
        <f>'Res OLS Model'!$B$13*K178</f>
        <v>623335.83106531797</v>
      </c>
      <c r="V178" s="23">
        <f t="shared" ca="1" si="126"/>
        <v>18554415.610342786</v>
      </c>
    </row>
    <row r="179" spans="1:22" x14ac:dyDescent="0.25">
      <c r="A179" s="11">
        <v>43191</v>
      </c>
      <c r="B179" s="6">
        <f t="shared" si="123"/>
        <v>2018</v>
      </c>
      <c r="D179" s="30">
        <f t="shared" ca="1" si="114"/>
        <v>326.58999999999997</v>
      </c>
      <c r="E179" s="30">
        <f t="shared" ca="1" si="114"/>
        <v>0.39</v>
      </c>
      <c r="F179" s="60">
        <f>SUMIF('Connection count '!B:B,B179,'Connection count '!C:C)</f>
        <v>24465.981491922685</v>
      </c>
      <c r="G179" s="60">
        <f t="shared" ref="G179:K179" si="155">G167</f>
        <v>0</v>
      </c>
      <c r="H179" s="60">
        <f t="shared" si="155"/>
        <v>1</v>
      </c>
      <c r="I179" s="60">
        <f t="shared" si="155"/>
        <v>0</v>
      </c>
      <c r="J179" s="60">
        <f t="shared" ref="J179" si="156">J167</f>
        <v>0</v>
      </c>
      <c r="K179" s="60">
        <f t="shared" si="155"/>
        <v>0</v>
      </c>
      <c r="M179" s="23">
        <f>'Res OLS Model'!$B$5</f>
        <v>36285878.877469003</v>
      </c>
      <c r="N179" s="23">
        <f ca="1">'Res OLS Model'!$B$6*D179</f>
        <v>3659181.9435617859</v>
      </c>
      <c r="O179" s="23">
        <f ca="1">'Res OLS Model'!$B$7*E179</f>
        <v>10507.497361665097</v>
      </c>
      <c r="P179" s="23">
        <f>'Res OLS Model'!$B$8*F179</f>
        <v>-24595430.320043027</v>
      </c>
      <c r="Q179" s="23">
        <f>'Res OLS Model'!$B$9*G179</f>
        <v>0</v>
      </c>
      <c r="R179" s="23">
        <f>'Res OLS Model'!$B$10*H179</f>
        <v>-1378033.61082948</v>
      </c>
      <c r="S179" s="23">
        <f>'Res OLS Model'!$B$11*I179</f>
        <v>0</v>
      </c>
      <c r="T179" s="23">
        <f>'Res OLS Model'!$B$12*J179</f>
        <v>0</v>
      </c>
      <c r="U179" s="23">
        <f>'Res OLS Model'!$B$13*K179</f>
        <v>0</v>
      </c>
      <c r="V179" s="23">
        <f t="shared" ca="1" si="126"/>
        <v>13982104.387519948</v>
      </c>
    </row>
    <row r="180" spans="1:22" x14ac:dyDescent="0.25">
      <c r="A180" s="11">
        <v>43221</v>
      </c>
      <c r="B180" s="6">
        <f t="shared" si="123"/>
        <v>2018</v>
      </c>
      <c r="D180" s="30">
        <f t="shared" ref="D180:E199" ca="1" si="157">D168</f>
        <v>144.96</v>
      </c>
      <c r="E180" s="30">
        <f t="shared" ca="1" si="157"/>
        <v>8.67</v>
      </c>
      <c r="F180" s="60">
        <f>SUMIF('Connection count '!B:B,B180,'Connection count '!C:C)</f>
        <v>24465.981491922685</v>
      </c>
      <c r="G180" s="60">
        <f t="shared" ref="G180:K180" si="158">G168</f>
        <v>0</v>
      </c>
      <c r="H180" s="60">
        <f t="shared" si="158"/>
        <v>0</v>
      </c>
      <c r="I180" s="60">
        <f t="shared" si="158"/>
        <v>1</v>
      </c>
      <c r="J180" s="60">
        <f t="shared" ref="J180" si="159">J168</f>
        <v>0</v>
      </c>
      <c r="K180" s="60">
        <f t="shared" si="158"/>
        <v>0</v>
      </c>
      <c r="M180" s="23">
        <f>'Res OLS Model'!$B$5</f>
        <v>36285878.877469003</v>
      </c>
      <c r="N180" s="23">
        <f ca="1">'Res OLS Model'!$B$6*D180</f>
        <v>1624161.8375906076</v>
      </c>
      <c r="O180" s="23">
        <f ca="1">'Res OLS Model'!$B$7*E180</f>
        <v>233589.7490400933</v>
      </c>
      <c r="P180" s="23">
        <f>'Res OLS Model'!$B$8*F180</f>
        <v>-24595430.320043027</v>
      </c>
      <c r="Q180" s="23">
        <f>'Res OLS Model'!$B$9*G180</f>
        <v>0</v>
      </c>
      <c r="R180" s="23">
        <f>'Res OLS Model'!$B$10*H180</f>
        <v>0</v>
      </c>
      <c r="S180" s="23">
        <f>'Res OLS Model'!$B$11*I180</f>
        <v>-2360733.7423852198</v>
      </c>
      <c r="T180" s="23">
        <f>'Res OLS Model'!$B$12*J180</f>
        <v>0</v>
      </c>
      <c r="U180" s="23">
        <f>'Res OLS Model'!$B$13*K180</f>
        <v>0</v>
      </c>
      <c r="V180" s="23">
        <f t="shared" ca="1" si="126"/>
        <v>11187466.401671458</v>
      </c>
    </row>
    <row r="181" spans="1:22" x14ac:dyDescent="0.25">
      <c r="A181" s="11">
        <v>43252</v>
      </c>
      <c r="B181" s="6">
        <f t="shared" si="123"/>
        <v>2018</v>
      </c>
      <c r="D181" s="30">
        <f t="shared" ca="1" si="157"/>
        <v>41.510000000000005</v>
      </c>
      <c r="E181" s="30">
        <f t="shared" ca="1" si="157"/>
        <v>44.41</v>
      </c>
      <c r="F181" s="60">
        <f>SUMIF('Connection count '!B:B,B181,'Connection count '!C:C)</f>
        <v>24465.981491922685</v>
      </c>
      <c r="G181" s="60">
        <f t="shared" ref="G181:K181" si="160">G169</f>
        <v>0</v>
      </c>
      <c r="H181" s="60">
        <f t="shared" si="160"/>
        <v>0</v>
      </c>
      <c r="I181" s="60">
        <f t="shared" si="160"/>
        <v>1</v>
      </c>
      <c r="J181" s="60">
        <f t="shared" ref="J181" si="161">J169</f>
        <v>0</v>
      </c>
      <c r="K181" s="60">
        <f t="shared" si="160"/>
        <v>0</v>
      </c>
      <c r="M181" s="23">
        <f>'Res OLS Model'!$B$5</f>
        <v>36285878.877469003</v>
      </c>
      <c r="N181" s="23">
        <f ca="1">'Res OLS Model'!$B$6*D181</f>
        <v>465086.62995575421</v>
      </c>
      <c r="O181" s="23">
        <f ca="1">'Res OLS Model'!$B$7*E181</f>
        <v>1196507.5841834536</v>
      </c>
      <c r="P181" s="23">
        <f>'Res OLS Model'!$B$8*F181</f>
        <v>-24595430.320043027</v>
      </c>
      <c r="Q181" s="23">
        <f>'Res OLS Model'!$B$9*G181</f>
        <v>0</v>
      </c>
      <c r="R181" s="23">
        <f>'Res OLS Model'!$B$10*H181</f>
        <v>0</v>
      </c>
      <c r="S181" s="23">
        <f>'Res OLS Model'!$B$11*I181</f>
        <v>-2360733.7423852198</v>
      </c>
      <c r="T181" s="23">
        <f>'Res OLS Model'!$B$12*J181</f>
        <v>0</v>
      </c>
      <c r="U181" s="23">
        <f>'Res OLS Model'!$B$13*K181</f>
        <v>0</v>
      </c>
      <c r="V181" s="23">
        <f t="shared" ca="1" si="126"/>
        <v>10991309.029179964</v>
      </c>
    </row>
    <row r="182" spans="1:22" x14ac:dyDescent="0.25">
      <c r="A182" s="11">
        <v>43282</v>
      </c>
      <c r="B182" s="6">
        <f t="shared" si="123"/>
        <v>2018</v>
      </c>
      <c r="D182" s="30">
        <f t="shared" ca="1" si="157"/>
        <v>5.01</v>
      </c>
      <c r="E182" s="30">
        <f t="shared" ca="1" si="157"/>
        <v>96.909999999999982</v>
      </c>
      <c r="F182" s="60">
        <f>SUMIF('Connection count '!B:B,B182,'Connection count '!C:C)</f>
        <v>24465.981491922685</v>
      </c>
      <c r="G182" s="60">
        <f t="shared" ref="G182:K182" si="162">G170</f>
        <v>0</v>
      </c>
      <c r="H182" s="60">
        <f t="shared" si="162"/>
        <v>0</v>
      </c>
      <c r="I182" s="60">
        <f t="shared" si="162"/>
        <v>1</v>
      </c>
      <c r="J182" s="60">
        <f t="shared" ref="J182" si="163">J170</f>
        <v>0</v>
      </c>
      <c r="K182" s="60">
        <f t="shared" si="162"/>
        <v>0</v>
      </c>
      <c r="M182" s="23">
        <f>'Res OLS Model'!$B$5</f>
        <v>36285878.877469003</v>
      </c>
      <c r="N182" s="23">
        <f ca="1">'Res OLS Model'!$B$6*D182</f>
        <v>56133.076754476708</v>
      </c>
      <c r="O182" s="23">
        <f ca="1">'Res OLS Model'!$B$7*E182</f>
        <v>2610978.3828691393</v>
      </c>
      <c r="P182" s="23">
        <f>'Res OLS Model'!$B$8*F182</f>
        <v>-24595430.320043027</v>
      </c>
      <c r="Q182" s="23">
        <f>'Res OLS Model'!$B$9*G182</f>
        <v>0</v>
      </c>
      <c r="R182" s="23">
        <f>'Res OLS Model'!$B$10*H182</f>
        <v>0</v>
      </c>
      <c r="S182" s="23">
        <f>'Res OLS Model'!$B$11*I182</f>
        <v>-2360733.7423852198</v>
      </c>
      <c r="T182" s="23">
        <f>'Res OLS Model'!$B$12*J182</f>
        <v>0</v>
      </c>
      <c r="U182" s="23">
        <f>'Res OLS Model'!$B$13*K182</f>
        <v>0</v>
      </c>
      <c r="V182" s="23">
        <f t="shared" ca="1" si="126"/>
        <v>11996826.274664368</v>
      </c>
    </row>
    <row r="183" spans="1:22" x14ac:dyDescent="0.25">
      <c r="A183" s="11">
        <v>43313</v>
      </c>
      <c r="B183" s="6">
        <f t="shared" si="123"/>
        <v>2018</v>
      </c>
      <c r="D183" s="30">
        <f t="shared" ca="1" si="157"/>
        <v>12.719999999999999</v>
      </c>
      <c r="E183" s="30">
        <f t="shared" ca="1" si="157"/>
        <v>77.22999999999999</v>
      </c>
      <c r="F183" s="60">
        <f>SUMIF('Connection count '!B:B,B183,'Connection count '!C:C)</f>
        <v>24465.981491922685</v>
      </c>
      <c r="G183" s="60">
        <f t="shared" ref="G183:K183" si="164">G171</f>
        <v>0</v>
      </c>
      <c r="H183" s="60">
        <f t="shared" si="164"/>
        <v>0</v>
      </c>
      <c r="I183" s="60">
        <f t="shared" si="164"/>
        <v>1</v>
      </c>
      <c r="J183" s="60">
        <f t="shared" ref="J183" si="165">J171</f>
        <v>0</v>
      </c>
      <c r="K183" s="60">
        <f t="shared" si="164"/>
        <v>0</v>
      </c>
      <c r="M183" s="23">
        <f>'Res OLS Model'!$B$5</f>
        <v>36285878.877469003</v>
      </c>
      <c r="N183" s="23">
        <f ca="1">'Res OLS Model'!$B$6*D183</f>
        <v>142517.51223891092</v>
      </c>
      <c r="O183" s="23">
        <f ca="1">'Res OLS Model'!$B$7*E183</f>
        <v>2080753.9006189622</v>
      </c>
      <c r="P183" s="23">
        <f>'Res OLS Model'!$B$8*F183</f>
        <v>-24595430.320043027</v>
      </c>
      <c r="Q183" s="23">
        <f>'Res OLS Model'!$B$9*G183</f>
        <v>0</v>
      </c>
      <c r="R183" s="23">
        <f>'Res OLS Model'!$B$10*H183</f>
        <v>0</v>
      </c>
      <c r="S183" s="23">
        <f>'Res OLS Model'!$B$11*I183</f>
        <v>-2360733.7423852198</v>
      </c>
      <c r="T183" s="23">
        <f>'Res OLS Model'!$B$12*J183</f>
        <v>0</v>
      </c>
      <c r="U183" s="23">
        <f>'Res OLS Model'!$B$13*K183</f>
        <v>0</v>
      </c>
      <c r="V183" s="23">
        <f t="shared" ca="1" si="126"/>
        <v>11552986.227898631</v>
      </c>
    </row>
    <row r="184" spans="1:22" x14ac:dyDescent="0.25">
      <c r="A184" s="11">
        <v>43344</v>
      </c>
      <c r="B184" s="6">
        <f t="shared" si="123"/>
        <v>2018</v>
      </c>
      <c r="D184" s="30">
        <f t="shared" ca="1" si="157"/>
        <v>86.570000000000007</v>
      </c>
      <c r="E184" s="30">
        <f t="shared" ca="1" si="157"/>
        <v>19.899999999999999</v>
      </c>
      <c r="F184" s="60">
        <f>SUMIF('Connection count '!B:B,B184,'Connection count '!C:C)</f>
        <v>24465.981491922685</v>
      </c>
      <c r="G184" s="60">
        <f t="shared" ref="G184:K184" si="166">G172</f>
        <v>1</v>
      </c>
      <c r="H184" s="60">
        <f t="shared" si="166"/>
        <v>0</v>
      </c>
      <c r="I184" s="60">
        <f t="shared" si="166"/>
        <v>0</v>
      </c>
      <c r="J184" s="60">
        <f t="shared" ref="J184" si="167">J172</f>
        <v>0</v>
      </c>
      <c r="K184" s="60">
        <f t="shared" si="166"/>
        <v>0</v>
      </c>
      <c r="M184" s="23">
        <f>'Res OLS Model'!$B$5</f>
        <v>36285878.877469003</v>
      </c>
      <c r="N184" s="23">
        <f ca="1">'Res OLS Model'!$B$6*D184</f>
        <v>969948.19453793392</v>
      </c>
      <c r="O184" s="23">
        <f ca="1">'Res OLS Model'!$B$7*E184</f>
        <v>536151.78845419339</v>
      </c>
      <c r="P184" s="23">
        <f>'Res OLS Model'!$B$8*F184</f>
        <v>-24595430.320043027</v>
      </c>
      <c r="Q184" s="23">
        <f>'Res OLS Model'!$B$9*G184</f>
        <v>-1472524.5627255</v>
      </c>
      <c r="R184" s="23">
        <f>'Res OLS Model'!$B$10*H184</f>
        <v>0</v>
      </c>
      <c r="S184" s="23">
        <f>'Res OLS Model'!$B$11*I184</f>
        <v>0</v>
      </c>
      <c r="T184" s="23">
        <f>'Res OLS Model'!$B$12*J184</f>
        <v>0</v>
      </c>
      <c r="U184" s="23">
        <f>'Res OLS Model'!$B$13*K184</f>
        <v>0</v>
      </c>
      <c r="V184" s="23">
        <f t="shared" ca="1" si="126"/>
        <v>11724023.977692604</v>
      </c>
    </row>
    <row r="185" spans="1:22" x14ac:dyDescent="0.25">
      <c r="A185" s="11">
        <v>43374</v>
      </c>
      <c r="B185" s="6">
        <f t="shared" si="123"/>
        <v>2018</v>
      </c>
      <c r="D185" s="30">
        <f t="shared" ca="1" si="157"/>
        <v>270.3</v>
      </c>
      <c r="E185" s="30">
        <f t="shared" ca="1" si="157"/>
        <v>1.21</v>
      </c>
      <c r="F185" s="60">
        <f>SUMIF('Connection count '!B:B,B185,'Connection count '!C:C)</f>
        <v>24465.981491922685</v>
      </c>
      <c r="G185" s="60">
        <f t="shared" ref="G185:K185" si="168">G173</f>
        <v>1</v>
      </c>
      <c r="H185" s="60">
        <f t="shared" si="168"/>
        <v>0</v>
      </c>
      <c r="I185" s="60">
        <f t="shared" si="168"/>
        <v>0</v>
      </c>
      <c r="J185" s="60">
        <f t="shared" ref="J185" si="169">J173</f>
        <v>0</v>
      </c>
      <c r="K185" s="60">
        <f t="shared" si="168"/>
        <v>0</v>
      </c>
      <c r="M185" s="23">
        <f>'Res OLS Model'!$B$5</f>
        <v>36285878.877469003</v>
      </c>
      <c r="N185" s="23">
        <f ca="1">'Res OLS Model'!$B$6*D185</f>
        <v>3028497.1350768572</v>
      </c>
      <c r="O185" s="23">
        <f ca="1">'Res OLS Model'!$B$7*E185</f>
        <v>32600.184122089144</v>
      </c>
      <c r="P185" s="23">
        <f>'Res OLS Model'!$B$8*F185</f>
        <v>-24595430.320043027</v>
      </c>
      <c r="Q185" s="23">
        <f>'Res OLS Model'!$B$9*G185</f>
        <v>-1472524.5627255</v>
      </c>
      <c r="R185" s="23">
        <f>'Res OLS Model'!$B$10*H185</f>
        <v>0</v>
      </c>
      <c r="S185" s="23">
        <f>'Res OLS Model'!$B$11*I185</f>
        <v>0</v>
      </c>
      <c r="T185" s="23">
        <f>'Res OLS Model'!$B$12*J185</f>
        <v>0</v>
      </c>
      <c r="U185" s="23">
        <f>'Res OLS Model'!$B$13*K185</f>
        <v>0</v>
      </c>
      <c r="V185" s="23">
        <f t="shared" ca="1" si="126"/>
        <v>13279021.31389942</v>
      </c>
    </row>
    <row r="186" spans="1:22" x14ac:dyDescent="0.25">
      <c r="A186" s="11">
        <v>43405</v>
      </c>
      <c r="B186" s="6">
        <f t="shared" si="123"/>
        <v>2018</v>
      </c>
      <c r="D186" s="30">
        <f t="shared" ca="1" si="157"/>
        <v>444.05</v>
      </c>
      <c r="E186" s="30">
        <f t="shared" ca="1" si="157"/>
        <v>0</v>
      </c>
      <c r="F186" s="60">
        <f>SUMIF('Connection count '!B:B,B186,'Connection count '!C:C)</f>
        <v>24465.981491922685</v>
      </c>
      <c r="G186" s="60">
        <f t="shared" ref="G186:K186" si="170">G174</f>
        <v>1</v>
      </c>
      <c r="H186" s="60">
        <f t="shared" si="170"/>
        <v>0</v>
      </c>
      <c r="I186" s="60">
        <f t="shared" si="170"/>
        <v>0</v>
      </c>
      <c r="J186" s="60">
        <f t="shared" ref="J186" si="171">J174</f>
        <v>0</v>
      </c>
      <c r="K186" s="60">
        <f t="shared" si="170"/>
        <v>0</v>
      </c>
      <c r="M186" s="23">
        <f>'Res OLS Model'!$B$5</f>
        <v>36285878.877469003</v>
      </c>
      <c r="N186" s="23">
        <f ca="1">'Res OLS Model'!$B$6*D186</f>
        <v>4975228.0903843082</v>
      </c>
      <c r="O186" s="23">
        <f ca="1">'Res OLS Model'!$B$7*E186</f>
        <v>0</v>
      </c>
      <c r="P186" s="23">
        <f>'Res OLS Model'!$B$8*F186</f>
        <v>-24595430.320043027</v>
      </c>
      <c r="Q186" s="23">
        <f>'Res OLS Model'!$B$9*G186</f>
        <v>-1472524.5627255</v>
      </c>
      <c r="R186" s="23">
        <f>'Res OLS Model'!$B$10*H186</f>
        <v>0</v>
      </c>
      <c r="S186" s="23">
        <f>'Res OLS Model'!$B$11*I186</f>
        <v>0</v>
      </c>
      <c r="T186" s="23">
        <f>'Res OLS Model'!$B$12*J186</f>
        <v>0</v>
      </c>
      <c r="U186" s="23">
        <f>'Res OLS Model'!$B$13*K186</f>
        <v>0</v>
      </c>
      <c r="V186" s="23">
        <f t="shared" ca="1" si="126"/>
        <v>15193152.085084781</v>
      </c>
    </row>
    <row r="187" spans="1:22" x14ac:dyDescent="0.25">
      <c r="A187" s="11">
        <v>43435</v>
      </c>
      <c r="B187" s="6">
        <f t="shared" si="123"/>
        <v>2018</v>
      </c>
      <c r="D187" s="30">
        <f t="shared" ca="1" si="157"/>
        <v>684.01</v>
      </c>
      <c r="E187" s="30">
        <f t="shared" ca="1" si="157"/>
        <v>0</v>
      </c>
      <c r="F187" s="60">
        <f>SUMIF('Connection count '!B:B,B187,'Connection count '!C:C)</f>
        <v>24465.981491922685</v>
      </c>
      <c r="G187" s="60">
        <f t="shared" ref="G187:K187" si="172">G175</f>
        <v>0</v>
      </c>
      <c r="H187" s="60">
        <f t="shared" si="172"/>
        <v>0</v>
      </c>
      <c r="I187" s="60">
        <f t="shared" si="172"/>
        <v>0</v>
      </c>
      <c r="J187" s="60">
        <f t="shared" ref="J187" si="173">J175</f>
        <v>0</v>
      </c>
      <c r="K187" s="60">
        <f t="shared" si="172"/>
        <v>0</v>
      </c>
      <c r="M187" s="23">
        <f>'Res OLS Model'!$B$5</f>
        <v>36285878.877469003</v>
      </c>
      <c r="N187" s="23">
        <f ca="1">'Res OLS Model'!$B$6*D187</f>
        <v>7663789.5869919388</v>
      </c>
      <c r="O187" s="23">
        <f ca="1">'Res OLS Model'!$B$7*E187</f>
        <v>0</v>
      </c>
      <c r="P187" s="23">
        <f>'Res OLS Model'!$B$8*F187</f>
        <v>-24595430.320043027</v>
      </c>
      <c r="Q187" s="23">
        <f>'Res OLS Model'!$B$9*G187</f>
        <v>0</v>
      </c>
      <c r="R187" s="23">
        <f>'Res OLS Model'!$B$10*H187</f>
        <v>0</v>
      </c>
      <c r="S187" s="23">
        <f>'Res OLS Model'!$B$11*I187</f>
        <v>0</v>
      </c>
      <c r="T187" s="23">
        <f>'Res OLS Model'!$B$12*J187</f>
        <v>0</v>
      </c>
      <c r="U187" s="23">
        <f>'Res OLS Model'!$B$13*K187</f>
        <v>0</v>
      </c>
      <c r="V187" s="23">
        <f t="shared" ca="1" si="126"/>
        <v>19354238.144417912</v>
      </c>
    </row>
    <row r="188" spans="1:22" x14ac:dyDescent="0.25">
      <c r="A188" s="11">
        <v>43466</v>
      </c>
      <c r="B188" s="6">
        <f t="shared" si="123"/>
        <v>2019</v>
      </c>
      <c r="D188" s="30">
        <f t="shared" ca="1" si="157"/>
        <v>784.29</v>
      </c>
      <c r="E188" s="30">
        <f t="shared" ca="1" si="157"/>
        <v>0</v>
      </c>
      <c r="F188" s="60">
        <f>SUMIF('Connection count '!B:B,B188,'Connection count '!C:C)</f>
        <v>24621.780092550849</v>
      </c>
      <c r="G188" s="60">
        <f t="shared" ref="G188:K188" si="174">G176</f>
        <v>0</v>
      </c>
      <c r="H188" s="60">
        <f t="shared" si="174"/>
        <v>0</v>
      </c>
      <c r="I188" s="60">
        <f t="shared" si="174"/>
        <v>0</v>
      </c>
      <c r="J188" s="60">
        <f t="shared" ref="J188" si="175">J176</f>
        <v>1</v>
      </c>
      <c r="K188" s="60">
        <f t="shared" si="174"/>
        <v>0</v>
      </c>
      <c r="M188" s="23">
        <f>'Res OLS Model'!$B$5</f>
        <v>36285878.877469003</v>
      </c>
      <c r="N188" s="23">
        <f ca="1">'Res OLS Model'!$B$6*D188</f>
        <v>8787347.4586364347</v>
      </c>
      <c r="O188" s="23">
        <f ca="1">'Res OLS Model'!$B$7*E188</f>
        <v>0</v>
      </c>
      <c r="P188" s="23">
        <f>'Res OLS Model'!$B$8*F188</f>
        <v>-24752053.246737193</v>
      </c>
      <c r="Q188" s="23">
        <f>'Res OLS Model'!$B$9*G188</f>
        <v>0</v>
      </c>
      <c r="R188" s="23">
        <f>'Res OLS Model'!$B$10*H188</f>
        <v>0</v>
      </c>
      <c r="S188" s="23">
        <f>'Res OLS Model'!$B$11*I188</f>
        <v>0</v>
      </c>
      <c r="T188" s="23">
        <f>'Res OLS Model'!$B$12*J188</f>
        <v>1341287.9429404701</v>
      </c>
      <c r="U188" s="23">
        <f>'Res OLS Model'!$B$13*K188</f>
        <v>0</v>
      </c>
      <c r="V188" s="23">
        <f t="shared" ca="1" si="126"/>
        <v>21662461.032308713</v>
      </c>
    </row>
    <row r="189" spans="1:22" x14ac:dyDescent="0.25">
      <c r="A189" s="11">
        <v>43497</v>
      </c>
      <c r="B189" s="6">
        <f t="shared" si="123"/>
        <v>2019</v>
      </c>
      <c r="D189" s="30">
        <f t="shared" ca="1" si="157"/>
        <v>682.50999999999988</v>
      </c>
      <c r="E189" s="30">
        <f t="shared" ca="1" si="157"/>
        <v>0</v>
      </c>
      <c r="F189" s="60">
        <f>SUMIF('Connection count '!B:B,B189,'Connection count '!C:C)</f>
        <v>24621.780092550849</v>
      </c>
      <c r="G189" s="60">
        <f t="shared" ref="G189:K189" si="176">G177</f>
        <v>0</v>
      </c>
      <c r="H189" s="60">
        <f t="shared" si="176"/>
        <v>0</v>
      </c>
      <c r="I189" s="60">
        <f t="shared" si="176"/>
        <v>0</v>
      </c>
      <c r="J189" s="60">
        <f t="shared" ref="J189" si="177">J177</f>
        <v>0</v>
      </c>
      <c r="K189" s="60">
        <f t="shared" si="176"/>
        <v>0</v>
      </c>
      <c r="M189" s="23">
        <f>'Res OLS Model'!$B$5</f>
        <v>36285878.877469003</v>
      </c>
      <c r="N189" s="23">
        <f ca="1">'Res OLS Model'!$B$6*D189</f>
        <v>7646983.2765864059</v>
      </c>
      <c r="O189" s="23">
        <f ca="1">'Res OLS Model'!$B$7*E189</f>
        <v>0</v>
      </c>
      <c r="P189" s="23">
        <f>'Res OLS Model'!$B$8*F189</f>
        <v>-24752053.246737193</v>
      </c>
      <c r="Q189" s="23">
        <f>'Res OLS Model'!$B$9*G189</f>
        <v>0</v>
      </c>
      <c r="R189" s="23">
        <f>'Res OLS Model'!$B$10*H189</f>
        <v>0</v>
      </c>
      <c r="S189" s="23">
        <f>'Res OLS Model'!$B$11*I189</f>
        <v>0</v>
      </c>
      <c r="T189" s="23">
        <f>'Res OLS Model'!$B$12*J189</f>
        <v>0</v>
      </c>
      <c r="U189" s="23">
        <f>'Res OLS Model'!$B$13*K189</f>
        <v>0</v>
      </c>
      <c r="V189" s="23">
        <f t="shared" ca="1" si="126"/>
        <v>19180808.907318216</v>
      </c>
    </row>
    <row r="190" spans="1:22" x14ac:dyDescent="0.25">
      <c r="A190" s="11">
        <v>43525</v>
      </c>
      <c r="B190" s="6">
        <f t="shared" si="123"/>
        <v>2019</v>
      </c>
      <c r="D190" s="30">
        <f t="shared" ca="1" si="157"/>
        <v>556.99</v>
      </c>
      <c r="E190" s="30">
        <f t="shared" ca="1" si="157"/>
        <v>0</v>
      </c>
      <c r="F190" s="60">
        <f>SUMIF('Connection count '!B:B,B190,'Connection count '!C:C)</f>
        <v>24621.780092550849</v>
      </c>
      <c r="G190" s="60">
        <f t="shared" ref="G190:K190" si="178">G178</f>
        <v>0</v>
      </c>
      <c r="H190" s="60">
        <f t="shared" si="178"/>
        <v>0</v>
      </c>
      <c r="I190" s="60">
        <f t="shared" si="178"/>
        <v>0</v>
      </c>
      <c r="J190" s="60">
        <f t="shared" ref="J190" si="179">J178</f>
        <v>0</v>
      </c>
      <c r="K190" s="60">
        <f t="shared" si="178"/>
        <v>1</v>
      </c>
      <c r="M190" s="23">
        <f>'Res OLS Model'!$B$5</f>
        <v>36285878.877469003</v>
      </c>
      <c r="N190" s="23">
        <f ca="1">'Res OLS Model'!$B$6*D190</f>
        <v>6240631.2218514932</v>
      </c>
      <c r="O190" s="23">
        <f ca="1">'Res OLS Model'!$B$7*E190</f>
        <v>0</v>
      </c>
      <c r="P190" s="23">
        <f>'Res OLS Model'!$B$8*F190</f>
        <v>-24752053.246737193</v>
      </c>
      <c r="Q190" s="23">
        <f>'Res OLS Model'!$B$9*G190</f>
        <v>0</v>
      </c>
      <c r="R190" s="23">
        <f>'Res OLS Model'!$B$10*H190</f>
        <v>0</v>
      </c>
      <c r="S190" s="23">
        <f>'Res OLS Model'!$B$11*I190</f>
        <v>0</v>
      </c>
      <c r="T190" s="23">
        <f>'Res OLS Model'!$B$12*J190</f>
        <v>0</v>
      </c>
      <c r="U190" s="23">
        <f>'Res OLS Model'!$B$13*K190</f>
        <v>623335.83106531797</v>
      </c>
      <c r="V190" s="23">
        <f t="shared" ca="1" si="126"/>
        <v>18397792.68364862</v>
      </c>
    </row>
    <row r="191" spans="1:22" x14ac:dyDescent="0.25">
      <c r="A191" s="11">
        <v>43556</v>
      </c>
      <c r="B191" s="6">
        <f t="shared" si="123"/>
        <v>2019</v>
      </c>
      <c r="D191" s="30">
        <f t="shared" ca="1" si="157"/>
        <v>326.58999999999997</v>
      </c>
      <c r="E191" s="30">
        <f t="shared" ca="1" si="157"/>
        <v>0.39</v>
      </c>
      <c r="F191" s="60">
        <f>SUMIF('Connection count '!B:B,B191,'Connection count '!C:C)</f>
        <v>24621.780092550849</v>
      </c>
      <c r="G191" s="60">
        <f t="shared" ref="G191:K191" si="180">G179</f>
        <v>0</v>
      </c>
      <c r="H191" s="60">
        <f t="shared" si="180"/>
        <v>1</v>
      </c>
      <c r="I191" s="60">
        <f t="shared" si="180"/>
        <v>0</v>
      </c>
      <c r="J191" s="60">
        <f t="shared" ref="J191" si="181">J179</f>
        <v>0</v>
      </c>
      <c r="K191" s="60">
        <f t="shared" si="180"/>
        <v>0</v>
      </c>
      <c r="M191" s="23">
        <f>'Res OLS Model'!$B$5</f>
        <v>36285878.877469003</v>
      </c>
      <c r="N191" s="23">
        <f ca="1">'Res OLS Model'!$B$6*D191</f>
        <v>3659181.9435617859</v>
      </c>
      <c r="O191" s="23">
        <f ca="1">'Res OLS Model'!$B$7*E191</f>
        <v>10507.497361665097</v>
      </c>
      <c r="P191" s="23">
        <f>'Res OLS Model'!$B$8*F191</f>
        <v>-24752053.246737193</v>
      </c>
      <c r="Q191" s="23">
        <f>'Res OLS Model'!$B$9*G191</f>
        <v>0</v>
      </c>
      <c r="R191" s="23">
        <f>'Res OLS Model'!$B$10*H191</f>
        <v>-1378033.61082948</v>
      </c>
      <c r="S191" s="23">
        <f>'Res OLS Model'!$B$11*I191</f>
        <v>0</v>
      </c>
      <c r="T191" s="23">
        <f>'Res OLS Model'!$B$12*J191</f>
        <v>0</v>
      </c>
      <c r="U191" s="23">
        <f>'Res OLS Model'!$B$13*K191</f>
        <v>0</v>
      </c>
      <c r="V191" s="23">
        <f t="shared" ca="1" si="126"/>
        <v>13825481.460825782</v>
      </c>
    </row>
    <row r="192" spans="1:22" x14ac:dyDescent="0.25">
      <c r="A192" s="11">
        <v>43586</v>
      </c>
      <c r="B192" s="6">
        <f t="shared" si="123"/>
        <v>2019</v>
      </c>
      <c r="D192" s="30">
        <f t="shared" ca="1" si="157"/>
        <v>144.96</v>
      </c>
      <c r="E192" s="30">
        <f t="shared" ca="1" si="157"/>
        <v>8.67</v>
      </c>
      <c r="F192" s="60">
        <f>SUMIF('Connection count '!B:B,B192,'Connection count '!C:C)</f>
        <v>24621.780092550849</v>
      </c>
      <c r="G192" s="60">
        <f t="shared" ref="G192:K192" si="182">G180</f>
        <v>0</v>
      </c>
      <c r="H192" s="60">
        <f t="shared" si="182"/>
        <v>0</v>
      </c>
      <c r="I192" s="60">
        <f t="shared" si="182"/>
        <v>1</v>
      </c>
      <c r="J192" s="60">
        <f t="shared" ref="J192" si="183">J180</f>
        <v>0</v>
      </c>
      <c r="K192" s="60">
        <f t="shared" si="182"/>
        <v>0</v>
      </c>
      <c r="M192" s="23">
        <f>'Res OLS Model'!$B$5</f>
        <v>36285878.877469003</v>
      </c>
      <c r="N192" s="23">
        <f ca="1">'Res OLS Model'!$B$6*D192</f>
        <v>1624161.8375906076</v>
      </c>
      <c r="O192" s="23">
        <f ca="1">'Res OLS Model'!$B$7*E192</f>
        <v>233589.7490400933</v>
      </c>
      <c r="P192" s="23">
        <f>'Res OLS Model'!$B$8*F192</f>
        <v>-24752053.246737193</v>
      </c>
      <c r="Q192" s="23">
        <f>'Res OLS Model'!$B$9*G192</f>
        <v>0</v>
      </c>
      <c r="R192" s="23">
        <f>'Res OLS Model'!$B$10*H192</f>
        <v>0</v>
      </c>
      <c r="S192" s="23">
        <f>'Res OLS Model'!$B$11*I192</f>
        <v>-2360733.7423852198</v>
      </c>
      <c r="T192" s="23">
        <f>'Res OLS Model'!$B$12*J192</f>
        <v>0</v>
      </c>
      <c r="U192" s="23">
        <f>'Res OLS Model'!$B$13*K192</f>
        <v>0</v>
      </c>
      <c r="V192" s="23">
        <f t="shared" ca="1" si="126"/>
        <v>11030843.474977292</v>
      </c>
    </row>
    <row r="193" spans="1:22" x14ac:dyDescent="0.25">
      <c r="A193" s="11">
        <v>43617</v>
      </c>
      <c r="B193" s="6">
        <f t="shared" si="123"/>
        <v>2019</v>
      </c>
      <c r="D193" s="30">
        <f t="shared" ca="1" si="157"/>
        <v>41.510000000000005</v>
      </c>
      <c r="E193" s="30">
        <f t="shared" ca="1" si="157"/>
        <v>44.41</v>
      </c>
      <c r="F193" s="60">
        <f>SUMIF('Connection count '!B:B,B193,'Connection count '!C:C)</f>
        <v>24621.780092550849</v>
      </c>
      <c r="G193" s="60">
        <f t="shared" ref="G193:K193" si="184">G181</f>
        <v>0</v>
      </c>
      <c r="H193" s="60">
        <f t="shared" si="184"/>
        <v>0</v>
      </c>
      <c r="I193" s="60">
        <f t="shared" si="184"/>
        <v>1</v>
      </c>
      <c r="J193" s="60">
        <f t="shared" ref="J193" si="185">J181</f>
        <v>0</v>
      </c>
      <c r="K193" s="60">
        <f t="shared" si="184"/>
        <v>0</v>
      </c>
      <c r="M193" s="23">
        <f>'Res OLS Model'!$B$5</f>
        <v>36285878.877469003</v>
      </c>
      <c r="N193" s="23">
        <f ca="1">'Res OLS Model'!$B$6*D193</f>
        <v>465086.62995575421</v>
      </c>
      <c r="O193" s="23">
        <f ca="1">'Res OLS Model'!$B$7*E193</f>
        <v>1196507.5841834536</v>
      </c>
      <c r="P193" s="23">
        <f>'Res OLS Model'!$B$8*F193</f>
        <v>-24752053.246737193</v>
      </c>
      <c r="Q193" s="23">
        <f>'Res OLS Model'!$B$9*G193</f>
        <v>0</v>
      </c>
      <c r="R193" s="23">
        <f>'Res OLS Model'!$B$10*H193</f>
        <v>0</v>
      </c>
      <c r="S193" s="23">
        <f>'Res OLS Model'!$B$11*I193</f>
        <v>-2360733.7423852198</v>
      </c>
      <c r="T193" s="23">
        <f>'Res OLS Model'!$B$12*J193</f>
        <v>0</v>
      </c>
      <c r="U193" s="23">
        <f>'Res OLS Model'!$B$13*K193</f>
        <v>0</v>
      </c>
      <c r="V193" s="23">
        <f t="shared" ca="1" si="126"/>
        <v>10834686.102485798</v>
      </c>
    </row>
    <row r="194" spans="1:22" x14ac:dyDescent="0.25">
      <c r="A194" s="11">
        <v>43647</v>
      </c>
      <c r="B194" s="6">
        <f t="shared" si="123"/>
        <v>2019</v>
      </c>
      <c r="D194" s="30">
        <f t="shared" ca="1" si="157"/>
        <v>5.01</v>
      </c>
      <c r="E194" s="30">
        <f t="shared" ca="1" si="157"/>
        <v>96.909999999999982</v>
      </c>
      <c r="F194" s="60">
        <f>SUMIF('Connection count '!B:B,B194,'Connection count '!C:C)</f>
        <v>24621.780092550849</v>
      </c>
      <c r="G194" s="60">
        <f t="shared" ref="G194:K194" si="186">G182</f>
        <v>0</v>
      </c>
      <c r="H194" s="60">
        <f t="shared" si="186"/>
        <v>0</v>
      </c>
      <c r="I194" s="60">
        <f t="shared" si="186"/>
        <v>1</v>
      </c>
      <c r="J194" s="60">
        <f t="shared" ref="J194" si="187">J182</f>
        <v>0</v>
      </c>
      <c r="K194" s="60">
        <f t="shared" si="186"/>
        <v>0</v>
      </c>
      <c r="M194" s="23">
        <f>'Res OLS Model'!$B$5</f>
        <v>36285878.877469003</v>
      </c>
      <c r="N194" s="23">
        <f ca="1">'Res OLS Model'!$B$6*D194</f>
        <v>56133.076754476708</v>
      </c>
      <c r="O194" s="23">
        <f ca="1">'Res OLS Model'!$B$7*E194</f>
        <v>2610978.3828691393</v>
      </c>
      <c r="P194" s="23">
        <f>'Res OLS Model'!$B$8*F194</f>
        <v>-24752053.246737193</v>
      </c>
      <c r="Q194" s="23">
        <f>'Res OLS Model'!$B$9*G194</f>
        <v>0</v>
      </c>
      <c r="R194" s="23">
        <f>'Res OLS Model'!$B$10*H194</f>
        <v>0</v>
      </c>
      <c r="S194" s="23">
        <f>'Res OLS Model'!$B$11*I194</f>
        <v>-2360733.7423852198</v>
      </c>
      <c r="T194" s="23">
        <f>'Res OLS Model'!$B$12*J194</f>
        <v>0</v>
      </c>
      <c r="U194" s="23">
        <f>'Res OLS Model'!$B$13*K194</f>
        <v>0</v>
      </c>
      <c r="V194" s="23">
        <f t="shared" ca="1" si="126"/>
        <v>11840203.347970203</v>
      </c>
    </row>
    <row r="195" spans="1:22" x14ac:dyDescent="0.25">
      <c r="A195" s="11">
        <v>43678</v>
      </c>
      <c r="B195" s="6">
        <f t="shared" si="123"/>
        <v>2019</v>
      </c>
      <c r="D195" s="30">
        <f t="shared" ca="1" si="157"/>
        <v>12.719999999999999</v>
      </c>
      <c r="E195" s="30">
        <f t="shared" ca="1" si="157"/>
        <v>77.22999999999999</v>
      </c>
      <c r="F195" s="60">
        <f>SUMIF('Connection count '!B:B,B195,'Connection count '!C:C)</f>
        <v>24621.780092550849</v>
      </c>
      <c r="G195" s="60">
        <f t="shared" ref="G195:K195" si="188">G183</f>
        <v>0</v>
      </c>
      <c r="H195" s="60">
        <f t="shared" si="188"/>
        <v>0</v>
      </c>
      <c r="I195" s="60">
        <f t="shared" si="188"/>
        <v>1</v>
      </c>
      <c r="J195" s="60">
        <f t="shared" ref="J195" si="189">J183</f>
        <v>0</v>
      </c>
      <c r="K195" s="60">
        <f t="shared" si="188"/>
        <v>0</v>
      </c>
      <c r="M195" s="23">
        <f>'Res OLS Model'!$B$5</f>
        <v>36285878.877469003</v>
      </c>
      <c r="N195" s="23">
        <f ca="1">'Res OLS Model'!$B$6*D195</f>
        <v>142517.51223891092</v>
      </c>
      <c r="O195" s="23">
        <f ca="1">'Res OLS Model'!$B$7*E195</f>
        <v>2080753.9006189622</v>
      </c>
      <c r="P195" s="23">
        <f>'Res OLS Model'!$B$8*F195</f>
        <v>-24752053.246737193</v>
      </c>
      <c r="Q195" s="23">
        <f>'Res OLS Model'!$B$9*G195</f>
        <v>0</v>
      </c>
      <c r="R195" s="23">
        <f>'Res OLS Model'!$B$10*H195</f>
        <v>0</v>
      </c>
      <c r="S195" s="23">
        <f>'Res OLS Model'!$B$11*I195</f>
        <v>-2360733.7423852198</v>
      </c>
      <c r="T195" s="23">
        <f>'Res OLS Model'!$B$12*J195</f>
        <v>0</v>
      </c>
      <c r="U195" s="23">
        <f>'Res OLS Model'!$B$13*K195</f>
        <v>0</v>
      </c>
      <c r="V195" s="23">
        <f t="shared" ca="1" si="126"/>
        <v>11396363.301204465</v>
      </c>
    </row>
    <row r="196" spans="1:22" x14ac:dyDescent="0.25">
      <c r="A196" s="11">
        <v>43709</v>
      </c>
      <c r="B196" s="6">
        <f t="shared" si="123"/>
        <v>2019</v>
      </c>
      <c r="D196" s="30">
        <f t="shared" ca="1" si="157"/>
        <v>86.570000000000007</v>
      </c>
      <c r="E196" s="30">
        <f t="shared" ca="1" si="157"/>
        <v>19.899999999999999</v>
      </c>
      <c r="F196" s="60">
        <f>SUMIF('Connection count '!B:B,B196,'Connection count '!C:C)</f>
        <v>24621.780092550849</v>
      </c>
      <c r="G196" s="60">
        <f t="shared" ref="G196:K196" si="190">G184</f>
        <v>1</v>
      </c>
      <c r="H196" s="60">
        <f t="shared" si="190"/>
        <v>0</v>
      </c>
      <c r="I196" s="60">
        <f t="shared" si="190"/>
        <v>0</v>
      </c>
      <c r="J196" s="60">
        <f t="shared" ref="J196" si="191">J184</f>
        <v>0</v>
      </c>
      <c r="K196" s="60">
        <f t="shared" si="190"/>
        <v>0</v>
      </c>
      <c r="M196" s="23">
        <f>'Res OLS Model'!$B$5</f>
        <v>36285878.877469003</v>
      </c>
      <c r="N196" s="23">
        <f ca="1">'Res OLS Model'!$B$6*D196</f>
        <v>969948.19453793392</v>
      </c>
      <c r="O196" s="23">
        <f ca="1">'Res OLS Model'!$B$7*E196</f>
        <v>536151.78845419339</v>
      </c>
      <c r="P196" s="23">
        <f>'Res OLS Model'!$B$8*F196</f>
        <v>-24752053.246737193</v>
      </c>
      <c r="Q196" s="23">
        <f>'Res OLS Model'!$B$9*G196</f>
        <v>-1472524.5627255</v>
      </c>
      <c r="R196" s="23">
        <f>'Res OLS Model'!$B$10*H196</f>
        <v>0</v>
      </c>
      <c r="S196" s="23">
        <f>'Res OLS Model'!$B$11*I196</f>
        <v>0</v>
      </c>
      <c r="T196" s="23">
        <f>'Res OLS Model'!$B$12*J196</f>
        <v>0</v>
      </c>
      <c r="U196" s="23">
        <f>'Res OLS Model'!$B$13*K196</f>
        <v>0</v>
      </c>
      <c r="V196" s="23">
        <f t="shared" ref="V196:V211" ca="1" si="192">SUM(M196:U196)</f>
        <v>11567401.050998438</v>
      </c>
    </row>
    <row r="197" spans="1:22" x14ac:dyDescent="0.25">
      <c r="A197" s="11">
        <v>43739</v>
      </c>
      <c r="B197" s="6">
        <f t="shared" si="123"/>
        <v>2019</v>
      </c>
      <c r="D197" s="30">
        <f t="shared" ca="1" si="157"/>
        <v>270.3</v>
      </c>
      <c r="E197" s="30">
        <f t="shared" ca="1" si="157"/>
        <v>1.21</v>
      </c>
      <c r="F197" s="60">
        <f>SUMIF('Connection count '!B:B,B197,'Connection count '!C:C)</f>
        <v>24621.780092550849</v>
      </c>
      <c r="G197" s="60">
        <f t="shared" ref="G197:K197" si="193">G185</f>
        <v>1</v>
      </c>
      <c r="H197" s="60">
        <f t="shared" si="193"/>
        <v>0</v>
      </c>
      <c r="I197" s="60">
        <f t="shared" si="193"/>
        <v>0</v>
      </c>
      <c r="J197" s="60">
        <f t="shared" ref="J197" si="194">J185</f>
        <v>0</v>
      </c>
      <c r="K197" s="60">
        <f t="shared" si="193"/>
        <v>0</v>
      </c>
      <c r="M197" s="23">
        <f>'Res OLS Model'!$B$5</f>
        <v>36285878.877469003</v>
      </c>
      <c r="N197" s="23">
        <f ca="1">'Res OLS Model'!$B$6*D197</f>
        <v>3028497.1350768572</v>
      </c>
      <c r="O197" s="23">
        <f ca="1">'Res OLS Model'!$B$7*E197</f>
        <v>32600.184122089144</v>
      </c>
      <c r="P197" s="23">
        <f>'Res OLS Model'!$B$8*F197</f>
        <v>-24752053.246737193</v>
      </c>
      <c r="Q197" s="23">
        <f>'Res OLS Model'!$B$9*G197</f>
        <v>-1472524.5627255</v>
      </c>
      <c r="R197" s="23">
        <f>'Res OLS Model'!$B$10*H197</f>
        <v>0</v>
      </c>
      <c r="S197" s="23">
        <f>'Res OLS Model'!$B$11*I197</f>
        <v>0</v>
      </c>
      <c r="T197" s="23">
        <f>'Res OLS Model'!$B$12*J197</f>
        <v>0</v>
      </c>
      <c r="U197" s="23">
        <f>'Res OLS Model'!$B$13*K197</f>
        <v>0</v>
      </c>
      <c r="V197" s="23">
        <f t="shared" ca="1" si="192"/>
        <v>13122398.387205254</v>
      </c>
    </row>
    <row r="198" spans="1:22" x14ac:dyDescent="0.25">
      <c r="A198" s="11">
        <v>43770</v>
      </c>
      <c r="B198" s="6">
        <f t="shared" si="123"/>
        <v>2019</v>
      </c>
      <c r="D198" s="30">
        <f t="shared" ca="1" si="157"/>
        <v>444.05</v>
      </c>
      <c r="E198" s="30">
        <f t="shared" ca="1" si="157"/>
        <v>0</v>
      </c>
      <c r="F198" s="60">
        <f>SUMIF('Connection count '!B:B,B198,'Connection count '!C:C)</f>
        <v>24621.780092550849</v>
      </c>
      <c r="G198" s="60">
        <f t="shared" ref="G198:K198" si="195">G186</f>
        <v>1</v>
      </c>
      <c r="H198" s="60">
        <f t="shared" si="195"/>
        <v>0</v>
      </c>
      <c r="I198" s="60">
        <f t="shared" si="195"/>
        <v>0</v>
      </c>
      <c r="J198" s="60">
        <f t="shared" ref="J198" si="196">J186</f>
        <v>0</v>
      </c>
      <c r="K198" s="60">
        <f t="shared" si="195"/>
        <v>0</v>
      </c>
      <c r="M198" s="23">
        <f>'Res OLS Model'!$B$5</f>
        <v>36285878.877469003</v>
      </c>
      <c r="N198" s="23">
        <f ca="1">'Res OLS Model'!$B$6*D198</f>
        <v>4975228.0903843082</v>
      </c>
      <c r="O198" s="23">
        <f ca="1">'Res OLS Model'!$B$7*E198</f>
        <v>0</v>
      </c>
      <c r="P198" s="23">
        <f>'Res OLS Model'!$B$8*F198</f>
        <v>-24752053.246737193</v>
      </c>
      <c r="Q198" s="23">
        <f>'Res OLS Model'!$B$9*G198</f>
        <v>-1472524.5627255</v>
      </c>
      <c r="R198" s="23">
        <f>'Res OLS Model'!$B$10*H198</f>
        <v>0</v>
      </c>
      <c r="S198" s="23">
        <f>'Res OLS Model'!$B$11*I198</f>
        <v>0</v>
      </c>
      <c r="T198" s="23">
        <f>'Res OLS Model'!$B$12*J198</f>
        <v>0</v>
      </c>
      <c r="U198" s="23">
        <f>'Res OLS Model'!$B$13*K198</f>
        <v>0</v>
      </c>
      <c r="V198" s="23">
        <f t="shared" ca="1" si="192"/>
        <v>15036529.158390615</v>
      </c>
    </row>
    <row r="199" spans="1:22" x14ac:dyDescent="0.25">
      <c r="A199" s="11">
        <v>43800</v>
      </c>
      <c r="B199" s="6">
        <f t="shared" si="123"/>
        <v>2019</v>
      </c>
      <c r="D199" s="30">
        <f t="shared" ca="1" si="157"/>
        <v>684.01</v>
      </c>
      <c r="E199" s="30">
        <f t="shared" ca="1" si="157"/>
        <v>0</v>
      </c>
      <c r="F199" s="60">
        <f>SUMIF('Connection count '!B:B,B199,'Connection count '!C:C)</f>
        <v>24621.780092550849</v>
      </c>
      <c r="G199" s="60">
        <f t="shared" ref="G199:K199" si="197">G187</f>
        <v>0</v>
      </c>
      <c r="H199" s="60">
        <f t="shared" si="197"/>
        <v>0</v>
      </c>
      <c r="I199" s="60">
        <f t="shared" si="197"/>
        <v>0</v>
      </c>
      <c r="J199" s="60">
        <f t="shared" ref="J199" si="198">J187</f>
        <v>0</v>
      </c>
      <c r="K199" s="60">
        <f t="shared" si="197"/>
        <v>0</v>
      </c>
      <c r="M199" s="23">
        <f>'Res OLS Model'!$B$5</f>
        <v>36285878.877469003</v>
      </c>
      <c r="N199" s="23">
        <f ca="1">'Res OLS Model'!$B$6*D199</f>
        <v>7663789.5869919388</v>
      </c>
      <c r="O199" s="23">
        <f ca="1">'Res OLS Model'!$B$7*E199</f>
        <v>0</v>
      </c>
      <c r="P199" s="23">
        <f>'Res OLS Model'!$B$8*F199</f>
        <v>-24752053.246737193</v>
      </c>
      <c r="Q199" s="23">
        <f>'Res OLS Model'!$B$9*G199</f>
        <v>0</v>
      </c>
      <c r="R199" s="23">
        <f>'Res OLS Model'!$B$10*H199</f>
        <v>0</v>
      </c>
      <c r="S199" s="23">
        <f>'Res OLS Model'!$B$11*I199</f>
        <v>0</v>
      </c>
      <c r="T199" s="23">
        <f>'Res OLS Model'!$B$12*J199</f>
        <v>0</v>
      </c>
      <c r="U199" s="23">
        <f>'Res OLS Model'!$B$13*K199</f>
        <v>0</v>
      </c>
      <c r="V199" s="23">
        <f t="shared" ca="1" si="192"/>
        <v>19197615.217723746</v>
      </c>
    </row>
    <row r="200" spans="1:22" x14ac:dyDescent="0.25">
      <c r="A200" s="11">
        <v>43831</v>
      </c>
      <c r="B200" s="6">
        <f t="shared" si="123"/>
        <v>2020</v>
      </c>
      <c r="D200" s="30">
        <f t="shared" ref="D200:E211" ca="1" si="199">D188</f>
        <v>784.29</v>
      </c>
      <c r="E200" s="30">
        <f t="shared" ca="1" si="199"/>
        <v>0</v>
      </c>
      <c r="F200" s="60">
        <f>SUMIF('Connection count '!B:B,B200,'Connection count '!C:C)</f>
        <v>24778.570813767583</v>
      </c>
      <c r="G200" s="60">
        <f t="shared" ref="G200:K200" si="200">G188</f>
        <v>0</v>
      </c>
      <c r="H200" s="60">
        <f t="shared" si="200"/>
        <v>0</v>
      </c>
      <c r="I200" s="60">
        <f t="shared" si="200"/>
        <v>0</v>
      </c>
      <c r="J200" s="60">
        <f t="shared" ref="J200" si="201">J188</f>
        <v>1</v>
      </c>
      <c r="K200" s="60">
        <f t="shared" si="200"/>
        <v>0</v>
      </c>
      <c r="M200" s="23">
        <f>'Res OLS Model'!$B$5</f>
        <v>36285878.877469003</v>
      </c>
      <c r="N200" s="23">
        <f ca="1">'Res OLS Model'!$B$6*D200</f>
        <v>8787347.4586364347</v>
      </c>
      <c r="O200" s="23">
        <f ca="1">'Res OLS Model'!$B$7*E200</f>
        <v>0</v>
      </c>
      <c r="P200" s="23">
        <f>'Res OLS Model'!$B$8*F200</f>
        <v>-24909673.543302391</v>
      </c>
      <c r="Q200" s="23">
        <f>'Res OLS Model'!$B$9*G200</f>
        <v>0</v>
      </c>
      <c r="R200" s="23">
        <f>'Res OLS Model'!$B$10*H200</f>
        <v>0</v>
      </c>
      <c r="S200" s="23">
        <f>'Res OLS Model'!$B$11*I200</f>
        <v>0</v>
      </c>
      <c r="T200" s="23">
        <f>'Res OLS Model'!$B$12*J200</f>
        <v>1341287.9429404701</v>
      </c>
      <c r="U200" s="23">
        <f>'Res OLS Model'!$B$13*K200</f>
        <v>0</v>
      </c>
      <c r="V200" s="23">
        <f t="shared" ca="1" si="192"/>
        <v>21504840.735743515</v>
      </c>
    </row>
    <row r="201" spans="1:22" x14ac:dyDescent="0.25">
      <c r="A201" s="11">
        <v>43862</v>
      </c>
      <c r="B201" s="6">
        <f t="shared" si="123"/>
        <v>2020</v>
      </c>
      <c r="D201" s="30">
        <f t="shared" ca="1" si="199"/>
        <v>682.50999999999988</v>
      </c>
      <c r="E201" s="30">
        <f t="shared" ca="1" si="199"/>
        <v>0</v>
      </c>
      <c r="F201" s="60">
        <f>SUMIF('Connection count '!B:B,B201,'Connection count '!C:C)</f>
        <v>24778.570813767583</v>
      </c>
      <c r="G201" s="60">
        <f t="shared" ref="G201:K201" si="202">G189</f>
        <v>0</v>
      </c>
      <c r="H201" s="60">
        <f t="shared" si="202"/>
        <v>0</v>
      </c>
      <c r="I201" s="60">
        <f t="shared" si="202"/>
        <v>0</v>
      </c>
      <c r="J201" s="60">
        <f t="shared" ref="J201" si="203">J189</f>
        <v>0</v>
      </c>
      <c r="K201" s="60">
        <f t="shared" si="202"/>
        <v>0</v>
      </c>
      <c r="M201" s="23">
        <f>'Res OLS Model'!$B$5</f>
        <v>36285878.877469003</v>
      </c>
      <c r="N201" s="23">
        <f ca="1">'Res OLS Model'!$B$6*D201</f>
        <v>7646983.2765864059</v>
      </c>
      <c r="O201" s="23">
        <f ca="1">'Res OLS Model'!$B$7*E201</f>
        <v>0</v>
      </c>
      <c r="P201" s="23">
        <f>'Res OLS Model'!$B$8*F201</f>
        <v>-24909673.543302391</v>
      </c>
      <c r="Q201" s="23">
        <f>'Res OLS Model'!$B$9*G201</f>
        <v>0</v>
      </c>
      <c r="R201" s="23">
        <f>'Res OLS Model'!$B$10*H201</f>
        <v>0</v>
      </c>
      <c r="S201" s="23">
        <f>'Res OLS Model'!$B$11*I201</f>
        <v>0</v>
      </c>
      <c r="T201" s="23">
        <f>'Res OLS Model'!$B$12*J201</f>
        <v>0</v>
      </c>
      <c r="U201" s="23">
        <f>'Res OLS Model'!$B$13*K201</f>
        <v>0</v>
      </c>
      <c r="V201" s="23">
        <f t="shared" ca="1" si="192"/>
        <v>19023188.610753018</v>
      </c>
    </row>
    <row r="202" spans="1:22" x14ac:dyDescent="0.25">
      <c r="A202" s="11">
        <v>43891</v>
      </c>
      <c r="B202" s="6">
        <f t="shared" si="123"/>
        <v>2020</v>
      </c>
      <c r="D202" s="30">
        <f t="shared" ca="1" si="199"/>
        <v>556.99</v>
      </c>
      <c r="E202" s="30">
        <f t="shared" ca="1" si="199"/>
        <v>0</v>
      </c>
      <c r="F202" s="60">
        <f>SUMIF('Connection count '!B:B,B202,'Connection count '!C:C)</f>
        <v>24778.570813767583</v>
      </c>
      <c r="G202" s="60">
        <f t="shared" ref="G202:K202" si="204">G190</f>
        <v>0</v>
      </c>
      <c r="H202" s="60">
        <f t="shared" si="204"/>
        <v>0</v>
      </c>
      <c r="I202" s="60">
        <f t="shared" si="204"/>
        <v>0</v>
      </c>
      <c r="J202" s="60">
        <f t="shared" ref="J202" si="205">J190</f>
        <v>0</v>
      </c>
      <c r="K202" s="60">
        <f t="shared" si="204"/>
        <v>1</v>
      </c>
      <c r="M202" s="23">
        <f>'Res OLS Model'!$B$5</f>
        <v>36285878.877469003</v>
      </c>
      <c r="N202" s="23">
        <f ca="1">'Res OLS Model'!$B$6*D202</f>
        <v>6240631.2218514932</v>
      </c>
      <c r="O202" s="23">
        <f ca="1">'Res OLS Model'!$B$7*E202</f>
        <v>0</v>
      </c>
      <c r="P202" s="23">
        <f>'Res OLS Model'!$B$8*F202</f>
        <v>-24909673.543302391</v>
      </c>
      <c r="Q202" s="23">
        <f>'Res OLS Model'!$B$9*G202</f>
        <v>0</v>
      </c>
      <c r="R202" s="23">
        <f>'Res OLS Model'!$B$10*H202</f>
        <v>0</v>
      </c>
      <c r="S202" s="23">
        <f>'Res OLS Model'!$B$11*I202</f>
        <v>0</v>
      </c>
      <c r="T202" s="23">
        <f>'Res OLS Model'!$B$12*J202</f>
        <v>0</v>
      </c>
      <c r="U202" s="23">
        <f>'Res OLS Model'!$B$13*K202</f>
        <v>623335.83106531797</v>
      </c>
      <c r="V202" s="23">
        <f t="shared" ca="1" si="192"/>
        <v>18240172.387083422</v>
      </c>
    </row>
    <row r="203" spans="1:22" x14ac:dyDescent="0.25">
      <c r="A203" s="11">
        <v>43922</v>
      </c>
      <c r="B203" s="6">
        <f t="shared" si="123"/>
        <v>2020</v>
      </c>
      <c r="D203" s="30">
        <f t="shared" ca="1" si="199"/>
        <v>326.58999999999997</v>
      </c>
      <c r="E203" s="30">
        <f t="shared" ca="1" si="199"/>
        <v>0.39</v>
      </c>
      <c r="F203" s="60">
        <f>SUMIF('Connection count '!B:B,B203,'Connection count '!C:C)</f>
        <v>24778.570813767583</v>
      </c>
      <c r="G203" s="60">
        <f t="shared" ref="G203:K203" si="206">G191</f>
        <v>0</v>
      </c>
      <c r="H203" s="60">
        <f t="shared" si="206"/>
        <v>1</v>
      </c>
      <c r="I203" s="60">
        <f t="shared" si="206"/>
        <v>0</v>
      </c>
      <c r="J203" s="60">
        <f t="shared" ref="J203" si="207">J191</f>
        <v>0</v>
      </c>
      <c r="K203" s="60">
        <f t="shared" si="206"/>
        <v>0</v>
      </c>
      <c r="M203" s="23">
        <f>'Res OLS Model'!$B$5</f>
        <v>36285878.877469003</v>
      </c>
      <c r="N203" s="23">
        <f ca="1">'Res OLS Model'!$B$6*D203</f>
        <v>3659181.9435617859</v>
      </c>
      <c r="O203" s="23">
        <f ca="1">'Res OLS Model'!$B$7*E203</f>
        <v>10507.497361665097</v>
      </c>
      <c r="P203" s="23">
        <f>'Res OLS Model'!$B$8*F203</f>
        <v>-24909673.543302391</v>
      </c>
      <c r="Q203" s="23">
        <f>'Res OLS Model'!$B$9*G203</f>
        <v>0</v>
      </c>
      <c r="R203" s="23">
        <f>'Res OLS Model'!$B$10*H203</f>
        <v>-1378033.61082948</v>
      </c>
      <c r="S203" s="23">
        <f>'Res OLS Model'!$B$11*I203</f>
        <v>0</v>
      </c>
      <c r="T203" s="23">
        <f>'Res OLS Model'!$B$12*J203</f>
        <v>0</v>
      </c>
      <c r="U203" s="23">
        <f>'Res OLS Model'!$B$13*K203</f>
        <v>0</v>
      </c>
      <c r="V203" s="23">
        <f t="shared" ca="1" si="192"/>
        <v>13667861.164260585</v>
      </c>
    </row>
    <row r="204" spans="1:22" x14ac:dyDescent="0.25">
      <c r="A204" s="11">
        <v>43952</v>
      </c>
      <c r="B204" s="6">
        <f t="shared" si="123"/>
        <v>2020</v>
      </c>
      <c r="D204" s="30">
        <f t="shared" ca="1" si="199"/>
        <v>144.96</v>
      </c>
      <c r="E204" s="30">
        <f t="shared" ca="1" si="199"/>
        <v>8.67</v>
      </c>
      <c r="F204" s="60">
        <f>SUMIF('Connection count '!B:B,B204,'Connection count '!C:C)</f>
        <v>24778.570813767583</v>
      </c>
      <c r="G204" s="60">
        <f t="shared" ref="G204:K204" si="208">G192</f>
        <v>0</v>
      </c>
      <c r="H204" s="60">
        <f t="shared" si="208"/>
        <v>0</v>
      </c>
      <c r="I204" s="60">
        <f t="shared" si="208"/>
        <v>1</v>
      </c>
      <c r="J204" s="60">
        <f t="shared" ref="J204" si="209">J192</f>
        <v>0</v>
      </c>
      <c r="K204" s="60">
        <f t="shared" si="208"/>
        <v>0</v>
      </c>
      <c r="M204" s="23">
        <f>'Res OLS Model'!$B$5</f>
        <v>36285878.877469003</v>
      </c>
      <c r="N204" s="23">
        <f ca="1">'Res OLS Model'!$B$6*D204</f>
        <v>1624161.8375906076</v>
      </c>
      <c r="O204" s="23">
        <f ca="1">'Res OLS Model'!$B$7*E204</f>
        <v>233589.7490400933</v>
      </c>
      <c r="P204" s="23">
        <f>'Res OLS Model'!$B$8*F204</f>
        <v>-24909673.543302391</v>
      </c>
      <c r="Q204" s="23">
        <f>'Res OLS Model'!$B$9*G204</f>
        <v>0</v>
      </c>
      <c r="R204" s="23">
        <f>'Res OLS Model'!$B$10*H204</f>
        <v>0</v>
      </c>
      <c r="S204" s="23">
        <f>'Res OLS Model'!$B$11*I204</f>
        <v>-2360733.7423852198</v>
      </c>
      <c r="T204" s="23">
        <f>'Res OLS Model'!$B$12*J204</f>
        <v>0</v>
      </c>
      <c r="U204" s="23">
        <f>'Res OLS Model'!$B$13*K204</f>
        <v>0</v>
      </c>
      <c r="V204" s="23">
        <f t="shared" ca="1" si="192"/>
        <v>10873223.178412095</v>
      </c>
    </row>
    <row r="205" spans="1:22" x14ac:dyDescent="0.25">
      <c r="A205" s="11">
        <v>43983</v>
      </c>
      <c r="B205" s="6">
        <f t="shared" si="123"/>
        <v>2020</v>
      </c>
      <c r="D205" s="30">
        <f t="shared" ca="1" si="199"/>
        <v>41.510000000000005</v>
      </c>
      <c r="E205" s="30">
        <f t="shared" ca="1" si="199"/>
        <v>44.41</v>
      </c>
      <c r="F205" s="60">
        <f>SUMIF('Connection count '!B:B,B205,'Connection count '!C:C)</f>
        <v>24778.570813767583</v>
      </c>
      <c r="G205" s="60">
        <f t="shared" ref="G205:K205" si="210">G193</f>
        <v>0</v>
      </c>
      <c r="H205" s="60">
        <f t="shared" si="210"/>
        <v>0</v>
      </c>
      <c r="I205" s="60">
        <f t="shared" si="210"/>
        <v>1</v>
      </c>
      <c r="J205" s="60">
        <f t="shared" ref="J205" si="211">J193</f>
        <v>0</v>
      </c>
      <c r="K205" s="60">
        <f t="shared" si="210"/>
        <v>0</v>
      </c>
      <c r="M205" s="23">
        <f>'Res OLS Model'!$B$5</f>
        <v>36285878.877469003</v>
      </c>
      <c r="N205" s="23">
        <f ca="1">'Res OLS Model'!$B$6*D205</f>
        <v>465086.62995575421</v>
      </c>
      <c r="O205" s="23">
        <f ca="1">'Res OLS Model'!$B$7*E205</f>
        <v>1196507.5841834536</v>
      </c>
      <c r="P205" s="23">
        <f>'Res OLS Model'!$B$8*F205</f>
        <v>-24909673.543302391</v>
      </c>
      <c r="Q205" s="23">
        <f>'Res OLS Model'!$B$9*G205</f>
        <v>0</v>
      </c>
      <c r="R205" s="23">
        <f>'Res OLS Model'!$B$10*H205</f>
        <v>0</v>
      </c>
      <c r="S205" s="23">
        <f>'Res OLS Model'!$B$11*I205</f>
        <v>-2360733.7423852198</v>
      </c>
      <c r="T205" s="23">
        <f>'Res OLS Model'!$B$12*J205</f>
        <v>0</v>
      </c>
      <c r="U205" s="23">
        <f>'Res OLS Model'!$B$13*K205</f>
        <v>0</v>
      </c>
      <c r="V205" s="23">
        <f t="shared" ca="1" si="192"/>
        <v>10677065.805920601</v>
      </c>
    </row>
    <row r="206" spans="1:22" x14ac:dyDescent="0.25">
      <c r="A206" s="11">
        <v>44013</v>
      </c>
      <c r="B206" s="6">
        <f t="shared" si="123"/>
        <v>2020</v>
      </c>
      <c r="D206" s="30">
        <f t="shared" ca="1" si="199"/>
        <v>5.01</v>
      </c>
      <c r="E206" s="30">
        <f t="shared" ca="1" si="199"/>
        <v>96.909999999999982</v>
      </c>
      <c r="F206" s="60">
        <f>SUMIF('Connection count '!B:B,B206,'Connection count '!C:C)</f>
        <v>24778.570813767583</v>
      </c>
      <c r="G206" s="60">
        <f t="shared" ref="G206:K206" si="212">G194</f>
        <v>0</v>
      </c>
      <c r="H206" s="60">
        <f t="shared" si="212"/>
        <v>0</v>
      </c>
      <c r="I206" s="60">
        <f t="shared" si="212"/>
        <v>1</v>
      </c>
      <c r="J206" s="60">
        <f t="shared" ref="J206" si="213">J194</f>
        <v>0</v>
      </c>
      <c r="K206" s="60">
        <f t="shared" si="212"/>
        <v>0</v>
      </c>
      <c r="M206" s="23">
        <f>'Res OLS Model'!$B$5</f>
        <v>36285878.877469003</v>
      </c>
      <c r="N206" s="23">
        <f ca="1">'Res OLS Model'!$B$6*D206</f>
        <v>56133.076754476708</v>
      </c>
      <c r="O206" s="23">
        <f ca="1">'Res OLS Model'!$B$7*E206</f>
        <v>2610978.3828691393</v>
      </c>
      <c r="P206" s="23">
        <f>'Res OLS Model'!$B$8*F206</f>
        <v>-24909673.543302391</v>
      </c>
      <c r="Q206" s="23">
        <f>'Res OLS Model'!$B$9*G206</f>
        <v>0</v>
      </c>
      <c r="R206" s="23">
        <f>'Res OLS Model'!$B$10*H206</f>
        <v>0</v>
      </c>
      <c r="S206" s="23">
        <f>'Res OLS Model'!$B$11*I206</f>
        <v>-2360733.7423852198</v>
      </c>
      <c r="T206" s="23">
        <f>'Res OLS Model'!$B$12*J206</f>
        <v>0</v>
      </c>
      <c r="U206" s="23">
        <f>'Res OLS Model'!$B$13*K206</f>
        <v>0</v>
      </c>
      <c r="V206" s="23">
        <f t="shared" ca="1" si="192"/>
        <v>11682583.051405005</v>
      </c>
    </row>
    <row r="207" spans="1:22" x14ac:dyDescent="0.25">
      <c r="A207" s="11">
        <v>44044</v>
      </c>
      <c r="B207" s="6">
        <f t="shared" si="123"/>
        <v>2020</v>
      </c>
      <c r="D207" s="30">
        <f t="shared" ca="1" si="199"/>
        <v>12.719999999999999</v>
      </c>
      <c r="E207" s="30">
        <f t="shared" ca="1" si="199"/>
        <v>77.22999999999999</v>
      </c>
      <c r="F207" s="60">
        <f>SUMIF('Connection count '!B:B,B207,'Connection count '!C:C)</f>
        <v>24778.570813767583</v>
      </c>
      <c r="G207" s="60">
        <f t="shared" ref="G207:K207" si="214">G195</f>
        <v>0</v>
      </c>
      <c r="H207" s="60">
        <f t="shared" si="214"/>
        <v>0</v>
      </c>
      <c r="I207" s="60">
        <f t="shared" si="214"/>
        <v>1</v>
      </c>
      <c r="J207" s="60">
        <f t="shared" ref="J207" si="215">J195</f>
        <v>0</v>
      </c>
      <c r="K207" s="60">
        <f t="shared" si="214"/>
        <v>0</v>
      </c>
      <c r="M207" s="23">
        <f>'Res OLS Model'!$B$5</f>
        <v>36285878.877469003</v>
      </c>
      <c r="N207" s="23">
        <f ca="1">'Res OLS Model'!$B$6*D207</f>
        <v>142517.51223891092</v>
      </c>
      <c r="O207" s="23">
        <f ca="1">'Res OLS Model'!$B$7*E207</f>
        <v>2080753.9006189622</v>
      </c>
      <c r="P207" s="23">
        <f>'Res OLS Model'!$B$8*F207</f>
        <v>-24909673.543302391</v>
      </c>
      <c r="Q207" s="23">
        <f>'Res OLS Model'!$B$9*G207</f>
        <v>0</v>
      </c>
      <c r="R207" s="23">
        <f>'Res OLS Model'!$B$10*H207</f>
        <v>0</v>
      </c>
      <c r="S207" s="23">
        <f>'Res OLS Model'!$B$11*I207</f>
        <v>-2360733.7423852198</v>
      </c>
      <c r="T207" s="23">
        <f>'Res OLS Model'!$B$12*J207</f>
        <v>0</v>
      </c>
      <c r="U207" s="23">
        <f>'Res OLS Model'!$B$13*K207</f>
        <v>0</v>
      </c>
      <c r="V207" s="23">
        <f t="shared" ca="1" si="192"/>
        <v>11238743.004639268</v>
      </c>
    </row>
    <row r="208" spans="1:22" x14ac:dyDescent="0.25">
      <c r="A208" s="11">
        <v>44075</v>
      </c>
      <c r="B208" s="6">
        <f t="shared" si="123"/>
        <v>2020</v>
      </c>
      <c r="D208" s="30">
        <f t="shared" ca="1" si="199"/>
        <v>86.570000000000007</v>
      </c>
      <c r="E208" s="30">
        <f t="shared" ca="1" si="199"/>
        <v>19.899999999999999</v>
      </c>
      <c r="F208" s="60">
        <f>SUMIF('Connection count '!B:B,B208,'Connection count '!C:C)</f>
        <v>24778.570813767583</v>
      </c>
      <c r="G208" s="60">
        <f t="shared" ref="G208:K208" si="216">G196</f>
        <v>1</v>
      </c>
      <c r="H208" s="60">
        <f t="shared" si="216"/>
        <v>0</v>
      </c>
      <c r="I208" s="60">
        <f t="shared" si="216"/>
        <v>0</v>
      </c>
      <c r="J208" s="60">
        <f t="shared" ref="J208" si="217">J196</f>
        <v>0</v>
      </c>
      <c r="K208" s="60">
        <f t="shared" si="216"/>
        <v>0</v>
      </c>
      <c r="M208" s="23">
        <f>'Res OLS Model'!$B$5</f>
        <v>36285878.877469003</v>
      </c>
      <c r="N208" s="23">
        <f ca="1">'Res OLS Model'!$B$6*D208</f>
        <v>969948.19453793392</v>
      </c>
      <c r="O208" s="23">
        <f ca="1">'Res OLS Model'!$B$7*E208</f>
        <v>536151.78845419339</v>
      </c>
      <c r="P208" s="23">
        <f>'Res OLS Model'!$B$8*F208</f>
        <v>-24909673.543302391</v>
      </c>
      <c r="Q208" s="23">
        <f>'Res OLS Model'!$B$9*G208</f>
        <v>-1472524.5627255</v>
      </c>
      <c r="R208" s="23">
        <f>'Res OLS Model'!$B$10*H208</f>
        <v>0</v>
      </c>
      <c r="S208" s="23">
        <f>'Res OLS Model'!$B$11*I208</f>
        <v>0</v>
      </c>
      <c r="T208" s="23">
        <f>'Res OLS Model'!$B$12*J208</f>
        <v>0</v>
      </c>
      <c r="U208" s="23">
        <f>'Res OLS Model'!$B$13*K208</f>
        <v>0</v>
      </c>
      <c r="V208" s="23">
        <f t="shared" ca="1" si="192"/>
        <v>11409780.754433241</v>
      </c>
    </row>
    <row r="209" spans="1:22" x14ac:dyDescent="0.25">
      <c r="A209" s="11">
        <v>44105</v>
      </c>
      <c r="B209" s="6">
        <f t="shared" si="123"/>
        <v>2020</v>
      </c>
      <c r="D209" s="30">
        <f t="shared" ca="1" si="199"/>
        <v>270.3</v>
      </c>
      <c r="E209" s="30">
        <f t="shared" ca="1" si="199"/>
        <v>1.21</v>
      </c>
      <c r="F209" s="60">
        <f>SUMIF('Connection count '!B:B,B209,'Connection count '!C:C)</f>
        <v>24778.570813767583</v>
      </c>
      <c r="G209" s="60">
        <f t="shared" ref="G209:K209" si="218">G197</f>
        <v>1</v>
      </c>
      <c r="H209" s="60">
        <f t="shared" si="218"/>
        <v>0</v>
      </c>
      <c r="I209" s="60">
        <f t="shared" si="218"/>
        <v>0</v>
      </c>
      <c r="J209" s="60">
        <f t="shared" ref="J209" si="219">J197</f>
        <v>0</v>
      </c>
      <c r="K209" s="60">
        <f t="shared" si="218"/>
        <v>0</v>
      </c>
      <c r="M209" s="23">
        <f>'Res OLS Model'!$B$5</f>
        <v>36285878.877469003</v>
      </c>
      <c r="N209" s="23">
        <f ca="1">'Res OLS Model'!$B$6*D209</f>
        <v>3028497.1350768572</v>
      </c>
      <c r="O209" s="23">
        <f ca="1">'Res OLS Model'!$B$7*E209</f>
        <v>32600.184122089144</v>
      </c>
      <c r="P209" s="23">
        <f>'Res OLS Model'!$B$8*F209</f>
        <v>-24909673.543302391</v>
      </c>
      <c r="Q209" s="23">
        <f>'Res OLS Model'!$B$9*G209</f>
        <v>-1472524.5627255</v>
      </c>
      <c r="R209" s="23">
        <f>'Res OLS Model'!$B$10*H209</f>
        <v>0</v>
      </c>
      <c r="S209" s="23">
        <f>'Res OLS Model'!$B$11*I209</f>
        <v>0</v>
      </c>
      <c r="T209" s="23">
        <f>'Res OLS Model'!$B$12*J209</f>
        <v>0</v>
      </c>
      <c r="U209" s="23">
        <f>'Res OLS Model'!$B$13*K209</f>
        <v>0</v>
      </c>
      <c r="V209" s="23">
        <f t="shared" ca="1" si="192"/>
        <v>12964778.090640057</v>
      </c>
    </row>
    <row r="210" spans="1:22" x14ac:dyDescent="0.25">
      <c r="A210" s="11">
        <v>44136</v>
      </c>
      <c r="B210" s="6">
        <f t="shared" si="123"/>
        <v>2020</v>
      </c>
      <c r="D210" s="30">
        <f t="shared" ca="1" si="199"/>
        <v>444.05</v>
      </c>
      <c r="E210" s="30">
        <f t="shared" ca="1" si="199"/>
        <v>0</v>
      </c>
      <c r="F210" s="60">
        <f>SUMIF('Connection count '!B:B,B210,'Connection count '!C:C)</f>
        <v>24778.570813767583</v>
      </c>
      <c r="G210" s="60">
        <f t="shared" ref="G210:K210" si="220">G198</f>
        <v>1</v>
      </c>
      <c r="H210" s="60">
        <f t="shared" si="220"/>
        <v>0</v>
      </c>
      <c r="I210" s="60">
        <f t="shared" si="220"/>
        <v>0</v>
      </c>
      <c r="J210" s="60">
        <f t="shared" ref="J210" si="221">J198</f>
        <v>0</v>
      </c>
      <c r="K210" s="60">
        <f t="shared" si="220"/>
        <v>0</v>
      </c>
      <c r="M210" s="23">
        <f>'Res OLS Model'!$B$5</f>
        <v>36285878.877469003</v>
      </c>
      <c r="N210" s="23">
        <f ca="1">'Res OLS Model'!$B$6*D210</f>
        <v>4975228.0903843082</v>
      </c>
      <c r="O210" s="23">
        <f ca="1">'Res OLS Model'!$B$7*E210</f>
        <v>0</v>
      </c>
      <c r="P210" s="23">
        <f>'Res OLS Model'!$B$8*F210</f>
        <v>-24909673.543302391</v>
      </c>
      <c r="Q210" s="23">
        <f>'Res OLS Model'!$B$9*G210</f>
        <v>-1472524.5627255</v>
      </c>
      <c r="R210" s="23">
        <f>'Res OLS Model'!$B$10*H210</f>
        <v>0</v>
      </c>
      <c r="S210" s="23">
        <f>'Res OLS Model'!$B$11*I210</f>
        <v>0</v>
      </c>
      <c r="T210" s="23">
        <f>'Res OLS Model'!$B$12*J210</f>
        <v>0</v>
      </c>
      <c r="U210" s="23">
        <f>'Res OLS Model'!$B$13*K210</f>
        <v>0</v>
      </c>
      <c r="V210" s="23">
        <f t="shared" ca="1" si="192"/>
        <v>14878908.861825418</v>
      </c>
    </row>
    <row r="211" spans="1:22" x14ac:dyDescent="0.25">
      <c r="A211" s="11">
        <v>44166</v>
      </c>
      <c r="B211" s="6">
        <f t="shared" si="123"/>
        <v>2020</v>
      </c>
      <c r="D211" s="30">
        <f t="shared" ca="1" si="199"/>
        <v>684.01</v>
      </c>
      <c r="E211" s="30">
        <f t="shared" ca="1" si="199"/>
        <v>0</v>
      </c>
      <c r="F211" s="60">
        <f>SUMIF('Connection count '!B:B,B211,'Connection count '!C:C)</f>
        <v>24778.570813767583</v>
      </c>
      <c r="G211" s="60">
        <f t="shared" ref="G211:K211" si="222">G199</f>
        <v>0</v>
      </c>
      <c r="H211" s="60">
        <f t="shared" si="222"/>
        <v>0</v>
      </c>
      <c r="I211" s="60">
        <f t="shared" si="222"/>
        <v>0</v>
      </c>
      <c r="J211" s="60">
        <f t="shared" ref="J211" si="223">J199</f>
        <v>0</v>
      </c>
      <c r="K211" s="60">
        <f t="shared" si="222"/>
        <v>0</v>
      </c>
      <c r="M211" s="23">
        <f>'Res OLS Model'!$B$5</f>
        <v>36285878.877469003</v>
      </c>
      <c r="N211" s="23">
        <f ca="1">'Res OLS Model'!$B$6*D211</f>
        <v>7663789.5869919388</v>
      </c>
      <c r="O211" s="23">
        <f ca="1">'Res OLS Model'!$B$7*E211</f>
        <v>0</v>
      </c>
      <c r="P211" s="23">
        <f>'Res OLS Model'!$B$8*F211</f>
        <v>-24909673.543302391</v>
      </c>
      <c r="Q211" s="23">
        <f>'Res OLS Model'!$B$9*G211</f>
        <v>0</v>
      </c>
      <c r="R211" s="23">
        <f>'Res OLS Model'!$B$10*H211</f>
        <v>0</v>
      </c>
      <c r="S211" s="23">
        <f>'Res OLS Model'!$B$11*I211</f>
        <v>0</v>
      </c>
      <c r="T211" s="23">
        <f>'Res OLS Model'!$B$12*J211</f>
        <v>0</v>
      </c>
      <c r="U211" s="23">
        <f>'Res OLS Model'!$B$13*K211</f>
        <v>0</v>
      </c>
      <c r="V211" s="23">
        <f t="shared" ca="1" si="192"/>
        <v>19039994.921158548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1"/>
  <sheetViews>
    <sheetView topLeftCell="N1" workbookViewId="0">
      <selection activeCell="AK1" sqref="AK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6" style="30" customWidth="1"/>
    <col min="7" max="7" width="7.44140625" style="30" bestFit="1" customWidth="1"/>
    <col min="8" max="8" width="11.33203125" bestFit="1" customWidth="1"/>
    <col min="9" max="9" width="14.109375" bestFit="1" customWidth="1"/>
    <col min="10" max="10" width="4" style="30" bestFit="1" customWidth="1"/>
    <col min="11" max="11" width="6.109375" style="30" bestFit="1" customWidth="1"/>
    <col min="12" max="12" width="6.109375" style="30" customWidth="1"/>
    <col min="13" max="13" width="21" style="30" bestFit="1" customWidth="1"/>
    <col min="15" max="15" width="11.33203125" style="23" bestFit="1" customWidth="1"/>
    <col min="16" max="17" width="10.33203125" style="23" bestFit="1" customWidth="1"/>
    <col min="18" max="18" width="10.33203125" style="23" customWidth="1"/>
    <col min="19" max="19" width="12.44140625" style="23" bestFit="1" customWidth="1"/>
    <col min="20" max="20" width="15.33203125" style="23" bestFit="1" customWidth="1"/>
    <col min="21" max="23" width="8.6640625" style="23" bestFit="1" customWidth="1"/>
    <col min="24" max="24" width="8.6640625" style="23" customWidth="1"/>
    <col min="25" max="25" width="22.33203125" style="23" bestFit="1" customWidth="1"/>
    <col min="26" max="26" width="16.88671875" style="23" bestFit="1" customWidth="1"/>
  </cols>
  <sheetData>
    <row r="1" spans="1:30" x14ac:dyDescent="0.25">
      <c r="A1" s="11" t="str">
        <f>'Monthly Data'!A1</f>
        <v>Date</v>
      </c>
      <c r="B1" s="15" t="s">
        <v>33</v>
      </c>
      <c r="C1" t="str">
        <f>'Monthly Data'!E1</f>
        <v>GSlt50kWh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Data'!R1</f>
        <v>KingstonFTE</v>
      </c>
      <c r="H1" s="30" t="str">
        <f>'Monthly Data'!T1</f>
        <v>GS&lt;50 Cust</v>
      </c>
      <c r="I1" s="30" t="str">
        <f>'Monthly Data'!X1</f>
        <v>Reclassification</v>
      </c>
      <c r="J1" s="30" t="str">
        <f>'Monthly Data'!AD1</f>
        <v>Fall</v>
      </c>
      <c r="K1" s="30" t="str">
        <f>'Monthly Data'!AF1</f>
        <v>DAPR</v>
      </c>
      <c r="L1" s="30" t="str">
        <f>'Monthly Data'!AG1</f>
        <v>DDEC</v>
      </c>
      <c r="M1" s="30" t="str">
        <f>'Monthly Data'!AH1</f>
        <v>PostSecondarySummer</v>
      </c>
      <c r="O1" s="23" t="s">
        <v>13</v>
      </c>
      <c r="P1" s="23" t="str">
        <f>D1</f>
        <v>HDD</v>
      </c>
      <c r="Q1" s="23" t="str">
        <f>E1</f>
        <v>CDD</v>
      </c>
      <c r="R1" s="23" t="str">
        <f t="shared" ref="R1:V1" si="0">F1</f>
        <v>MonthDays</v>
      </c>
      <c r="S1" s="23" t="str">
        <f t="shared" si="0"/>
        <v>KingstonFTE</v>
      </c>
      <c r="T1" s="23" t="str">
        <f t="shared" si="0"/>
        <v>GS&lt;50 Cust</v>
      </c>
      <c r="U1" s="23" t="str">
        <f t="shared" si="0"/>
        <v>Reclassification</v>
      </c>
      <c r="V1" s="23" t="str">
        <f t="shared" si="0"/>
        <v>Fall</v>
      </c>
      <c r="W1" s="23" t="str">
        <f t="shared" ref="W1:Y1" si="1">K1</f>
        <v>DAPR</v>
      </c>
      <c r="X1" s="23" t="str">
        <f t="shared" si="1"/>
        <v>DDEC</v>
      </c>
      <c r="Y1" s="23" t="str">
        <f t="shared" si="1"/>
        <v>PostSecondarySummer</v>
      </c>
      <c r="Z1" s="58" t="s">
        <v>58</v>
      </c>
    </row>
    <row r="2" spans="1:30" x14ac:dyDescent="0.25">
      <c r="A2" s="11">
        <v>37803</v>
      </c>
      <c r="B2" s="6">
        <f t="shared" ref="B2:B65" si="2">YEAR(A2)</f>
        <v>2003</v>
      </c>
      <c r="C2" s="30">
        <f>'Monthly Data'!E2</f>
        <v>8190826.2232000008</v>
      </c>
      <c r="D2" s="30">
        <f ca="1">'Res Normalized Monthly'!D2</f>
        <v>5.01</v>
      </c>
      <c r="E2" s="30">
        <f ca="1">'Res Normalized Monthly'!E2</f>
        <v>96.909999999999982</v>
      </c>
      <c r="F2" s="30">
        <f>'Monthly Data'!P2</f>
        <v>31</v>
      </c>
      <c r="G2" s="30">
        <f>'Monthly Data'!R2</f>
        <v>73.099999999999994</v>
      </c>
      <c r="H2" s="30">
        <f>'Monthly Data'!T2</f>
        <v>3418</v>
      </c>
      <c r="I2" s="30">
        <f>'Monthly Data'!X2</f>
        <v>0</v>
      </c>
      <c r="J2" s="30">
        <f>'Monthly Data'!AD2</f>
        <v>0</v>
      </c>
      <c r="K2" s="30">
        <f>'Monthly Data'!AF2</f>
        <v>0</v>
      </c>
      <c r="L2" s="30">
        <f>'Monthly Data'!AG2</f>
        <v>0</v>
      </c>
      <c r="M2" s="30">
        <f>'Monthly Data'!AH2</f>
        <v>1</v>
      </c>
      <c r="N2" s="30"/>
      <c r="O2" s="23">
        <f>'GS &lt; 50 OLS Model'!$B$5</f>
        <v>-12367234.9465017</v>
      </c>
      <c r="P2" s="23">
        <f ca="1">'GS &lt; 50 OLS Model'!$B$6*D2</f>
        <v>12767.2431665452</v>
      </c>
      <c r="Q2" s="23">
        <f ca="1">'GS &lt; 50 OLS Model'!$B$7*E2</f>
        <v>1273522.7384181654</v>
      </c>
      <c r="R2" s="23">
        <f>'GS &lt; 50 OLS Model'!$B$8*F2</f>
        <v>4186909.0578663889</v>
      </c>
      <c r="S2" s="23">
        <f>'GS &lt; 50 OLS Model'!$B$9*G2</f>
        <v>3507048.3548787492</v>
      </c>
      <c r="T2" s="23">
        <f>'GS &lt; 50 OLS Model'!$B$10*H2</f>
        <v>11863949.826769801</v>
      </c>
      <c r="U2" s="23">
        <f>'GS &lt; 50 OLS Model'!$B$11*I2</f>
        <v>0</v>
      </c>
      <c r="V2" s="23">
        <f>'GS &lt; 50 OLS Model'!$B$12*J2</f>
        <v>0</v>
      </c>
      <c r="W2" s="23">
        <f>'GS &lt; 50 OLS Model'!$B$13*K2</f>
        <v>0</v>
      </c>
      <c r="X2" s="23">
        <f>'GS &lt; 50 OLS Model'!$B$14*L2</f>
        <v>0</v>
      </c>
      <c r="Y2" s="23">
        <f>'GS &lt; 50 OLS Model'!$B$15*M2</f>
        <v>-544912.84114379704</v>
      </c>
      <c r="Z2" s="23">
        <f ca="1">SUM(O2:Y2)</f>
        <v>7932049.4334541531</v>
      </c>
      <c r="AA2" s="30"/>
      <c r="AB2" s="30"/>
      <c r="AC2" s="30"/>
      <c r="AD2" s="30"/>
    </row>
    <row r="3" spans="1:30" x14ac:dyDescent="0.25">
      <c r="A3" s="11">
        <v>37834</v>
      </c>
      <c r="B3" s="6">
        <f t="shared" si="2"/>
        <v>2003</v>
      </c>
      <c r="C3" s="30">
        <f>'Monthly Data'!E3</f>
        <v>7867833.0843999991</v>
      </c>
      <c r="D3" s="30">
        <f ca="1">'Res Normalized Monthly'!D3</f>
        <v>12.719999999999999</v>
      </c>
      <c r="E3" s="30">
        <f ca="1">'Res Normalized Monthly'!E3</f>
        <v>77.22999999999999</v>
      </c>
      <c r="F3" s="30">
        <f>'Monthly Data'!P3</f>
        <v>31</v>
      </c>
      <c r="G3" s="30">
        <f>'Monthly Data'!R3</f>
        <v>73.900000000000006</v>
      </c>
      <c r="H3" s="30">
        <f>'Monthly Data'!T3</f>
        <v>3414</v>
      </c>
      <c r="I3" s="30">
        <f>'Monthly Data'!X3</f>
        <v>0</v>
      </c>
      <c r="J3" s="30">
        <f>'Monthly Data'!AD3</f>
        <v>0</v>
      </c>
      <c r="K3" s="30">
        <f>'Monthly Data'!AF3</f>
        <v>0</v>
      </c>
      <c r="L3" s="30">
        <f>'Monthly Data'!AG3</f>
        <v>0</v>
      </c>
      <c r="M3" s="30">
        <f>'Monthly Data'!AH3</f>
        <v>1</v>
      </c>
      <c r="N3" s="30"/>
      <c r="O3" s="23">
        <f>'GS &lt; 50 OLS Model'!$B$5</f>
        <v>-12367234.9465017</v>
      </c>
      <c r="P3" s="23">
        <f ca="1">'GS &lt; 50 OLS Model'!$B$6*D3</f>
        <v>32415.036542605776</v>
      </c>
      <c r="Q3" s="23">
        <f ca="1">'GS &lt; 50 OLS Model'!$B$7*E3</f>
        <v>1014902.0853166332</v>
      </c>
      <c r="R3" s="23">
        <f>'GS &lt; 50 OLS Model'!$B$8*F3</f>
        <v>4186909.0578663889</v>
      </c>
      <c r="S3" s="23">
        <f>'GS &lt; 50 OLS Model'!$B$9*G3</f>
        <v>3545429.1850279015</v>
      </c>
      <c r="T3" s="23">
        <f>'GS &lt; 50 OLS Model'!$B$10*H3</f>
        <v>11850065.742712727</v>
      </c>
      <c r="U3" s="23">
        <f>'GS &lt; 50 OLS Model'!$B$11*I3</f>
        <v>0</v>
      </c>
      <c r="V3" s="23">
        <f>'GS &lt; 50 OLS Model'!$B$12*J3</f>
        <v>0</v>
      </c>
      <c r="W3" s="23">
        <f>'GS &lt; 50 OLS Model'!$B$13*K3</f>
        <v>0</v>
      </c>
      <c r="X3" s="23">
        <f>'GS &lt; 50 OLS Model'!$B$14*L3</f>
        <v>0</v>
      </c>
      <c r="Y3" s="23">
        <f>'GS &lt; 50 OLS Model'!$B$15*M3</f>
        <v>-544912.84114379704</v>
      </c>
      <c r="Z3" s="23">
        <f t="shared" ref="Z3:Z66" ca="1" si="3">SUM(O3:Y3)</f>
        <v>7717573.3198207589</v>
      </c>
      <c r="AA3" s="30"/>
      <c r="AB3" s="30"/>
      <c r="AC3" s="30"/>
      <c r="AD3" s="30"/>
    </row>
    <row r="4" spans="1:30" x14ac:dyDescent="0.25">
      <c r="A4" s="11">
        <v>37865</v>
      </c>
      <c r="B4" s="6">
        <f t="shared" si="2"/>
        <v>2003</v>
      </c>
      <c r="C4" s="30">
        <f>'Monthly Data'!E4</f>
        <v>7132774.7676999997</v>
      </c>
      <c r="D4" s="30">
        <f ca="1">'Res Normalized Monthly'!D4</f>
        <v>86.570000000000007</v>
      </c>
      <c r="E4" s="30">
        <f ca="1">'Res Normalized Monthly'!E4</f>
        <v>19.899999999999999</v>
      </c>
      <c r="F4" s="30">
        <f>'Monthly Data'!P4</f>
        <v>30</v>
      </c>
      <c r="G4" s="30">
        <f>'Monthly Data'!R4</f>
        <v>73.2</v>
      </c>
      <c r="H4" s="30">
        <f>'Monthly Data'!T4</f>
        <v>3410</v>
      </c>
      <c r="I4" s="30">
        <f>'Monthly Data'!X4</f>
        <v>0</v>
      </c>
      <c r="J4" s="30">
        <f>'Monthly Data'!AD4</f>
        <v>1</v>
      </c>
      <c r="K4" s="30">
        <f>'Monthly Data'!AF4</f>
        <v>0</v>
      </c>
      <c r="L4" s="30">
        <f>'Monthly Data'!AG4</f>
        <v>0</v>
      </c>
      <c r="M4" s="30">
        <f>'Monthly Data'!AH4</f>
        <v>0</v>
      </c>
      <c r="N4" s="30"/>
      <c r="O4" s="23">
        <f>'GS &lt; 50 OLS Model'!$B$5</f>
        <v>-12367234.9465017</v>
      </c>
      <c r="P4" s="23">
        <f ca="1">'GS &lt; 50 OLS Model'!$B$6*D4</f>
        <v>220610.82653249861</v>
      </c>
      <c r="Q4" s="23">
        <f ca="1">'GS &lt; 50 OLS Model'!$B$7*E4</f>
        <v>261511.73763823646</v>
      </c>
      <c r="R4" s="23">
        <f>'GS &lt; 50 OLS Model'!$B$8*F4</f>
        <v>4051847.47535457</v>
      </c>
      <c r="S4" s="23">
        <f>'GS &lt; 50 OLS Model'!$B$9*G4</f>
        <v>3511845.9586473936</v>
      </c>
      <c r="T4" s="23">
        <f>'GS &lt; 50 OLS Model'!$B$10*H4</f>
        <v>11836181.658655653</v>
      </c>
      <c r="U4" s="23">
        <f>'GS &lt; 50 OLS Model'!$B$11*I4</f>
        <v>0</v>
      </c>
      <c r="V4" s="23">
        <f>'GS &lt; 50 OLS Model'!$B$12*J4</f>
        <v>-458368.44831450901</v>
      </c>
      <c r="W4" s="23">
        <f>'GS &lt; 50 OLS Model'!$B$13*K4</f>
        <v>0</v>
      </c>
      <c r="X4" s="23">
        <f>'GS &lt; 50 OLS Model'!$B$14*L4</f>
        <v>0</v>
      </c>
      <c r="Y4" s="23">
        <f>'GS &lt; 50 OLS Model'!$B$15*M4</f>
        <v>0</v>
      </c>
      <c r="Z4" s="23">
        <f t="shared" ca="1" si="3"/>
        <v>7056394.2620121418</v>
      </c>
      <c r="AA4" s="30"/>
      <c r="AB4" s="30"/>
      <c r="AC4" s="30"/>
      <c r="AD4" s="30"/>
    </row>
    <row r="5" spans="1:30" x14ac:dyDescent="0.25">
      <c r="A5" s="11">
        <v>37895</v>
      </c>
      <c r="B5" s="6">
        <f t="shared" si="2"/>
        <v>2003</v>
      </c>
      <c r="C5" s="30">
        <f>'Monthly Data'!E5</f>
        <v>7192470.0745999999</v>
      </c>
      <c r="D5" s="30">
        <f ca="1">'Res Normalized Monthly'!D5</f>
        <v>270.3</v>
      </c>
      <c r="E5" s="30">
        <f ca="1">'Res Normalized Monthly'!E5</f>
        <v>1.21</v>
      </c>
      <c r="F5" s="30">
        <f>'Monthly Data'!P5</f>
        <v>31</v>
      </c>
      <c r="G5" s="30">
        <f>'Monthly Data'!R5</f>
        <v>72.099999999999994</v>
      </c>
      <c r="H5" s="30">
        <f>'Monthly Data'!T5</f>
        <v>3412</v>
      </c>
      <c r="I5" s="30">
        <f>'Monthly Data'!X5</f>
        <v>0</v>
      </c>
      <c r="J5" s="30">
        <f>'Monthly Data'!AD5</f>
        <v>1</v>
      </c>
      <c r="K5" s="30">
        <f>'Monthly Data'!AF5</f>
        <v>0</v>
      </c>
      <c r="L5" s="30">
        <f>'Monthly Data'!AG5</f>
        <v>0</v>
      </c>
      <c r="M5" s="30">
        <f>'Monthly Data'!AH5</f>
        <v>0</v>
      </c>
      <c r="N5" s="30"/>
      <c r="O5" s="23">
        <f>'GS &lt; 50 OLS Model'!$B$5</f>
        <v>-12367234.9465017</v>
      </c>
      <c r="P5" s="23">
        <f ca="1">'GS &lt; 50 OLS Model'!$B$6*D5</f>
        <v>688819.52653037279</v>
      </c>
      <c r="Q5" s="23">
        <f ca="1">'GS &lt; 50 OLS Model'!$B$7*E5</f>
        <v>15900.964951872669</v>
      </c>
      <c r="R5" s="23">
        <f>'GS &lt; 50 OLS Model'!$B$8*F5</f>
        <v>4186909.0578663889</v>
      </c>
      <c r="S5" s="23">
        <f>'GS &lt; 50 OLS Model'!$B$9*G5</f>
        <v>3459072.3171923091</v>
      </c>
      <c r="T5" s="23">
        <f>'GS &lt; 50 OLS Model'!$B$10*H5</f>
        <v>11843123.70068419</v>
      </c>
      <c r="U5" s="23">
        <f>'GS &lt; 50 OLS Model'!$B$11*I5</f>
        <v>0</v>
      </c>
      <c r="V5" s="23">
        <f>'GS &lt; 50 OLS Model'!$B$12*J5</f>
        <v>-458368.44831450901</v>
      </c>
      <c r="W5" s="23">
        <f>'GS &lt; 50 OLS Model'!$B$13*K5</f>
        <v>0</v>
      </c>
      <c r="X5" s="23">
        <f>'GS &lt; 50 OLS Model'!$B$14*L5</f>
        <v>0</v>
      </c>
      <c r="Y5" s="23">
        <f>'GS &lt; 50 OLS Model'!$B$15*M5</f>
        <v>0</v>
      </c>
      <c r="Z5" s="23">
        <f t="shared" ca="1" si="3"/>
        <v>7368222.1724089226</v>
      </c>
      <c r="AA5" s="30"/>
      <c r="AB5" s="30"/>
      <c r="AC5" s="30"/>
      <c r="AD5" s="30"/>
    </row>
    <row r="6" spans="1:30" x14ac:dyDescent="0.25">
      <c r="A6" s="11">
        <v>37926</v>
      </c>
      <c r="B6" s="6">
        <f t="shared" si="2"/>
        <v>2003</v>
      </c>
      <c r="C6" s="30">
        <f>'Monthly Data'!E6</f>
        <v>7473463.7507999996</v>
      </c>
      <c r="D6" s="30">
        <f ca="1">'Res Normalized Monthly'!D6</f>
        <v>444.05</v>
      </c>
      <c r="E6" s="30">
        <f ca="1">'Res Normalized Monthly'!E6</f>
        <v>0</v>
      </c>
      <c r="F6" s="30">
        <f>'Monthly Data'!P6</f>
        <v>30</v>
      </c>
      <c r="G6" s="30">
        <f>'Monthly Data'!R6</f>
        <v>71.400000000000006</v>
      </c>
      <c r="H6" s="30">
        <f>'Monthly Data'!T6</f>
        <v>3407</v>
      </c>
      <c r="I6" s="30">
        <f>'Monthly Data'!X6</f>
        <v>0</v>
      </c>
      <c r="J6" s="30">
        <f>'Monthly Data'!AD6</f>
        <v>1</v>
      </c>
      <c r="K6" s="30">
        <f>'Monthly Data'!AF6</f>
        <v>0</v>
      </c>
      <c r="L6" s="30">
        <f>'Monthly Data'!AG6</f>
        <v>0</v>
      </c>
      <c r="M6" s="30">
        <f>'Monthly Data'!AH6</f>
        <v>0</v>
      </c>
      <c r="N6" s="30"/>
      <c r="O6" s="23">
        <f>'GS &lt; 50 OLS Model'!$B$5</f>
        <v>-12367234.9465017</v>
      </c>
      <c r="P6" s="23">
        <f ca="1">'GS &lt; 50 OLS Model'!$B$6*D6</f>
        <v>1131595.6742723347</v>
      </c>
      <c r="Q6" s="23">
        <f ca="1">'GS &lt; 50 OLS Model'!$B$7*E6</f>
        <v>0</v>
      </c>
      <c r="R6" s="23">
        <f>'GS &lt; 50 OLS Model'!$B$8*F6</f>
        <v>4051847.47535457</v>
      </c>
      <c r="S6" s="23">
        <f>'GS &lt; 50 OLS Model'!$B$9*G6</f>
        <v>3425489.0908118021</v>
      </c>
      <c r="T6" s="23">
        <f>'GS &lt; 50 OLS Model'!$B$10*H6</f>
        <v>11825768.595612848</v>
      </c>
      <c r="U6" s="23">
        <f>'GS &lt; 50 OLS Model'!$B$11*I6</f>
        <v>0</v>
      </c>
      <c r="V6" s="23">
        <f>'GS &lt; 50 OLS Model'!$B$12*J6</f>
        <v>-458368.44831450901</v>
      </c>
      <c r="W6" s="23">
        <f>'GS &lt; 50 OLS Model'!$B$13*K6</f>
        <v>0</v>
      </c>
      <c r="X6" s="23">
        <f>'GS &lt; 50 OLS Model'!$B$14*L6</f>
        <v>0</v>
      </c>
      <c r="Y6" s="23">
        <f>'GS &lt; 50 OLS Model'!$B$15*M6</f>
        <v>0</v>
      </c>
      <c r="Z6" s="23">
        <f t="shared" ca="1" si="3"/>
        <v>7609097.4412353449</v>
      </c>
      <c r="AA6" s="30"/>
      <c r="AB6" s="30"/>
      <c r="AC6" s="30"/>
      <c r="AD6" s="30"/>
    </row>
    <row r="7" spans="1:30" x14ac:dyDescent="0.25">
      <c r="A7" s="11">
        <v>37956</v>
      </c>
      <c r="B7" s="6">
        <f t="shared" si="2"/>
        <v>2003</v>
      </c>
      <c r="C7" s="30">
        <f>'Monthly Data'!E7</f>
        <v>8324085.2494000001</v>
      </c>
      <c r="D7" s="30">
        <f ca="1">'Res Normalized Monthly'!D7</f>
        <v>684.01</v>
      </c>
      <c r="E7" s="30">
        <f ca="1">'Res Normalized Monthly'!E7</f>
        <v>0</v>
      </c>
      <c r="F7" s="30">
        <f>'Monthly Data'!P7</f>
        <v>31</v>
      </c>
      <c r="G7" s="30">
        <f>'Monthly Data'!R7</f>
        <v>72.099999999999994</v>
      </c>
      <c r="H7" s="30">
        <f>'Monthly Data'!T7</f>
        <v>3413</v>
      </c>
      <c r="I7" s="30">
        <f>'Monthly Data'!X7</f>
        <v>0</v>
      </c>
      <c r="J7" s="30">
        <f>'Monthly Data'!AD7</f>
        <v>0</v>
      </c>
      <c r="K7" s="30">
        <f>'Monthly Data'!AF7</f>
        <v>0</v>
      </c>
      <c r="L7" s="30">
        <f>'Monthly Data'!AG7</f>
        <v>1</v>
      </c>
      <c r="M7" s="30">
        <f>'Monthly Data'!AH7</f>
        <v>0</v>
      </c>
      <c r="N7" s="30"/>
      <c r="O7" s="23">
        <f>'GS &lt; 50 OLS Model'!$B$5</f>
        <v>-12367234.9465017</v>
      </c>
      <c r="P7" s="23">
        <f ca="1">'GS &lt; 50 OLS Model'!$B$6*D7</f>
        <v>1743098.2032631901</v>
      </c>
      <c r="Q7" s="23">
        <f ca="1">'GS &lt; 50 OLS Model'!$B$7*E7</f>
        <v>0</v>
      </c>
      <c r="R7" s="23">
        <f>'GS &lt; 50 OLS Model'!$B$8*F7</f>
        <v>4186909.0578663889</v>
      </c>
      <c r="S7" s="23">
        <f>'GS &lt; 50 OLS Model'!$B$9*G7</f>
        <v>3459072.3171923091</v>
      </c>
      <c r="T7" s="23">
        <f>'GS &lt; 50 OLS Model'!$B$10*H7</f>
        <v>11846594.721698459</v>
      </c>
      <c r="U7" s="23">
        <f>'GS &lt; 50 OLS Model'!$B$11*I7</f>
        <v>0</v>
      </c>
      <c r="V7" s="23">
        <f>'GS &lt; 50 OLS Model'!$B$12*J7</f>
        <v>0</v>
      </c>
      <c r="W7" s="23">
        <f>'GS &lt; 50 OLS Model'!$B$13*K7</f>
        <v>0</v>
      </c>
      <c r="X7" s="23">
        <f>'GS &lt; 50 OLS Model'!$B$14*L7</f>
        <v>-234181.59750855001</v>
      </c>
      <c r="Y7" s="23">
        <f>'GS &lt; 50 OLS Model'!$B$15*M7</f>
        <v>0</v>
      </c>
      <c r="Z7" s="23">
        <f t="shared" ca="1" si="3"/>
        <v>8634257.7560100965</v>
      </c>
      <c r="AA7" s="30"/>
      <c r="AB7" s="30"/>
      <c r="AC7" s="30"/>
      <c r="AD7" s="30"/>
    </row>
    <row r="8" spans="1:30" x14ac:dyDescent="0.25">
      <c r="A8" s="11">
        <v>37987</v>
      </c>
      <c r="B8" s="6">
        <f t="shared" si="2"/>
        <v>2004</v>
      </c>
      <c r="C8" s="30">
        <f>'Monthly Data'!E8</f>
        <v>9375161.7058000006</v>
      </c>
      <c r="D8" s="30">
        <f ca="1">'Res Normalized Monthly'!D8</f>
        <v>784.29</v>
      </c>
      <c r="E8" s="30">
        <f ca="1">'Res Normalized Monthly'!E8</f>
        <v>0</v>
      </c>
      <c r="F8" s="30">
        <f>'Monthly Data'!P8</f>
        <v>31</v>
      </c>
      <c r="G8" s="30">
        <f>'Monthly Data'!R8</f>
        <v>72.5</v>
      </c>
      <c r="H8" s="30">
        <f>'Monthly Data'!T8</f>
        <v>3413</v>
      </c>
      <c r="I8" s="30">
        <f>'Monthly Data'!X8</f>
        <v>0</v>
      </c>
      <c r="J8" s="30">
        <f>'Monthly Data'!AD8</f>
        <v>0</v>
      </c>
      <c r="K8" s="30">
        <f>'Monthly Data'!AF8</f>
        <v>0</v>
      </c>
      <c r="L8" s="30">
        <f>'Monthly Data'!AG8</f>
        <v>0</v>
      </c>
      <c r="M8" s="30">
        <f>'Monthly Data'!AH8</f>
        <v>0</v>
      </c>
      <c r="N8" s="30"/>
      <c r="O8" s="23">
        <f>'GS &lt; 50 OLS Model'!$B$5</f>
        <v>-12367234.9465017</v>
      </c>
      <c r="P8" s="23">
        <f ca="1">'GS &lt; 50 OLS Model'!$B$6*D8</f>
        <v>1998646.9347484501</v>
      </c>
      <c r="Q8" s="23">
        <f ca="1">'GS &lt; 50 OLS Model'!$B$7*E8</f>
        <v>0</v>
      </c>
      <c r="R8" s="23">
        <f>'GS &lt; 50 OLS Model'!$B$8*F8</f>
        <v>4186909.0578663889</v>
      </c>
      <c r="S8" s="23">
        <f>'GS &lt; 50 OLS Model'!$B$9*G8</f>
        <v>3478262.7322668852</v>
      </c>
      <c r="T8" s="23">
        <f>'GS &lt; 50 OLS Model'!$B$10*H8</f>
        <v>11846594.721698459</v>
      </c>
      <c r="U8" s="23">
        <f>'GS &lt; 50 OLS Model'!$B$11*I8</f>
        <v>0</v>
      </c>
      <c r="V8" s="23">
        <f>'GS &lt; 50 OLS Model'!$B$12*J8</f>
        <v>0</v>
      </c>
      <c r="W8" s="23">
        <f>'GS &lt; 50 OLS Model'!$B$13*K8</f>
        <v>0</v>
      </c>
      <c r="X8" s="23">
        <f>'GS &lt; 50 OLS Model'!$B$14*L8</f>
        <v>0</v>
      </c>
      <c r="Y8" s="23">
        <f>'GS &lt; 50 OLS Model'!$B$15*M8</f>
        <v>0</v>
      </c>
      <c r="Z8" s="23">
        <f t="shared" ca="1" si="3"/>
        <v>9143178.5000784844</v>
      </c>
      <c r="AA8" s="30"/>
      <c r="AB8" s="30"/>
      <c r="AC8" s="30"/>
      <c r="AD8" s="30"/>
    </row>
    <row r="9" spans="1:30" x14ac:dyDescent="0.25">
      <c r="A9" s="11">
        <v>38018</v>
      </c>
      <c r="B9" s="6">
        <f t="shared" si="2"/>
        <v>2004</v>
      </c>
      <c r="C9" s="30">
        <f>'Monthly Data'!E9</f>
        <v>8668783.2446000017</v>
      </c>
      <c r="D9" s="30">
        <f ca="1">'Res Normalized Monthly'!D9</f>
        <v>682.50999999999988</v>
      </c>
      <c r="E9" s="30">
        <f ca="1">'Res Normalized Monthly'!E9</f>
        <v>0</v>
      </c>
      <c r="F9" s="30">
        <f>'Monthly Data'!P9</f>
        <v>29</v>
      </c>
      <c r="G9" s="30">
        <f>'Monthly Data'!R9</f>
        <v>72.2</v>
      </c>
      <c r="H9" s="30">
        <f>'Monthly Data'!T9</f>
        <v>3407</v>
      </c>
      <c r="I9" s="30">
        <f>'Monthly Data'!X9</f>
        <v>0</v>
      </c>
      <c r="J9" s="30">
        <f>'Monthly Data'!AD9</f>
        <v>0</v>
      </c>
      <c r="K9" s="30">
        <f>'Monthly Data'!AF9</f>
        <v>0</v>
      </c>
      <c r="L9" s="30">
        <f>'Monthly Data'!AG9</f>
        <v>0</v>
      </c>
      <c r="M9" s="30">
        <f>'Monthly Data'!AH9</f>
        <v>0</v>
      </c>
      <c r="N9" s="30"/>
      <c r="O9" s="23">
        <f>'GS &lt; 50 OLS Model'!$B$5</f>
        <v>-12367234.9465017</v>
      </c>
      <c r="P9" s="23">
        <f ca="1">'GS &lt; 50 OLS Model'!$B$6*D9</f>
        <v>1739275.6753690145</v>
      </c>
      <c r="Q9" s="23">
        <f ca="1">'GS &lt; 50 OLS Model'!$B$7*E9</f>
        <v>0</v>
      </c>
      <c r="R9" s="23">
        <f>'GS &lt; 50 OLS Model'!$B$8*F9</f>
        <v>3916785.892842751</v>
      </c>
      <c r="S9" s="23">
        <f>'GS &lt; 50 OLS Model'!$B$9*G9</f>
        <v>3463869.9209609535</v>
      </c>
      <c r="T9" s="23">
        <f>'GS &lt; 50 OLS Model'!$B$10*H9</f>
        <v>11825768.595612848</v>
      </c>
      <c r="U9" s="23">
        <f>'GS &lt; 50 OLS Model'!$B$11*I9</f>
        <v>0</v>
      </c>
      <c r="V9" s="23">
        <f>'GS &lt; 50 OLS Model'!$B$12*J9</f>
        <v>0</v>
      </c>
      <c r="W9" s="23">
        <f>'GS &lt; 50 OLS Model'!$B$13*K9</f>
        <v>0</v>
      </c>
      <c r="X9" s="23">
        <f>'GS &lt; 50 OLS Model'!$B$14*L9</f>
        <v>0</v>
      </c>
      <c r="Y9" s="23">
        <f>'GS &lt; 50 OLS Model'!$B$15*M9</f>
        <v>0</v>
      </c>
      <c r="Z9" s="23">
        <f t="shared" ca="1" si="3"/>
        <v>8578465.1382838674</v>
      </c>
      <c r="AA9" s="30"/>
      <c r="AB9" s="30"/>
      <c r="AC9" s="30"/>
      <c r="AD9" s="30"/>
    </row>
    <row r="10" spans="1:30" x14ac:dyDescent="0.25">
      <c r="A10" s="11">
        <v>38047</v>
      </c>
      <c r="B10" s="6">
        <f t="shared" si="2"/>
        <v>2004</v>
      </c>
      <c r="C10" s="30">
        <f>'Monthly Data'!E10</f>
        <v>8463143.3823000025</v>
      </c>
      <c r="D10" s="30">
        <f ca="1">'Res Normalized Monthly'!D10</f>
        <v>556.99</v>
      </c>
      <c r="E10" s="30">
        <f ca="1">'Res Normalized Monthly'!E10</f>
        <v>0</v>
      </c>
      <c r="F10" s="30">
        <f>'Monthly Data'!P10</f>
        <v>31</v>
      </c>
      <c r="G10" s="30">
        <f>'Monthly Data'!R10</f>
        <v>71.5</v>
      </c>
      <c r="H10" s="30">
        <f>'Monthly Data'!T10</f>
        <v>3411</v>
      </c>
      <c r="I10" s="30">
        <f>'Monthly Data'!X10</f>
        <v>0</v>
      </c>
      <c r="J10" s="30">
        <f>'Monthly Data'!AD10</f>
        <v>0</v>
      </c>
      <c r="K10" s="30">
        <f>'Monthly Data'!AF10</f>
        <v>0</v>
      </c>
      <c r="L10" s="30">
        <f>'Monthly Data'!AG10</f>
        <v>0</v>
      </c>
      <c r="M10" s="30">
        <f>'Monthly Data'!AH10</f>
        <v>0</v>
      </c>
      <c r="N10" s="30"/>
      <c r="O10" s="23">
        <f>'GS &lt; 50 OLS Model'!$B$5</f>
        <v>-12367234.9465017</v>
      </c>
      <c r="P10" s="23">
        <f ca="1">'GS &lt; 50 OLS Model'!$B$6*D10</f>
        <v>1419406.5411844333</v>
      </c>
      <c r="Q10" s="23">
        <f ca="1">'GS &lt; 50 OLS Model'!$B$7*E10</f>
        <v>0</v>
      </c>
      <c r="R10" s="23">
        <f>'GS &lt; 50 OLS Model'!$B$8*F10</f>
        <v>4186909.0578663889</v>
      </c>
      <c r="S10" s="23">
        <f>'GS &lt; 50 OLS Model'!$B$9*G10</f>
        <v>3430286.6945804455</v>
      </c>
      <c r="T10" s="23">
        <f>'GS &lt; 50 OLS Model'!$B$10*H10</f>
        <v>11839652.679669922</v>
      </c>
      <c r="U10" s="23">
        <f>'GS &lt; 50 OLS Model'!$B$11*I10</f>
        <v>0</v>
      </c>
      <c r="V10" s="23">
        <f>'GS &lt; 50 OLS Model'!$B$12*J10</f>
        <v>0</v>
      </c>
      <c r="W10" s="23">
        <f>'GS &lt; 50 OLS Model'!$B$13*K10</f>
        <v>0</v>
      </c>
      <c r="X10" s="23">
        <f>'GS &lt; 50 OLS Model'!$B$14*L10</f>
        <v>0</v>
      </c>
      <c r="Y10" s="23">
        <f>'GS &lt; 50 OLS Model'!$B$15*M10</f>
        <v>0</v>
      </c>
      <c r="Z10" s="23">
        <f t="shared" ca="1" si="3"/>
        <v>8509020.0267994888</v>
      </c>
      <c r="AA10" s="30"/>
      <c r="AB10" s="30"/>
      <c r="AC10" s="30"/>
      <c r="AD10" s="30"/>
    </row>
    <row r="11" spans="1:30" x14ac:dyDescent="0.25">
      <c r="A11" s="11">
        <v>38078</v>
      </c>
      <c r="B11" s="6">
        <f t="shared" si="2"/>
        <v>2004</v>
      </c>
      <c r="C11" s="30">
        <f>'Monthly Data'!E11</f>
        <v>7018574.5188000016</v>
      </c>
      <c r="D11" s="30">
        <f ca="1">'Res Normalized Monthly'!D11</f>
        <v>326.58999999999997</v>
      </c>
      <c r="E11" s="30">
        <f ca="1">'Res Normalized Monthly'!E11</f>
        <v>0.39</v>
      </c>
      <c r="F11" s="30">
        <f>'Monthly Data'!P11</f>
        <v>30</v>
      </c>
      <c r="G11" s="30">
        <f>'Monthly Data'!R11</f>
        <v>71.5</v>
      </c>
      <c r="H11" s="30">
        <f>'Monthly Data'!T11</f>
        <v>3387</v>
      </c>
      <c r="I11" s="30">
        <f>'Monthly Data'!X11</f>
        <v>0</v>
      </c>
      <c r="J11" s="30">
        <f>'Monthly Data'!AD11</f>
        <v>0</v>
      </c>
      <c r="K11" s="30">
        <f>'Monthly Data'!AF11</f>
        <v>1</v>
      </c>
      <c r="L11" s="30">
        <f>'Monthly Data'!AG11</f>
        <v>0</v>
      </c>
      <c r="M11" s="30">
        <f>'Monthly Data'!AH11</f>
        <v>0</v>
      </c>
      <c r="N11" s="30"/>
      <c r="O11" s="23">
        <f>'GS &lt; 50 OLS Model'!$B$5</f>
        <v>-12367234.9465017</v>
      </c>
      <c r="P11" s="23">
        <f ca="1">'GS &lt; 50 OLS Model'!$B$6*D11</f>
        <v>832266.2566391211</v>
      </c>
      <c r="Q11" s="23">
        <f ca="1">'GS &lt; 50 OLS Model'!$B$7*E11</f>
        <v>5125.1044059754886</v>
      </c>
      <c r="R11" s="23">
        <f>'GS &lt; 50 OLS Model'!$B$8*F11</f>
        <v>4051847.47535457</v>
      </c>
      <c r="S11" s="23">
        <f>'GS &lt; 50 OLS Model'!$B$9*G11</f>
        <v>3430286.6945804455</v>
      </c>
      <c r="T11" s="23">
        <f>'GS &lt; 50 OLS Model'!$B$10*H11</f>
        <v>11756348.175327478</v>
      </c>
      <c r="U11" s="23">
        <f>'GS &lt; 50 OLS Model'!$B$11*I11</f>
        <v>0</v>
      </c>
      <c r="V11" s="23">
        <f>'GS &lt; 50 OLS Model'!$B$12*J11</f>
        <v>0</v>
      </c>
      <c r="W11" s="23">
        <f>'GS &lt; 50 OLS Model'!$B$13*K11</f>
        <v>-562461.25423987105</v>
      </c>
      <c r="X11" s="23">
        <f>'GS &lt; 50 OLS Model'!$B$14*L11</f>
        <v>0</v>
      </c>
      <c r="Y11" s="23">
        <f>'GS &lt; 50 OLS Model'!$B$15*M11</f>
        <v>0</v>
      </c>
      <c r="Z11" s="23">
        <f t="shared" ca="1" si="3"/>
        <v>7146177.5055660186</v>
      </c>
      <c r="AA11" s="30"/>
      <c r="AB11" s="30"/>
      <c r="AC11" s="30"/>
      <c r="AD11" s="30"/>
    </row>
    <row r="12" spans="1:30" x14ac:dyDescent="0.25">
      <c r="A12" s="11">
        <v>38108</v>
      </c>
      <c r="B12" s="6">
        <f t="shared" si="2"/>
        <v>2004</v>
      </c>
      <c r="C12" s="30">
        <f>'Monthly Data'!E12</f>
        <v>6899817.4699999997</v>
      </c>
      <c r="D12" s="30">
        <f ca="1">'Res Normalized Monthly'!D12</f>
        <v>144.96</v>
      </c>
      <c r="E12" s="30">
        <f ca="1">'Res Normalized Monthly'!E12</f>
        <v>8.67</v>
      </c>
      <c r="F12" s="30">
        <f>'Monthly Data'!P12</f>
        <v>31</v>
      </c>
      <c r="G12" s="30">
        <f>'Monthly Data'!R12</f>
        <v>72.599999999999994</v>
      </c>
      <c r="H12" s="30">
        <f>'Monthly Data'!T12</f>
        <v>3376</v>
      </c>
      <c r="I12" s="30">
        <f>'Monthly Data'!X12</f>
        <v>0</v>
      </c>
      <c r="J12" s="30">
        <f>'Monthly Data'!AD12</f>
        <v>0</v>
      </c>
      <c r="K12" s="30">
        <f>'Monthly Data'!AF12</f>
        <v>0</v>
      </c>
      <c r="L12" s="30">
        <f>'Monthly Data'!AG12</f>
        <v>0</v>
      </c>
      <c r="M12" s="30">
        <f>'Monthly Data'!AH12</f>
        <v>1</v>
      </c>
      <c r="N12" s="30"/>
      <c r="O12" s="23">
        <f>'GS &lt; 50 OLS Model'!$B$5</f>
        <v>-12367234.9465017</v>
      </c>
      <c r="P12" s="23">
        <f ca="1">'GS &lt; 50 OLS Model'!$B$6*D12</f>
        <v>369409.09569309227</v>
      </c>
      <c r="Q12" s="23">
        <f ca="1">'GS &lt; 50 OLS Model'!$B$7*E12</f>
        <v>113935.01333283971</v>
      </c>
      <c r="R12" s="23">
        <f>'GS &lt; 50 OLS Model'!$B$8*F12</f>
        <v>4186909.0578663889</v>
      </c>
      <c r="S12" s="23">
        <f>'GS &lt; 50 OLS Model'!$B$9*G12</f>
        <v>3483060.3360355292</v>
      </c>
      <c r="T12" s="23">
        <f>'GS &lt; 50 OLS Model'!$B$10*H12</f>
        <v>11718166.944170523</v>
      </c>
      <c r="U12" s="23">
        <f>'GS &lt; 50 OLS Model'!$B$11*I12</f>
        <v>0</v>
      </c>
      <c r="V12" s="23">
        <f>'GS &lt; 50 OLS Model'!$B$12*J12</f>
        <v>0</v>
      </c>
      <c r="W12" s="23">
        <f>'GS &lt; 50 OLS Model'!$B$13*K12</f>
        <v>0</v>
      </c>
      <c r="X12" s="23">
        <f>'GS &lt; 50 OLS Model'!$B$14*L12</f>
        <v>0</v>
      </c>
      <c r="Y12" s="23">
        <f>'GS &lt; 50 OLS Model'!$B$15*M12</f>
        <v>-544912.84114379704</v>
      </c>
      <c r="Z12" s="23">
        <f t="shared" ca="1" si="3"/>
        <v>6959332.659452877</v>
      </c>
      <c r="AA12" s="30"/>
      <c r="AB12" s="30"/>
      <c r="AC12" s="30"/>
      <c r="AD12" s="30"/>
    </row>
    <row r="13" spans="1:30" x14ac:dyDescent="0.25">
      <c r="A13" s="11">
        <v>38139</v>
      </c>
      <c r="B13" s="6">
        <f t="shared" si="2"/>
        <v>2004</v>
      </c>
      <c r="C13" s="30">
        <f>'Monthly Data'!E13</f>
        <v>6668634.1539999992</v>
      </c>
      <c r="D13" s="30">
        <f ca="1">'Res Normalized Monthly'!D13</f>
        <v>41.510000000000005</v>
      </c>
      <c r="E13" s="30">
        <f ca="1">'Res Normalized Monthly'!E13</f>
        <v>44.41</v>
      </c>
      <c r="F13" s="30">
        <f>'Monthly Data'!P13</f>
        <v>30</v>
      </c>
      <c r="G13" s="30">
        <f>'Monthly Data'!R13</f>
        <v>73.7</v>
      </c>
      <c r="H13" s="30">
        <f>'Monthly Data'!T13</f>
        <v>3364</v>
      </c>
      <c r="I13" s="30">
        <f>'Monthly Data'!X13</f>
        <v>0</v>
      </c>
      <c r="J13" s="30">
        <f>'Monthly Data'!AD13</f>
        <v>0</v>
      </c>
      <c r="K13" s="30">
        <f>'Monthly Data'!AF13</f>
        <v>0</v>
      </c>
      <c r="L13" s="30">
        <f>'Monthly Data'!AG13</f>
        <v>0</v>
      </c>
      <c r="M13" s="30">
        <f>'Monthly Data'!AH13</f>
        <v>1</v>
      </c>
      <c r="N13" s="30"/>
      <c r="O13" s="23">
        <f>'GS &lt; 50 OLS Model'!$B$5</f>
        <v>-12367234.9465017</v>
      </c>
      <c r="P13" s="23">
        <f ca="1">'GS &lt; 50 OLS Model'!$B$6*D13</f>
        <v>105782.08859147532</v>
      </c>
      <c r="Q13" s="23">
        <f ca="1">'GS &lt; 50 OLS Model'!$B$7*E13</f>
        <v>583604.83761377295</v>
      </c>
      <c r="R13" s="23">
        <f>'GS &lt; 50 OLS Model'!$B$8*F13</f>
        <v>4051847.47535457</v>
      </c>
      <c r="S13" s="23">
        <f>'GS &lt; 50 OLS Model'!$B$9*G13</f>
        <v>3535833.9774906132</v>
      </c>
      <c r="T13" s="23">
        <f>'GS &lt; 50 OLS Model'!$B$10*H13</f>
        <v>11676514.691999301</v>
      </c>
      <c r="U13" s="23">
        <f>'GS &lt; 50 OLS Model'!$B$11*I13</f>
        <v>0</v>
      </c>
      <c r="V13" s="23">
        <f>'GS &lt; 50 OLS Model'!$B$12*J13</f>
        <v>0</v>
      </c>
      <c r="W13" s="23">
        <f>'GS &lt; 50 OLS Model'!$B$13*K13</f>
        <v>0</v>
      </c>
      <c r="X13" s="23">
        <f>'GS &lt; 50 OLS Model'!$B$14*L13</f>
        <v>0</v>
      </c>
      <c r="Y13" s="23">
        <f>'GS &lt; 50 OLS Model'!$B$15*M13</f>
        <v>-544912.84114379704</v>
      </c>
      <c r="Z13" s="23">
        <f t="shared" ca="1" si="3"/>
        <v>7041435.2834042348</v>
      </c>
      <c r="AA13" s="30"/>
      <c r="AB13" s="30"/>
      <c r="AC13" s="30"/>
      <c r="AD13" s="30"/>
    </row>
    <row r="14" spans="1:30" x14ac:dyDescent="0.25">
      <c r="A14" s="11">
        <v>38169</v>
      </c>
      <c r="B14" s="6">
        <f t="shared" si="2"/>
        <v>2004</v>
      </c>
      <c r="C14" s="30">
        <f>'Monthly Data'!E14</f>
        <v>7108086.2001</v>
      </c>
      <c r="D14" s="30">
        <f ca="1">'Res Normalized Monthly'!D14</f>
        <v>5.01</v>
      </c>
      <c r="E14" s="30">
        <f ca="1">'Res Normalized Monthly'!E14</f>
        <v>96.909999999999982</v>
      </c>
      <c r="F14" s="30">
        <f>'Monthly Data'!P14</f>
        <v>31</v>
      </c>
      <c r="G14" s="30">
        <f>'Monthly Data'!R14</f>
        <v>74.900000000000006</v>
      </c>
      <c r="H14" s="30">
        <f>'Monthly Data'!T14</f>
        <v>3348</v>
      </c>
      <c r="I14" s="30">
        <f>'Monthly Data'!X14</f>
        <v>0</v>
      </c>
      <c r="J14" s="30">
        <f>'Monthly Data'!AD14</f>
        <v>0</v>
      </c>
      <c r="K14" s="30">
        <f>'Monthly Data'!AF14</f>
        <v>0</v>
      </c>
      <c r="L14" s="30">
        <f>'Monthly Data'!AG14</f>
        <v>0</v>
      </c>
      <c r="M14" s="30">
        <f>'Monthly Data'!AH14</f>
        <v>1</v>
      </c>
      <c r="N14" s="30"/>
      <c r="O14" s="23">
        <f>'GS &lt; 50 OLS Model'!$B$5</f>
        <v>-12367234.9465017</v>
      </c>
      <c r="P14" s="23">
        <f ca="1">'GS &lt; 50 OLS Model'!$B$6*D14</f>
        <v>12767.2431665452</v>
      </c>
      <c r="Q14" s="23">
        <f ca="1">'GS &lt; 50 OLS Model'!$B$7*E14</f>
        <v>1273522.7384181654</v>
      </c>
      <c r="R14" s="23">
        <f>'GS &lt; 50 OLS Model'!$B$8*F14</f>
        <v>4186909.0578663889</v>
      </c>
      <c r="S14" s="23">
        <f>'GS &lt; 50 OLS Model'!$B$9*G14</f>
        <v>3593405.2227143412</v>
      </c>
      <c r="T14" s="23">
        <f>'GS &lt; 50 OLS Model'!$B$10*H14</f>
        <v>11620978.355771005</v>
      </c>
      <c r="U14" s="23">
        <f>'GS &lt; 50 OLS Model'!$B$11*I14</f>
        <v>0</v>
      </c>
      <c r="V14" s="23">
        <f>'GS &lt; 50 OLS Model'!$B$12*J14</f>
        <v>0</v>
      </c>
      <c r="W14" s="23">
        <f>'GS &lt; 50 OLS Model'!$B$13*K14</f>
        <v>0</v>
      </c>
      <c r="X14" s="23">
        <f>'GS &lt; 50 OLS Model'!$B$14*L14</f>
        <v>0</v>
      </c>
      <c r="Y14" s="23">
        <f>'GS &lt; 50 OLS Model'!$B$15*M14</f>
        <v>-544912.84114379704</v>
      </c>
      <c r="Z14" s="23">
        <f t="shared" ca="1" si="3"/>
        <v>7775434.830290949</v>
      </c>
      <c r="AA14" s="30"/>
      <c r="AB14" s="30"/>
      <c r="AC14" s="30"/>
      <c r="AD14" s="30"/>
    </row>
    <row r="15" spans="1:30" x14ac:dyDescent="0.25">
      <c r="A15" s="11">
        <v>38200</v>
      </c>
      <c r="B15" s="6">
        <f t="shared" si="2"/>
        <v>2004</v>
      </c>
      <c r="C15" s="30">
        <f>'Monthly Data'!E15</f>
        <v>7225066.4082999993</v>
      </c>
      <c r="D15" s="30">
        <f ca="1">'Res Normalized Monthly'!D15</f>
        <v>12.719999999999999</v>
      </c>
      <c r="E15" s="30">
        <f ca="1">'Res Normalized Monthly'!E15</f>
        <v>77.22999999999999</v>
      </c>
      <c r="F15" s="30">
        <f>'Monthly Data'!P15</f>
        <v>31</v>
      </c>
      <c r="G15" s="30">
        <f>'Monthly Data'!R15</f>
        <v>75.2</v>
      </c>
      <c r="H15" s="30">
        <f>'Monthly Data'!T15</f>
        <v>3349</v>
      </c>
      <c r="I15" s="30">
        <f>'Monthly Data'!X15</f>
        <v>0</v>
      </c>
      <c r="J15" s="30">
        <f>'Monthly Data'!AD15</f>
        <v>0</v>
      </c>
      <c r="K15" s="30">
        <f>'Monthly Data'!AF15</f>
        <v>0</v>
      </c>
      <c r="L15" s="30">
        <f>'Monthly Data'!AG15</f>
        <v>0</v>
      </c>
      <c r="M15" s="30">
        <f>'Monthly Data'!AH15</f>
        <v>1</v>
      </c>
      <c r="N15" s="30"/>
      <c r="O15" s="23">
        <f>'GS &lt; 50 OLS Model'!$B$5</f>
        <v>-12367234.9465017</v>
      </c>
      <c r="P15" s="23">
        <f ca="1">'GS &lt; 50 OLS Model'!$B$6*D15</f>
        <v>32415.036542605776</v>
      </c>
      <c r="Q15" s="23">
        <f ca="1">'GS &lt; 50 OLS Model'!$B$7*E15</f>
        <v>1014902.0853166332</v>
      </c>
      <c r="R15" s="23">
        <f>'GS &lt; 50 OLS Model'!$B$8*F15</f>
        <v>4186909.0578663889</v>
      </c>
      <c r="S15" s="23">
        <f>'GS &lt; 50 OLS Model'!$B$9*G15</f>
        <v>3607798.034020273</v>
      </c>
      <c r="T15" s="23">
        <f>'GS &lt; 50 OLS Model'!$B$10*H15</f>
        <v>11624449.376785273</v>
      </c>
      <c r="U15" s="23">
        <f>'GS &lt; 50 OLS Model'!$B$11*I15</f>
        <v>0</v>
      </c>
      <c r="V15" s="23">
        <f>'GS &lt; 50 OLS Model'!$B$12*J15</f>
        <v>0</v>
      </c>
      <c r="W15" s="23">
        <f>'GS &lt; 50 OLS Model'!$B$13*K15</f>
        <v>0</v>
      </c>
      <c r="X15" s="23">
        <f>'GS &lt; 50 OLS Model'!$B$14*L15</f>
        <v>0</v>
      </c>
      <c r="Y15" s="23">
        <f>'GS &lt; 50 OLS Model'!$B$15*M15</f>
        <v>-544912.84114379704</v>
      </c>
      <c r="Z15" s="23">
        <f t="shared" ca="1" si="3"/>
        <v>7554325.8028856767</v>
      </c>
      <c r="AA15" s="30"/>
      <c r="AB15" s="30"/>
      <c r="AC15" s="30"/>
      <c r="AD15" s="30"/>
    </row>
    <row r="16" spans="1:30" x14ac:dyDescent="0.25">
      <c r="A16" s="11">
        <v>38231</v>
      </c>
      <c r="B16" s="6">
        <f t="shared" si="2"/>
        <v>2004</v>
      </c>
      <c r="C16" s="30">
        <f>'Monthly Data'!E16</f>
        <v>6850118.0230000019</v>
      </c>
      <c r="D16" s="30">
        <f ca="1">'Res Normalized Monthly'!D16</f>
        <v>86.570000000000007</v>
      </c>
      <c r="E16" s="30">
        <f ca="1">'Res Normalized Monthly'!E16</f>
        <v>19.899999999999999</v>
      </c>
      <c r="F16" s="30">
        <f>'Monthly Data'!P16</f>
        <v>30</v>
      </c>
      <c r="G16" s="30">
        <f>'Monthly Data'!R16</f>
        <v>75.2</v>
      </c>
      <c r="H16" s="30">
        <f>'Monthly Data'!T16</f>
        <v>3349</v>
      </c>
      <c r="I16" s="30">
        <f>'Monthly Data'!X16</f>
        <v>0</v>
      </c>
      <c r="J16" s="30">
        <f>'Monthly Data'!AD16</f>
        <v>1</v>
      </c>
      <c r="K16" s="30">
        <f>'Monthly Data'!AF16</f>
        <v>0</v>
      </c>
      <c r="L16" s="30">
        <f>'Monthly Data'!AG16</f>
        <v>0</v>
      </c>
      <c r="M16" s="30">
        <f>'Monthly Data'!AH16</f>
        <v>0</v>
      </c>
      <c r="N16" s="30"/>
      <c r="O16" s="23">
        <f>'GS &lt; 50 OLS Model'!$B$5</f>
        <v>-12367234.9465017</v>
      </c>
      <c r="P16" s="23">
        <f ca="1">'GS &lt; 50 OLS Model'!$B$6*D16</f>
        <v>220610.82653249861</v>
      </c>
      <c r="Q16" s="23">
        <f ca="1">'GS &lt; 50 OLS Model'!$B$7*E16</f>
        <v>261511.73763823646</v>
      </c>
      <c r="R16" s="23">
        <f>'GS &lt; 50 OLS Model'!$B$8*F16</f>
        <v>4051847.47535457</v>
      </c>
      <c r="S16" s="23">
        <f>'GS &lt; 50 OLS Model'!$B$9*G16</f>
        <v>3607798.034020273</v>
      </c>
      <c r="T16" s="23">
        <f>'GS &lt; 50 OLS Model'!$B$10*H16</f>
        <v>11624449.376785273</v>
      </c>
      <c r="U16" s="23">
        <f>'GS &lt; 50 OLS Model'!$B$11*I16</f>
        <v>0</v>
      </c>
      <c r="V16" s="23">
        <f>'GS &lt; 50 OLS Model'!$B$12*J16</f>
        <v>-458368.44831450901</v>
      </c>
      <c r="W16" s="23">
        <f>'GS &lt; 50 OLS Model'!$B$13*K16</f>
        <v>0</v>
      </c>
      <c r="X16" s="23">
        <f>'GS &lt; 50 OLS Model'!$B$14*L16</f>
        <v>0</v>
      </c>
      <c r="Y16" s="23">
        <f>'GS &lt; 50 OLS Model'!$B$15*M16</f>
        <v>0</v>
      </c>
      <c r="Z16" s="23">
        <f t="shared" ca="1" si="3"/>
        <v>6940614.0555146411</v>
      </c>
      <c r="AA16" s="30"/>
      <c r="AB16" s="30"/>
      <c r="AC16" s="30"/>
      <c r="AD16" s="30"/>
    </row>
    <row r="17" spans="1:30" x14ac:dyDescent="0.25">
      <c r="A17" s="11">
        <v>38261</v>
      </c>
      <c r="B17" s="6">
        <f t="shared" si="2"/>
        <v>2004</v>
      </c>
      <c r="C17" s="30">
        <f>'Monthly Data'!E17</f>
        <v>7039842.7901999997</v>
      </c>
      <c r="D17" s="30">
        <f ca="1">'Res Normalized Monthly'!D17</f>
        <v>270.3</v>
      </c>
      <c r="E17" s="30">
        <f ca="1">'Res Normalized Monthly'!E17</f>
        <v>1.21</v>
      </c>
      <c r="F17" s="30">
        <f>'Monthly Data'!P17</f>
        <v>31</v>
      </c>
      <c r="G17" s="30">
        <f>'Monthly Data'!R17</f>
        <v>74.5</v>
      </c>
      <c r="H17" s="30">
        <f>'Monthly Data'!T17</f>
        <v>3352</v>
      </c>
      <c r="I17" s="30">
        <f>'Monthly Data'!X17</f>
        <v>0</v>
      </c>
      <c r="J17" s="30">
        <f>'Monthly Data'!AD17</f>
        <v>1</v>
      </c>
      <c r="K17" s="30">
        <f>'Monthly Data'!AF17</f>
        <v>0</v>
      </c>
      <c r="L17" s="30">
        <f>'Monthly Data'!AG17</f>
        <v>0</v>
      </c>
      <c r="M17" s="30">
        <f>'Monthly Data'!AH17</f>
        <v>0</v>
      </c>
      <c r="N17" s="30"/>
      <c r="O17" s="23">
        <f>'GS &lt; 50 OLS Model'!$B$5</f>
        <v>-12367234.9465017</v>
      </c>
      <c r="P17" s="23">
        <f ca="1">'GS &lt; 50 OLS Model'!$B$6*D17</f>
        <v>688819.52653037279</v>
      </c>
      <c r="Q17" s="23">
        <f ca="1">'GS &lt; 50 OLS Model'!$B$7*E17</f>
        <v>15900.964951872669</v>
      </c>
      <c r="R17" s="23">
        <f>'GS &lt; 50 OLS Model'!$B$8*F17</f>
        <v>4186909.0578663889</v>
      </c>
      <c r="S17" s="23">
        <f>'GS &lt; 50 OLS Model'!$B$9*G17</f>
        <v>3574214.8076397651</v>
      </c>
      <c r="T17" s="23">
        <f>'GS &lt; 50 OLS Model'!$B$10*H17</f>
        <v>11634862.439828079</v>
      </c>
      <c r="U17" s="23">
        <f>'GS &lt; 50 OLS Model'!$B$11*I17</f>
        <v>0</v>
      </c>
      <c r="V17" s="23">
        <f>'GS &lt; 50 OLS Model'!$B$12*J17</f>
        <v>-458368.44831450901</v>
      </c>
      <c r="W17" s="23">
        <f>'GS &lt; 50 OLS Model'!$B$13*K17</f>
        <v>0</v>
      </c>
      <c r="X17" s="23">
        <f>'GS &lt; 50 OLS Model'!$B$14*L17</f>
        <v>0</v>
      </c>
      <c r="Y17" s="23">
        <f>'GS &lt; 50 OLS Model'!$B$15*M17</f>
        <v>0</v>
      </c>
      <c r="Z17" s="23">
        <f t="shared" ca="1" si="3"/>
        <v>7275103.402000268</v>
      </c>
      <c r="AA17" s="30"/>
      <c r="AB17" s="30"/>
      <c r="AC17" s="30"/>
      <c r="AD17" s="30"/>
    </row>
    <row r="18" spans="1:30" x14ac:dyDescent="0.25">
      <c r="A18" s="11">
        <v>38292</v>
      </c>
      <c r="B18" s="6">
        <f t="shared" si="2"/>
        <v>2004</v>
      </c>
      <c r="C18" s="30">
        <f>'Monthly Data'!E18</f>
        <v>7407328.7562000006</v>
      </c>
      <c r="D18" s="30">
        <f ca="1">'Res Normalized Monthly'!D18</f>
        <v>444.05</v>
      </c>
      <c r="E18" s="30">
        <f ca="1">'Res Normalized Monthly'!E18</f>
        <v>0</v>
      </c>
      <c r="F18" s="30">
        <f>'Monthly Data'!P18</f>
        <v>30</v>
      </c>
      <c r="G18" s="30">
        <f>'Monthly Data'!R18</f>
        <v>72.900000000000006</v>
      </c>
      <c r="H18" s="30">
        <f>'Monthly Data'!T18</f>
        <v>3352</v>
      </c>
      <c r="I18" s="30">
        <f>'Monthly Data'!X18</f>
        <v>0</v>
      </c>
      <c r="J18" s="30">
        <f>'Monthly Data'!AD18</f>
        <v>1</v>
      </c>
      <c r="K18" s="30">
        <f>'Monthly Data'!AF18</f>
        <v>0</v>
      </c>
      <c r="L18" s="30">
        <f>'Monthly Data'!AG18</f>
        <v>0</v>
      </c>
      <c r="M18" s="30">
        <f>'Monthly Data'!AH18</f>
        <v>0</v>
      </c>
      <c r="N18" s="30"/>
      <c r="O18" s="23">
        <f>'GS &lt; 50 OLS Model'!$B$5</f>
        <v>-12367234.9465017</v>
      </c>
      <c r="P18" s="23">
        <f ca="1">'GS &lt; 50 OLS Model'!$B$6*D18</f>
        <v>1131595.6742723347</v>
      </c>
      <c r="Q18" s="23">
        <f ca="1">'GS &lt; 50 OLS Model'!$B$7*E18</f>
        <v>0</v>
      </c>
      <c r="R18" s="23">
        <f>'GS &lt; 50 OLS Model'!$B$8*F18</f>
        <v>4051847.47535457</v>
      </c>
      <c r="S18" s="23">
        <f>'GS &lt; 50 OLS Model'!$B$9*G18</f>
        <v>3497453.1473414614</v>
      </c>
      <c r="T18" s="23">
        <f>'GS &lt; 50 OLS Model'!$B$10*H18</f>
        <v>11634862.439828079</v>
      </c>
      <c r="U18" s="23">
        <f>'GS &lt; 50 OLS Model'!$B$11*I18</f>
        <v>0</v>
      </c>
      <c r="V18" s="23">
        <f>'GS &lt; 50 OLS Model'!$B$12*J18</f>
        <v>-458368.44831450901</v>
      </c>
      <c r="W18" s="23">
        <f>'GS &lt; 50 OLS Model'!$B$13*K18</f>
        <v>0</v>
      </c>
      <c r="X18" s="23">
        <f>'GS &lt; 50 OLS Model'!$B$14*L18</f>
        <v>0</v>
      </c>
      <c r="Y18" s="23">
        <f>'GS &lt; 50 OLS Model'!$B$15*M18</f>
        <v>0</v>
      </c>
      <c r="Z18" s="23">
        <f t="shared" ca="1" si="3"/>
        <v>7490155.3419802347</v>
      </c>
      <c r="AA18" s="30"/>
      <c r="AB18" s="30"/>
      <c r="AC18" s="30"/>
      <c r="AD18" s="30"/>
    </row>
    <row r="19" spans="1:30" x14ac:dyDescent="0.25">
      <c r="A19" s="11">
        <v>38322</v>
      </c>
      <c r="B19" s="6">
        <f t="shared" si="2"/>
        <v>2004</v>
      </c>
      <c r="C19" s="30">
        <f>'Monthly Data'!E19</f>
        <v>8243774.4605</v>
      </c>
      <c r="D19" s="30">
        <f ca="1">'Res Normalized Monthly'!D19</f>
        <v>684.01</v>
      </c>
      <c r="E19" s="30">
        <f ca="1">'Res Normalized Monthly'!E19</f>
        <v>0</v>
      </c>
      <c r="F19" s="30">
        <f>'Monthly Data'!P19</f>
        <v>31</v>
      </c>
      <c r="G19" s="30">
        <f>'Monthly Data'!R19</f>
        <v>73.3</v>
      </c>
      <c r="H19" s="30">
        <f>'Monthly Data'!T19</f>
        <v>3351</v>
      </c>
      <c r="I19" s="30">
        <f>'Monthly Data'!X19</f>
        <v>0</v>
      </c>
      <c r="J19" s="30">
        <f>'Monthly Data'!AD19</f>
        <v>0</v>
      </c>
      <c r="K19" s="30">
        <f>'Monthly Data'!AF19</f>
        <v>0</v>
      </c>
      <c r="L19" s="30">
        <f>'Monthly Data'!AG19</f>
        <v>1</v>
      </c>
      <c r="M19" s="30">
        <f>'Monthly Data'!AH19</f>
        <v>0</v>
      </c>
      <c r="N19" s="30"/>
      <c r="O19" s="23">
        <f>'GS &lt; 50 OLS Model'!$B$5</f>
        <v>-12367234.9465017</v>
      </c>
      <c r="P19" s="23">
        <f ca="1">'GS &lt; 50 OLS Model'!$B$6*D19</f>
        <v>1743098.2032631901</v>
      </c>
      <c r="Q19" s="23">
        <f ca="1">'GS &lt; 50 OLS Model'!$B$7*E19</f>
        <v>0</v>
      </c>
      <c r="R19" s="23">
        <f>'GS &lt; 50 OLS Model'!$B$8*F19</f>
        <v>4186909.0578663889</v>
      </c>
      <c r="S19" s="23">
        <f>'GS &lt; 50 OLS Model'!$B$9*G19</f>
        <v>3516643.5624160371</v>
      </c>
      <c r="T19" s="23">
        <f>'GS &lt; 50 OLS Model'!$B$10*H19</f>
        <v>11631391.41881381</v>
      </c>
      <c r="U19" s="23">
        <f>'GS &lt; 50 OLS Model'!$B$11*I19</f>
        <v>0</v>
      </c>
      <c r="V19" s="23">
        <f>'GS &lt; 50 OLS Model'!$B$12*J19</f>
        <v>0</v>
      </c>
      <c r="W19" s="23">
        <f>'GS &lt; 50 OLS Model'!$B$13*K19</f>
        <v>0</v>
      </c>
      <c r="X19" s="23">
        <f>'GS &lt; 50 OLS Model'!$B$14*L19</f>
        <v>-234181.59750855001</v>
      </c>
      <c r="Y19" s="23">
        <f>'GS &lt; 50 OLS Model'!$B$15*M19</f>
        <v>0</v>
      </c>
      <c r="Z19" s="23">
        <f t="shared" ca="1" si="3"/>
        <v>8476625.698349176</v>
      </c>
      <c r="AA19" s="30"/>
      <c r="AB19" s="30"/>
      <c r="AC19" s="30"/>
      <c r="AD19" s="30"/>
    </row>
    <row r="20" spans="1:30" x14ac:dyDescent="0.25">
      <c r="A20" s="11">
        <v>38353</v>
      </c>
      <c r="B20" s="6">
        <f t="shared" si="2"/>
        <v>2005</v>
      </c>
      <c r="C20" s="30">
        <f>'Monthly Data'!E20</f>
        <v>8865533.1501999982</v>
      </c>
      <c r="D20" s="30">
        <f ca="1">'Res Normalized Monthly'!D20</f>
        <v>784.29</v>
      </c>
      <c r="E20" s="30">
        <f ca="1">'Res Normalized Monthly'!E20</f>
        <v>0</v>
      </c>
      <c r="F20" s="30">
        <f>'Monthly Data'!P20</f>
        <v>31</v>
      </c>
      <c r="G20" s="30">
        <f>'Monthly Data'!R20</f>
        <v>72.599999999999994</v>
      </c>
      <c r="H20" s="30">
        <f>'Monthly Data'!T20</f>
        <v>3355</v>
      </c>
      <c r="I20" s="30">
        <f>'Monthly Data'!X20</f>
        <v>0</v>
      </c>
      <c r="J20" s="30">
        <f>'Monthly Data'!AD20</f>
        <v>0</v>
      </c>
      <c r="K20" s="30">
        <f>'Monthly Data'!AF20</f>
        <v>0</v>
      </c>
      <c r="L20" s="30">
        <f>'Monthly Data'!AG20</f>
        <v>0</v>
      </c>
      <c r="M20" s="30">
        <f>'Monthly Data'!AH20</f>
        <v>0</v>
      </c>
      <c r="N20" s="30"/>
      <c r="O20" s="23">
        <f>'GS &lt; 50 OLS Model'!$B$5</f>
        <v>-12367234.9465017</v>
      </c>
      <c r="P20" s="23">
        <f ca="1">'GS &lt; 50 OLS Model'!$B$6*D20</f>
        <v>1998646.9347484501</v>
      </c>
      <c r="Q20" s="23">
        <f ca="1">'GS &lt; 50 OLS Model'!$B$7*E20</f>
        <v>0</v>
      </c>
      <c r="R20" s="23">
        <f>'GS &lt; 50 OLS Model'!$B$8*F20</f>
        <v>4186909.0578663889</v>
      </c>
      <c r="S20" s="23">
        <f>'GS &lt; 50 OLS Model'!$B$9*G20</f>
        <v>3483060.3360355292</v>
      </c>
      <c r="T20" s="23">
        <f>'GS &lt; 50 OLS Model'!$B$10*H20</f>
        <v>11645275.502870886</v>
      </c>
      <c r="U20" s="23">
        <f>'GS &lt; 50 OLS Model'!$B$11*I20</f>
        <v>0</v>
      </c>
      <c r="V20" s="23">
        <f>'GS &lt; 50 OLS Model'!$B$12*J20</f>
        <v>0</v>
      </c>
      <c r="W20" s="23">
        <f>'GS &lt; 50 OLS Model'!$B$13*K20</f>
        <v>0</v>
      </c>
      <c r="X20" s="23">
        <f>'GS &lt; 50 OLS Model'!$B$14*L20</f>
        <v>0</v>
      </c>
      <c r="Y20" s="23">
        <f>'GS &lt; 50 OLS Model'!$B$15*M20</f>
        <v>0</v>
      </c>
      <c r="Z20" s="23">
        <f t="shared" ca="1" si="3"/>
        <v>8946656.8850195538</v>
      </c>
      <c r="AA20" s="30"/>
      <c r="AB20" s="30"/>
      <c r="AC20" s="30"/>
      <c r="AD20" s="30"/>
    </row>
    <row r="21" spans="1:30" x14ac:dyDescent="0.25">
      <c r="A21" s="11">
        <v>38384</v>
      </c>
      <c r="B21" s="6">
        <f t="shared" si="2"/>
        <v>2005</v>
      </c>
      <c r="C21" s="30">
        <f>'Monthly Data'!E21</f>
        <v>8111703.1644000011</v>
      </c>
      <c r="D21" s="30">
        <f ca="1">'Res Normalized Monthly'!D21</f>
        <v>682.50999999999988</v>
      </c>
      <c r="E21" s="30">
        <f ca="1">'Res Normalized Monthly'!E21</f>
        <v>0</v>
      </c>
      <c r="F21" s="30">
        <f>'Monthly Data'!P21</f>
        <v>28</v>
      </c>
      <c r="G21" s="30">
        <f>'Monthly Data'!R21</f>
        <v>73</v>
      </c>
      <c r="H21" s="30">
        <f>'Monthly Data'!T21</f>
        <v>3349</v>
      </c>
      <c r="I21" s="30">
        <f>'Monthly Data'!X21</f>
        <v>0</v>
      </c>
      <c r="J21" s="30">
        <f>'Monthly Data'!AD21</f>
        <v>0</v>
      </c>
      <c r="K21" s="30">
        <f>'Monthly Data'!AF21</f>
        <v>0</v>
      </c>
      <c r="L21" s="30">
        <f>'Monthly Data'!AG21</f>
        <v>0</v>
      </c>
      <c r="M21" s="30">
        <f>'Monthly Data'!AH21</f>
        <v>0</v>
      </c>
      <c r="N21" s="30"/>
      <c r="O21" s="23">
        <f>'GS &lt; 50 OLS Model'!$B$5</f>
        <v>-12367234.9465017</v>
      </c>
      <c r="P21" s="23">
        <f ca="1">'GS &lt; 50 OLS Model'!$B$6*D21</f>
        <v>1739275.6753690145</v>
      </c>
      <c r="Q21" s="23">
        <f ca="1">'GS &lt; 50 OLS Model'!$B$7*E21</f>
        <v>0</v>
      </c>
      <c r="R21" s="23">
        <f>'GS &lt; 50 OLS Model'!$B$8*F21</f>
        <v>3781724.310330932</v>
      </c>
      <c r="S21" s="23">
        <f>'GS &lt; 50 OLS Model'!$B$9*G21</f>
        <v>3502250.7511101053</v>
      </c>
      <c r="T21" s="23">
        <f>'GS &lt; 50 OLS Model'!$B$10*H21</f>
        <v>11624449.376785273</v>
      </c>
      <c r="U21" s="23">
        <f>'GS &lt; 50 OLS Model'!$B$11*I21</f>
        <v>0</v>
      </c>
      <c r="V21" s="23">
        <f>'GS &lt; 50 OLS Model'!$B$12*J21</f>
        <v>0</v>
      </c>
      <c r="W21" s="23">
        <f>'GS &lt; 50 OLS Model'!$B$13*K21</f>
        <v>0</v>
      </c>
      <c r="X21" s="23">
        <f>'GS &lt; 50 OLS Model'!$B$14*L21</f>
        <v>0</v>
      </c>
      <c r="Y21" s="23">
        <f>'GS &lt; 50 OLS Model'!$B$15*M21</f>
        <v>0</v>
      </c>
      <c r="Z21" s="23">
        <f t="shared" ca="1" si="3"/>
        <v>8280465.1670936253</v>
      </c>
      <c r="AA21" s="30"/>
      <c r="AB21" s="30"/>
      <c r="AC21" s="30"/>
      <c r="AD21" s="30"/>
    </row>
    <row r="22" spans="1:30" x14ac:dyDescent="0.25">
      <c r="A22" s="11">
        <v>38412</v>
      </c>
      <c r="B22" s="6">
        <f t="shared" si="2"/>
        <v>2005</v>
      </c>
      <c r="C22" s="30">
        <f>'Monthly Data'!E22</f>
        <v>8236483.3594999993</v>
      </c>
      <c r="D22" s="30">
        <f ca="1">'Res Normalized Monthly'!D22</f>
        <v>556.99</v>
      </c>
      <c r="E22" s="30">
        <f ca="1">'Res Normalized Monthly'!E22</f>
        <v>0</v>
      </c>
      <c r="F22" s="30">
        <f>'Monthly Data'!P22</f>
        <v>31</v>
      </c>
      <c r="G22" s="30">
        <f>'Monthly Data'!R22</f>
        <v>71.8</v>
      </c>
      <c r="H22" s="30">
        <f>'Monthly Data'!T22</f>
        <v>3366</v>
      </c>
      <c r="I22" s="30">
        <f>'Monthly Data'!X22</f>
        <v>0</v>
      </c>
      <c r="J22" s="30">
        <f>'Monthly Data'!AD22</f>
        <v>0</v>
      </c>
      <c r="K22" s="30">
        <f>'Monthly Data'!AF22</f>
        <v>0</v>
      </c>
      <c r="L22" s="30">
        <f>'Monthly Data'!AG22</f>
        <v>0</v>
      </c>
      <c r="M22" s="30">
        <f>'Monthly Data'!AH22</f>
        <v>0</v>
      </c>
      <c r="N22" s="30"/>
      <c r="O22" s="23">
        <f>'GS &lt; 50 OLS Model'!$B$5</f>
        <v>-12367234.9465017</v>
      </c>
      <c r="P22" s="23">
        <f ca="1">'GS &lt; 50 OLS Model'!$B$6*D22</f>
        <v>1419406.5411844333</v>
      </c>
      <c r="Q22" s="23">
        <f ca="1">'GS &lt; 50 OLS Model'!$B$7*E22</f>
        <v>0</v>
      </c>
      <c r="R22" s="23">
        <f>'GS &lt; 50 OLS Model'!$B$8*F22</f>
        <v>4186909.0578663889</v>
      </c>
      <c r="S22" s="23">
        <f>'GS &lt; 50 OLS Model'!$B$9*G22</f>
        <v>3444679.5058863773</v>
      </c>
      <c r="T22" s="23">
        <f>'GS &lt; 50 OLS Model'!$B$10*H22</f>
        <v>11683456.734027838</v>
      </c>
      <c r="U22" s="23">
        <f>'GS &lt; 50 OLS Model'!$B$11*I22</f>
        <v>0</v>
      </c>
      <c r="V22" s="23">
        <f>'GS &lt; 50 OLS Model'!$B$12*J22</f>
        <v>0</v>
      </c>
      <c r="W22" s="23">
        <f>'GS &lt; 50 OLS Model'!$B$13*K22</f>
        <v>0</v>
      </c>
      <c r="X22" s="23">
        <f>'GS &lt; 50 OLS Model'!$B$14*L22</f>
        <v>0</v>
      </c>
      <c r="Y22" s="23">
        <f>'GS &lt; 50 OLS Model'!$B$15*M22</f>
        <v>0</v>
      </c>
      <c r="Z22" s="23">
        <f t="shared" ca="1" si="3"/>
        <v>8367216.8924633376</v>
      </c>
      <c r="AA22" s="30"/>
      <c r="AB22" s="30"/>
      <c r="AC22" s="30"/>
      <c r="AD22" s="30"/>
    </row>
    <row r="23" spans="1:30" x14ac:dyDescent="0.25">
      <c r="A23" s="11">
        <v>38443</v>
      </c>
      <c r="B23" s="6">
        <f t="shared" si="2"/>
        <v>2005</v>
      </c>
      <c r="C23" s="30">
        <f>'Monthly Data'!E23</f>
        <v>7002922.0381000005</v>
      </c>
      <c r="D23" s="30">
        <f ca="1">'Res Normalized Monthly'!D23</f>
        <v>326.58999999999997</v>
      </c>
      <c r="E23" s="30">
        <f ca="1">'Res Normalized Monthly'!E23</f>
        <v>0.39</v>
      </c>
      <c r="F23" s="30">
        <f>'Monthly Data'!P23</f>
        <v>30</v>
      </c>
      <c r="G23" s="30">
        <f>'Monthly Data'!R23</f>
        <v>72.599999999999994</v>
      </c>
      <c r="H23" s="30">
        <f>'Monthly Data'!T23</f>
        <v>3365</v>
      </c>
      <c r="I23" s="30">
        <f>'Monthly Data'!X23</f>
        <v>0</v>
      </c>
      <c r="J23" s="30">
        <f>'Monthly Data'!AD23</f>
        <v>0</v>
      </c>
      <c r="K23" s="30">
        <f>'Monthly Data'!AF23</f>
        <v>1</v>
      </c>
      <c r="L23" s="30">
        <f>'Monthly Data'!AG23</f>
        <v>0</v>
      </c>
      <c r="M23" s="30">
        <f>'Monthly Data'!AH23</f>
        <v>0</v>
      </c>
      <c r="N23" s="30"/>
      <c r="O23" s="23">
        <f>'GS &lt; 50 OLS Model'!$B$5</f>
        <v>-12367234.9465017</v>
      </c>
      <c r="P23" s="23">
        <f ca="1">'GS &lt; 50 OLS Model'!$B$6*D23</f>
        <v>832266.2566391211</v>
      </c>
      <c r="Q23" s="23">
        <f ca="1">'GS &lt; 50 OLS Model'!$B$7*E23</f>
        <v>5125.1044059754886</v>
      </c>
      <c r="R23" s="23">
        <f>'GS &lt; 50 OLS Model'!$B$8*F23</f>
        <v>4051847.47535457</v>
      </c>
      <c r="S23" s="23">
        <f>'GS &lt; 50 OLS Model'!$B$9*G23</f>
        <v>3483060.3360355292</v>
      </c>
      <c r="T23" s="23">
        <f>'GS &lt; 50 OLS Model'!$B$10*H23</f>
        <v>11679985.713013571</v>
      </c>
      <c r="U23" s="23">
        <f>'GS &lt; 50 OLS Model'!$B$11*I23</f>
        <v>0</v>
      </c>
      <c r="V23" s="23">
        <f>'GS &lt; 50 OLS Model'!$B$12*J23</f>
        <v>0</v>
      </c>
      <c r="W23" s="23">
        <f>'GS &lt; 50 OLS Model'!$B$13*K23</f>
        <v>-562461.25423987105</v>
      </c>
      <c r="X23" s="23">
        <f>'GS &lt; 50 OLS Model'!$B$14*L23</f>
        <v>0</v>
      </c>
      <c r="Y23" s="23">
        <f>'GS &lt; 50 OLS Model'!$B$15*M23</f>
        <v>0</v>
      </c>
      <c r="Z23" s="23">
        <f t="shared" ca="1" si="3"/>
        <v>7122588.6847071946</v>
      </c>
      <c r="AA23" s="30"/>
      <c r="AB23" s="30"/>
      <c r="AC23" s="30"/>
      <c r="AD23" s="30"/>
    </row>
    <row r="24" spans="1:30" x14ac:dyDescent="0.25">
      <c r="A24" s="11">
        <v>38473</v>
      </c>
      <c r="B24" s="6">
        <f t="shared" si="2"/>
        <v>2005</v>
      </c>
      <c r="C24" s="30">
        <f>'Monthly Data'!E24</f>
        <v>6766362.9870000016</v>
      </c>
      <c r="D24" s="30">
        <f ca="1">'Res Normalized Monthly'!D24</f>
        <v>144.96</v>
      </c>
      <c r="E24" s="30">
        <f ca="1">'Res Normalized Monthly'!E24</f>
        <v>8.67</v>
      </c>
      <c r="F24" s="30">
        <f>'Monthly Data'!P24</f>
        <v>31</v>
      </c>
      <c r="G24" s="30">
        <f>'Monthly Data'!R24</f>
        <v>74.599999999999994</v>
      </c>
      <c r="H24" s="30">
        <f>'Monthly Data'!T24</f>
        <v>3325</v>
      </c>
      <c r="I24" s="30">
        <f>'Monthly Data'!X24</f>
        <v>0</v>
      </c>
      <c r="J24" s="30">
        <f>'Monthly Data'!AD24</f>
        <v>0</v>
      </c>
      <c r="K24" s="30">
        <f>'Monthly Data'!AF24</f>
        <v>0</v>
      </c>
      <c r="L24" s="30">
        <f>'Monthly Data'!AG24</f>
        <v>0</v>
      </c>
      <c r="M24" s="30">
        <f>'Monthly Data'!AH24</f>
        <v>1</v>
      </c>
      <c r="N24" s="30"/>
      <c r="O24" s="23">
        <f>'GS &lt; 50 OLS Model'!$B$5</f>
        <v>-12367234.9465017</v>
      </c>
      <c r="P24" s="23">
        <f ca="1">'GS &lt; 50 OLS Model'!$B$6*D24</f>
        <v>369409.09569309227</v>
      </c>
      <c r="Q24" s="23">
        <f ca="1">'GS &lt; 50 OLS Model'!$B$7*E24</f>
        <v>113935.01333283971</v>
      </c>
      <c r="R24" s="23">
        <f>'GS &lt; 50 OLS Model'!$B$8*F24</f>
        <v>4186909.0578663889</v>
      </c>
      <c r="S24" s="23">
        <f>'GS &lt; 50 OLS Model'!$B$9*G24</f>
        <v>3579012.4114084085</v>
      </c>
      <c r="T24" s="23">
        <f>'GS &lt; 50 OLS Model'!$B$10*H24</f>
        <v>11541144.872442828</v>
      </c>
      <c r="U24" s="23">
        <f>'GS &lt; 50 OLS Model'!$B$11*I24</f>
        <v>0</v>
      </c>
      <c r="V24" s="23">
        <f>'GS &lt; 50 OLS Model'!$B$12*J24</f>
        <v>0</v>
      </c>
      <c r="W24" s="23">
        <f>'GS &lt; 50 OLS Model'!$B$13*K24</f>
        <v>0</v>
      </c>
      <c r="X24" s="23">
        <f>'GS &lt; 50 OLS Model'!$B$14*L24</f>
        <v>0</v>
      </c>
      <c r="Y24" s="23">
        <f>'GS &lt; 50 OLS Model'!$B$15*M24</f>
        <v>-544912.84114379704</v>
      </c>
      <c r="Z24" s="23">
        <f t="shared" ca="1" si="3"/>
        <v>6878262.6630980615</v>
      </c>
      <c r="AA24" s="30"/>
      <c r="AB24" s="30"/>
      <c r="AC24" s="30"/>
      <c r="AD24" s="30"/>
    </row>
    <row r="25" spans="1:30" x14ac:dyDescent="0.25">
      <c r="A25" s="11">
        <v>38504</v>
      </c>
      <c r="B25" s="6">
        <f t="shared" si="2"/>
        <v>2005</v>
      </c>
      <c r="C25" s="30">
        <f>'Monthly Data'!E25</f>
        <v>7060523.1819999991</v>
      </c>
      <c r="D25" s="30">
        <f ca="1">'Res Normalized Monthly'!D25</f>
        <v>41.510000000000005</v>
      </c>
      <c r="E25" s="30">
        <f ca="1">'Res Normalized Monthly'!E25</f>
        <v>44.41</v>
      </c>
      <c r="F25" s="30">
        <f>'Monthly Data'!P25</f>
        <v>30</v>
      </c>
      <c r="G25" s="30">
        <f>'Monthly Data'!R25</f>
        <v>76.900000000000006</v>
      </c>
      <c r="H25" s="30">
        <f>'Monthly Data'!T25</f>
        <v>3331</v>
      </c>
      <c r="I25" s="30">
        <f>'Monthly Data'!X25</f>
        <v>0</v>
      </c>
      <c r="J25" s="30">
        <f>'Monthly Data'!AD25</f>
        <v>0</v>
      </c>
      <c r="K25" s="30">
        <f>'Monthly Data'!AF25</f>
        <v>0</v>
      </c>
      <c r="L25" s="30">
        <f>'Monthly Data'!AG25</f>
        <v>0</v>
      </c>
      <c r="M25" s="30">
        <f>'Monthly Data'!AH25</f>
        <v>1</v>
      </c>
      <c r="N25" s="30"/>
      <c r="O25" s="23">
        <f>'GS &lt; 50 OLS Model'!$B$5</f>
        <v>-12367234.9465017</v>
      </c>
      <c r="P25" s="23">
        <f ca="1">'GS &lt; 50 OLS Model'!$B$6*D25</f>
        <v>105782.08859147532</v>
      </c>
      <c r="Q25" s="23">
        <f ca="1">'GS &lt; 50 OLS Model'!$B$7*E25</f>
        <v>583604.83761377295</v>
      </c>
      <c r="R25" s="23">
        <f>'GS &lt; 50 OLS Model'!$B$8*F25</f>
        <v>4051847.47535457</v>
      </c>
      <c r="S25" s="23">
        <f>'GS &lt; 50 OLS Model'!$B$9*G25</f>
        <v>3689357.2980872206</v>
      </c>
      <c r="T25" s="23">
        <f>'GS &lt; 50 OLS Model'!$B$10*H25</f>
        <v>11561970.99852844</v>
      </c>
      <c r="U25" s="23">
        <f>'GS &lt; 50 OLS Model'!$B$11*I25</f>
        <v>0</v>
      </c>
      <c r="V25" s="23">
        <f>'GS &lt; 50 OLS Model'!$B$12*J25</f>
        <v>0</v>
      </c>
      <c r="W25" s="23">
        <f>'GS &lt; 50 OLS Model'!$B$13*K25</f>
        <v>0</v>
      </c>
      <c r="X25" s="23">
        <f>'GS &lt; 50 OLS Model'!$B$14*L25</f>
        <v>0</v>
      </c>
      <c r="Y25" s="23">
        <f>'GS &lt; 50 OLS Model'!$B$15*M25</f>
        <v>-544912.84114379704</v>
      </c>
      <c r="Z25" s="23">
        <f t="shared" ca="1" si="3"/>
        <v>7080414.9105299804</v>
      </c>
      <c r="AA25" s="30"/>
      <c r="AB25" s="30"/>
      <c r="AC25" s="30"/>
      <c r="AD25" s="30"/>
    </row>
    <row r="26" spans="1:30" x14ac:dyDescent="0.25">
      <c r="A26" s="11">
        <v>38534</v>
      </c>
      <c r="B26" s="6">
        <f t="shared" si="2"/>
        <v>2005</v>
      </c>
      <c r="C26" s="30">
        <f>'Monthly Data'!E26</f>
        <v>7907696.0719999988</v>
      </c>
      <c r="D26" s="30">
        <f ca="1">'Res Normalized Monthly'!D26</f>
        <v>5.01</v>
      </c>
      <c r="E26" s="30">
        <f ca="1">'Res Normalized Monthly'!E26</f>
        <v>96.909999999999982</v>
      </c>
      <c r="F26" s="30">
        <f>'Monthly Data'!P26</f>
        <v>31</v>
      </c>
      <c r="G26" s="30">
        <f>'Monthly Data'!R26</f>
        <v>78</v>
      </c>
      <c r="H26" s="30">
        <f>'Monthly Data'!T26</f>
        <v>3318</v>
      </c>
      <c r="I26" s="30">
        <f>'Monthly Data'!X26</f>
        <v>0</v>
      </c>
      <c r="J26" s="30">
        <f>'Monthly Data'!AD26</f>
        <v>0</v>
      </c>
      <c r="K26" s="30">
        <f>'Monthly Data'!AF26</f>
        <v>0</v>
      </c>
      <c r="L26" s="30">
        <f>'Monthly Data'!AG26</f>
        <v>0</v>
      </c>
      <c r="M26" s="30">
        <f>'Monthly Data'!AH26</f>
        <v>1</v>
      </c>
      <c r="N26" s="30"/>
      <c r="O26" s="23">
        <f>'GS &lt; 50 OLS Model'!$B$5</f>
        <v>-12367234.9465017</v>
      </c>
      <c r="P26" s="23">
        <f ca="1">'GS &lt; 50 OLS Model'!$B$6*D26</f>
        <v>12767.2431665452</v>
      </c>
      <c r="Q26" s="23">
        <f ca="1">'GS &lt; 50 OLS Model'!$B$7*E26</f>
        <v>1273522.7384181654</v>
      </c>
      <c r="R26" s="23">
        <f>'GS &lt; 50 OLS Model'!$B$8*F26</f>
        <v>4186909.0578663889</v>
      </c>
      <c r="S26" s="23">
        <f>'GS &lt; 50 OLS Model'!$B$9*G26</f>
        <v>3742130.9395423043</v>
      </c>
      <c r="T26" s="23">
        <f>'GS &lt; 50 OLS Model'!$B$10*H26</f>
        <v>11516847.72534295</v>
      </c>
      <c r="U26" s="23">
        <f>'GS &lt; 50 OLS Model'!$B$11*I26</f>
        <v>0</v>
      </c>
      <c r="V26" s="23">
        <f>'GS &lt; 50 OLS Model'!$B$12*J26</f>
        <v>0</v>
      </c>
      <c r="W26" s="23">
        <f>'GS &lt; 50 OLS Model'!$B$13*K26</f>
        <v>0</v>
      </c>
      <c r="X26" s="23">
        <f>'GS &lt; 50 OLS Model'!$B$14*L26</f>
        <v>0</v>
      </c>
      <c r="Y26" s="23">
        <f>'GS &lt; 50 OLS Model'!$B$15*M26</f>
        <v>-544912.84114379704</v>
      </c>
      <c r="Z26" s="23">
        <f t="shared" ca="1" si="3"/>
        <v>7820029.9166908571</v>
      </c>
      <c r="AA26" s="30"/>
      <c r="AB26" s="30"/>
      <c r="AC26" s="30"/>
      <c r="AD26" s="30"/>
    </row>
    <row r="27" spans="1:30" x14ac:dyDescent="0.25">
      <c r="A27" s="11">
        <v>38565</v>
      </c>
      <c r="B27" s="6">
        <f t="shared" si="2"/>
        <v>2005</v>
      </c>
      <c r="C27" s="30">
        <f>'Monthly Data'!E27</f>
        <v>8027457.7084999997</v>
      </c>
      <c r="D27" s="30">
        <f ca="1">'Res Normalized Monthly'!D27</f>
        <v>12.719999999999999</v>
      </c>
      <c r="E27" s="30">
        <f ca="1">'Res Normalized Monthly'!E27</f>
        <v>77.22999999999999</v>
      </c>
      <c r="F27" s="30">
        <f>'Monthly Data'!P27</f>
        <v>31</v>
      </c>
      <c r="G27" s="30">
        <f>'Monthly Data'!R27</f>
        <v>77.900000000000006</v>
      </c>
      <c r="H27" s="30">
        <f>'Monthly Data'!T27</f>
        <v>3296</v>
      </c>
      <c r="I27" s="30">
        <f>'Monthly Data'!X27</f>
        <v>0</v>
      </c>
      <c r="J27" s="30">
        <f>'Monthly Data'!AD27</f>
        <v>0</v>
      </c>
      <c r="K27" s="30">
        <f>'Monthly Data'!AF27</f>
        <v>0</v>
      </c>
      <c r="L27" s="30">
        <f>'Monthly Data'!AG27</f>
        <v>0</v>
      </c>
      <c r="M27" s="30">
        <f>'Monthly Data'!AH27</f>
        <v>1</v>
      </c>
      <c r="N27" s="30"/>
      <c r="O27" s="23">
        <f>'GS &lt; 50 OLS Model'!$B$5</f>
        <v>-12367234.9465017</v>
      </c>
      <c r="P27" s="23">
        <f ca="1">'GS &lt; 50 OLS Model'!$B$6*D27</f>
        <v>32415.036542605776</v>
      </c>
      <c r="Q27" s="23">
        <f ca="1">'GS &lt; 50 OLS Model'!$B$7*E27</f>
        <v>1014902.0853166332</v>
      </c>
      <c r="R27" s="23">
        <f>'GS &lt; 50 OLS Model'!$B$8*F27</f>
        <v>4186909.0578663889</v>
      </c>
      <c r="S27" s="23">
        <f>'GS &lt; 50 OLS Model'!$B$9*G27</f>
        <v>3737333.3357736608</v>
      </c>
      <c r="T27" s="23">
        <f>'GS &lt; 50 OLS Model'!$B$10*H27</f>
        <v>11440485.263029043</v>
      </c>
      <c r="U27" s="23">
        <f>'GS &lt; 50 OLS Model'!$B$11*I27</f>
        <v>0</v>
      </c>
      <c r="V27" s="23">
        <f>'GS &lt; 50 OLS Model'!$B$12*J27</f>
        <v>0</v>
      </c>
      <c r="W27" s="23">
        <f>'GS &lt; 50 OLS Model'!$B$13*K27</f>
        <v>0</v>
      </c>
      <c r="X27" s="23">
        <f>'GS &lt; 50 OLS Model'!$B$14*L27</f>
        <v>0</v>
      </c>
      <c r="Y27" s="23">
        <f>'GS &lt; 50 OLS Model'!$B$15*M27</f>
        <v>-544912.84114379704</v>
      </c>
      <c r="Z27" s="23">
        <f t="shared" ca="1" si="3"/>
        <v>7499896.9908828344</v>
      </c>
      <c r="AA27" s="30"/>
      <c r="AB27" s="30"/>
      <c r="AC27" s="30"/>
      <c r="AD27" s="30"/>
    </row>
    <row r="28" spans="1:30" x14ac:dyDescent="0.25">
      <c r="A28" s="11">
        <v>38596</v>
      </c>
      <c r="B28" s="6">
        <f t="shared" si="2"/>
        <v>2005</v>
      </c>
      <c r="C28" s="30">
        <f>'Monthly Data'!E28</f>
        <v>7202266.4183999998</v>
      </c>
      <c r="D28" s="30">
        <f ca="1">'Res Normalized Monthly'!D28</f>
        <v>86.570000000000007</v>
      </c>
      <c r="E28" s="30">
        <f ca="1">'Res Normalized Monthly'!E28</f>
        <v>19.899999999999999</v>
      </c>
      <c r="F28" s="30">
        <f>'Monthly Data'!P28</f>
        <v>30</v>
      </c>
      <c r="G28" s="30">
        <f>'Monthly Data'!R28</f>
        <v>77.099999999999994</v>
      </c>
      <c r="H28" s="30">
        <f>'Monthly Data'!T28</f>
        <v>3297</v>
      </c>
      <c r="I28" s="30">
        <f>'Monthly Data'!X28</f>
        <v>0</v>
      </c>
      <c r="J28" s="30">
        <f>'Monthly Data'!AD28</f>
        <v>1</v>
      </c>
      <c r="K28" s="30">
        <f>'Monthly Data'!AF28</f>
        <v>0</v>
      </c>
      <c r="L28" s="30">
        <f>'Monthly Data'!AG28</f>
        <v>0</v>
      </c>
      <c r="M28" s="30">
        <f>'Monthly Data'!AH28</f>
        <v>0</v>
      </c>
      <c r="N28" s="30"/>
      <c r="O28" s="23">
        <f>'GS &lt; 50 OLS Model'!$B$5</f>
        <v>-12367234.9465017</v>
      </c>
      <c r="P28" s="23">
        <f ca="1">'GS &lt; 50 OLS Model'!$B$6*D28</f>
        <v>220610.82653249861</v>
      </c>
      <c r="Q28" s="23">
        <f ca="1">'GS &lt; 50 OLS Model'!$B$7*E28</f>
        <v>261511.73763823646</v>
      </c>
      <c r="R28" s="23">
        <f>'GS &lt; 50 OLS Model'!$B$8*F28</f>
        <v>4051847.47535457</v>
      </c>
      <c r="S28" s="23">
        <f>'GS &lt; 50 OLS Model'!$B$9*G28</f>
        <v>3698952.505624508</v>
      </c>
      <c r="T28" s="23">
        <f>'GS &lt; 50 OLS Model'!$B$10*H28</f>
        <v>11443956.28404331</v>
      </c>
      <c r="U28" s="23">
        <f>'GS &lt; 50 OLS Model'!$B$11*I28</f>
        <v>0</v>
      </c>
      <c r="V28" s="23">
        <f>'GS &lt; 50 OLS Model'!$B$12*J28</f>
        <v>-458368.44831450901</v>
      </c>
      <c r="W28" s="23">
        <f>'GS &lt; 50 OLS Model'!$B$13*K28</f>
        <v>0</v>
      </c>
      <c r="X28" s="23">
        <f>'GS &lt; 50 OLS Model'!$B$14*L28</f>
        <v>0</v>
      </c>
      <c r="Y28" s="23">
        <f>'GS &lt; 50 OLS Model'!$B$15*M28</f>
        <v>0</v>
      </c>
      <c r="Z28" s="23">
        <f t="shared" ca="1" si="3"/>
        <v>6851275.4343769131</v>
      </c>
      <c r="AA28" s="30"/>
      <c r="AB28" s="30"/>
      <c r="AC28" s="30"/>
      <c r="AD28" s="30"/>
    </row>
    <row r="29" spans="1:30" x14ac:dyDescent="0.25">
      <c r="A29" s="11">
        <v>38626</v>
      </c>
      <c r="B29" s="6">
        <f t="shared" si="2"/>
        <v>2005</v>
      </c>
      <c r="C29" s="30">
        <f>'Monthly Data'!E29</f>
        <v>7200749.9123999998</v>
      </c>
      <c r="D29" s="30">
        <f ca="1">'Res Normalized Monthly'!D29</f>
        <v>270.3</v>
      </c>
      <c r="E29" s="30">
        <f ca="1">'Res Normalized Monthly'!E29</f>
        <v>1.21</v>
      </c>
      <c r="F29" s="30">
        <f>'Monthly Data'!P29</f>
        <v>31</v>
      </c>
      <c r="G29" s="30">
        <f>'Monthly Data'!R29</f>
        <v>76.599999999999994</v>
      </c>
      <c r="H29" s="30">
        <f>'Monthly Data'!T29</f>
        <v>3288</v>
      </c>
      <c r="I29" s="30">
        <f>'Monthly Data'!X29</f>
        <v>0</v>
      </c>
      <c r="J29" s="30">
        <f>'Monthly Data'!AD29</f>
        <v>1</v>
      </c>
      <c r="K29" s="30">
        <f>'Monthly Data'!AF29</f>
        <v>0</v>
      </c>
      <c r="L29" s="30">
        <f>'Monthly Data'!AG29</f>
        <v>0</v>
      </c>
      <c r="M29" s="30">
        <f>'Monthly Data'!AH29</f>
        <v>0</v>
      </c>
      <c r="N29" s="30"/>
      <c r="O29" s="23">
        <f>'GS &lt; 50 OLS Model'!$B$5</f>
        <v>-12367234.9465017</v>
      </c>
      <c r="P29" s="23">
        <f ca="1">'GS &lt; 50 OLS Model'!$B$6*D29</f>
        <v>688819.52653037279</v>
      </c>
      <c r="Q29" s="23">
        <f ca="1">'GS &lt; 50 OLS Model'!$B$7*E29</f>
        <v>15900.964951872669</v>
      </c>
      <c r="R29" s="23">
        <f>'GS &lt; 50 OLS Model'!$B$8*F29</f>
        <v>4186909.0578663889</v>
      </c>
      <c r="S29" s="23">
        <f>'GS &lt; 50 OLS Model'!$B$9*G29</f>
        <v>3674964.4867812884</v>
      </c>
      <c r="T29" s="23">
        <f>'GS &lt; 50 OLS Model'!$B$10*H29</f>
        <v>11412717.094914895</v>
      </c>
      <c r="U29" s="23">
        <f>'GS &lt; 50 OLS Model'!$B$11*I29</f>
        <v>0</v>
      </c>
      <c r="V29" s="23">
        <f>'GS &lt; 50 OLS Model'!$B$12*J29</f>
        <v>-458368.44831450901</v>
      </c>
      <c r="W29" s="23">
        <f>'GS &lt; 50 OLS Model'!$B$13*K29</f>
        <v>0</v>
      </c>
      <c r="X29" s="23">
        <f>'GS &lt; 50 OLS Model'!$B$14*L29</f>
        <v>0</v>
      </c>
      <c r="Y29" s="23">
        <f>'GS &lt; 50 OLS Model'!$B$15*M29</f>
        <v>0</v>
      </c>
      <c r="Z29" s="23">
        <f t="shared" ca="1" si="3"/>
        <v>7153707.7362286067</v>
      </c>
      <c r="AA29" s="30"/>
      <c r="AB29" s="30"/>
      <c r="AC29" s="30"/>
      <c r="AD29" s="30"/>
    </row>
    <row r="30" spans="1:30" x14ac:dyDescent="0.25">
      <c r="A30" s="11">
        <v>38657</v>
      </c>
      <c r="B30" s="6">
        <f t="shared" si="2"/>
        <v>2005</v>
      </c>
      <c r="C30" s="30">
        <f>'Monthly Data'!E30</f>
        <v>7546403.4099999992</v>
      </c>
      <c r="D30" s="30">
        <f ca="1">'Res Normalized Monthly'!D30</f>
        <v>444.05</v>
      </c>
      <c r="E30" s="30">
        <f ca="1">'Res Normalized Monthly'!E30</f>
        <v>0</v>
      </c>
      <c r="F30" s="30">
        <f>'Monthly Data'!P30</f>
        <v>30</v>
      </c>
      <c r="G30" s="30">
        <f>'Monthly Data'!R30</f>
        <v>76</v>
      </c>
      <c r="H30" s="30">
        <f>'Monthly Data'!T30</f>
        <v>3291</v>
      </c>
      <c r="I30" s="30">
        <f>'Monthly Data'!X30</f>
        <v>0</v>
      </c>
      <c r="J30" s="30">
        <f>'Monthly Data'!AD30</f>
        <v>1</v>
      </c>
      <c r="K30" s="30">
        <f>'Monthly Data'!AF30</f>
        <v>0</v>
      </c>
      <c r="L30" s="30">
        <f>'Monthly Data'!AG30</f>
        <v>0</v>
      </c>
      <c r="M30" s="30">
        <f>'Monthly Data'!AH30</f>
        <v>0</v>
      </c>
      <c r="N30" s="30"/>
      <c r="O30" s="23">
        <f>'GS &lt; 50 OLS Model'!$B$5</f>
        <v>-12367234.9465017</v>
      </c>
      <c r="P30" s="23">
        <f ca="1">'GS &lt; 50 OLS Model'!$B$6*D30</f>
        <v>1131595.6742723347</v>
      </c>
      <c r="Q30" s="23">
        <f ca="1">'GS &lt; 50 OLS Model'!$B$7*E30</f>
        <v>0</v>
      </c>
      <c r="R30" s="23">
        <f>'GS &lt; 50 OLS Model'!$B$8*F30</f>
        <v>4051847.47535457</v>
      </c>
      <c r="S30" s="23">
        <f>'GS &lt; 50 OLS Model'!$B$9*G30</f>
        <v>3646178.8641694249</v>
      </c>
      <c r="T30" s="23">
        <f>'GS &lt; 50 OLS Model'!$B$10*H30</f>
        <v>11423130.157957699</v>
      </c>
      <c r="U30" s="23">
        <f>'GS &lt; 50 OLS Model'!$B$11*I30</f>
        <v>0</v>
      </c>
      <c r="V30" s="23">
        <f>'GS &lt; 50 OLS Model'!$B$12*J30</f>
        <v>-458368.44831450901</v>
      </c>
      <c r="W30" s="23">
        <f>'GS &lt; 50 OLS Model'!$B$13*K30</f>
        <v>0</v>
      </c>
      <c r="X30" s="23">
        <f>'GS &lt; 50 OLS Model'!$B$14*L30</f>
        <v>0</v>
      </c>
      <c r="Y30" s="23">
        <f>'GS &lt; 50 OLS Model'!$B$15*M30</f>
        <v>0</v>
      </c>
      <c r="Z30" s="23">
        <f t="shared" ca="1" si="3"/>
        <v>7427148.7769378191</v>
      </c>
      <c r="AA30" s="30"/>
      <c r="AB30" s="30"/>
      <c r="AC30" s="30"/>
      <c r="AD30" s="30"/>
    </row>
    <row r="31" spans="1:30" x14ac:dyDescent="0.25">
      <c r="A31" s="11">
        <v>38687</v>
      </c>
      <c r="B31" s="6">
        <f t="shared" si="2"/>
        <v>2005</v>
      </c>
      <c r="C31" s="30">
        <f>'Monthly Data'!E31</f>
        <v>8465684.0245999992</v>
      </c>
      <c r="D31" s="30">
        <f ca="1">'Res Normalized Monthly'!D31</f>
        <v>684.01</v>
      </c>
      <c r="E31" s="30">
        <f ca="1">'Res Normalized Monthly'!E31</f>
        <v>0</v>
      </c>
      <c r="F31" s="30">
        <f>'Monthly Data'!P31</f>
        <v>31</v>
      </c>
      <c r="G31" s="30">
        <f>'Monthly Data'!R31</f>
        <v>75.400000000000006</v>
      </c>
      <c r="H31" s="30">
        <f>'Monthly Data'!T31</f>
        <v>3280</v>
      </c>
      <c r="I31" s="30">
        <f>'Monthly Data'!X31</f>
        <v>0</v>
      </c>
      <c r="J31" s="30">
        <f>'Monthly Data'!AD31</f>
        <v>0</v>
      </c>
      <c r="K31" s="30">
        <f>'Monthly Data'!AF31</f>
        <v>0</v>
      </c>
      <c r="L31" s="30">
        <f>'Monthly Data'!AG31</f>
        <v>1</v>
      </c>
      <c r="M31" s="30">
        <f>'Monthly Data'!AH31</f>
        <v>0</v>
      </c>
      <c r="N31" s="30"/>
      <c r="O31" s="23">
        <f>'GS &lt; 50 OLS Model'!$B$5</f>
        <v>-12367234.9465017</v>
      </c>
      <c r="P31" s="23">
        <f ca="1">'GS &lt; 50 OLS Model'!$B$6*D31</f>
        <v>1743098.2032631901</v>
      </c>
      <c r="Q31" s="23">
        <f ca="1">'GS &lt; 50 OLS Model'!$B$7*E31</f>
        <v>0</v>
      </c>
      <c r="R31" s="23">
        <f>'GS &lt; 50 OLS Model'!$B$8*F31</f>
        <v>4186909.0578663889</v>
      </c>
      <c r="S31" s="23">
        <f>'GS &lt; 50 OLS Model'!$B$9*G31</f>
        <v>3617393.2415575609</v>
      </c>
      <c r="T31" s="23">
        <f>'GS &lt; 50 OLS Model'!$B$10*H31</f>
        <v>11384948.926800746</v>
      </c>
      <c r="U31" s="23">
        <f>'GS &lt; 50 OLS Model'!$B$11*I31</f>
        <v>0</v>
      </c>
      <c r="V31" s="23">
        <f>'GS &lt; 50 OLS Model'!$B$12*J31</f>
        <v>0</v>
      </c>
      <c r="W31" s="23">
        <f>'GS &lt; 50 OLS Model'!$B$13*K31</f>
        <v>0</v>
      </c>
      <c r="X31" s="23">
        <f>'GS &lt; 50 OLS Model'!$B$14*L31</f>
        <v>-234181.59750855001</v>
      </c>
      <c r="Y31" s="23">
        <f>'GS &lt; 50 OLS Model'!$B$15*M31</f>
        <v>0</v>
      </c>
      <c r="Z31" s="23">
        <f t="shared" ca="1" si="3"/>
        <v>8330932.885477636</v>
      </c>
      <c r="AA31" s="30"/>
      <c r="AB31" s="30"/>
      <c r="AC31" s="30"/>
      <c r="AD31" s="30"/>
    </row>
    <row r="32" spans="1:30" x14ac:dyDescent="0.25">
      <c r="A32" s="11">
        <v>38718</v>
      </c>
      <c r="B32" s="6">
        <f t="shared" si="2"/>
        <v>2006</v>
      </c>
      <c r="C32" s="30">
        <f>'Monthly Data'!E32</f>
        <v>8430073.5691999998</v>
      </c>
      <c r="D32" s="30">
        <f ca="1">'Res Normalized Monthly'!D32</f>
        <v>784.29</v>
      </c>
      <c r="E32" s="30">
        <f ca="1">'Res Normalized Monthly'!E32</f>
        <v>0</v>
      </c>
      <c r="F32" s="30">
        <f>'Monthly Data'!P32</f>
        <v>31</v>
      </c>
      <c r="G32" s="30">
        <f>'Monthly Data'!R32</f>
        <v>74.8</v>
      </c>
      <c r="H32" s="30">
        <f>'Monthly Data'!T32</f>
        <v>3275</v>
      </c>
      <c r="I32" s="30">
        <f>'Monthly Data'!X32</f>
        <v>0</v>
      </c>
      <c r="J32" s="30">
        <f>'Monthly Data'!AD32</f>
        <v>0</v>
      </c>
      <c r="K32" s="30">
        <f>'Monthly Data'!AF32</f>
        <v>0</v>
      </c>
      <c r="L32" s="30">
        <f>'Monthly Data'!AG32</f>
        <v>0</v>
      </c>
      <c r="M32" s="30">
        <f>'Monthly Data'!AH32</f>
        <v>0</v>
      </c>
      <c r="N32" s="30"/>
      <c r="O32" s="23">
        <f>'GS &lt; 50 OLS Model'!$B$5</f>
        <v>-12367234.9465017</v>
      </c>
      <c r="P32" s="23">
        <f ca="1">'GS &lt; 50 OLS Model'!$B$6*D32</f>
        <v>1998646.9347484501</v>
      </c>
      <c r="Q32" s="23">
        <f ca="1">'GS &lt; 50 OLS Model'!$B$7*E32</f>
        <v>0</v>
      </c>
      <c r="R32" s="23">
        <f>'GS &lt; 50 OLS Model'!$B$8*F32</f>
        <v>4186909.0578663889</v>
      </c>
      <c r="S32" s="23">
        <f>'GS &lt; 50 OLS Model'!$B$9*G32</f>
        <v>3588607.6189456969</v>
      </c>
      <c r="T32" s="23">
        <f>'GS &lt; 50 OLS Model'!$B$10*H32</f>
        <v>11367593.821729403</v>
      </c>
      <c r="U32" s="23">
        <f>'GS &lt; 50 OLS Model'!$B$11*I32</f>
        <v>0</v>
      </c>
      <c r="V32" s="23">
        <f>'GS &lt; 50 OLS Model'!$B$12*J32</f>
        <v>0</v>
      </c>
      <c r="W32" s="23">
        <f>'GS &lt; 50 OLS Model'!$B$13*K32</f>
        <v>0</v>
      </c>
      <c r="X32" s="23">
        <f>'GS &lt; 50 OLS Model'!$B$14*L32</f>
        <v>0</v>
      </c>
      <c r="Y32" s="23">
        <f>'GS &lt; 50 OLS Model'!$B$15*M32</f>
        <v>0</v>
      </c>
      <c r="Z32" s="23">
        <f t="shared" ca="1" si="3"/>
        <v>8774522.4867882393</v>
      </c>
      <c r="AA32" s="30"/>
      <c r="AB32" s="30"/>
      <c r="AC32" s="30"/>
      <c r="AD32" s="30"/>
    </row>
    <row r="33" spans="1:30" x14ac:dyDescent="0.25">
      <c r="A33" s="11">
        <v>38749</v>
      </c>
      <c r="B33" s="6">
        <f t="shared" si="2"/>
        <v>2006</v>
      </c>
      <c r="C33" s="30">
        <f>'Monthly Data'!E33</f>
        <v>7647800.3043999989</v>
      </c>
      <c r="D33" s="30">
        <f ca="1">'Res Normalized Monthly'!D33</f>
        <v>682.50999999999988</v>
      </c>
      <c r="E33" s="30">
        <f ca="1">'Res Normalized Monthly'!E33</f>
        <v>0</v>
      </c>
      <c r="F33" s="30">
        <f>'Monthly Data'!P33</f>
        <v>28</v>
      </c>
      <c r="G33" s="30">
        <f>'Monthly Data'!R33</f>
        <v>74.400000000000006</v>
      </c>
      <c r="H33" s="30">
        <f>'Monthly Data'!T33</f>
        <v>3277</v>
      </c>
      <c r="I33" s="30">
        <f>'Monthly Data'!X33</f>
        <v>0</v>
      </c>
      <c r="J33" s="30">
        <f>'Monthly Data'!AD33</f>
        <v>0</v>
      </c>
      <c r="K33" s="30">
        <f>'Monthly Data'!AF33</f>
        <v>0</v>
      </c>
      <c r="L33" s="30">
        <f>'Monthly Data'!AG33</f>
        <v>0</v>
      </c>
      <c r="M33" s="30">
        <f>'Monthly Data'!AH33</f>
        <v>0</v>
      </c>
      <c r="N33" s="30"/>
      <c r="O33" s="23">
        <f>'GS &lt; 50 OLS Model'!$B$5</f>
        <v>-12367234.9465017</v>
      </c>
      <c r="P33" s="23">
        <f ca="1">'GS &lt; 50 OLS Model'!$B$6*D33</f>
        <v>1739275.6753690145</v>
      </c>
      <c r="Q33" s="23">
        <f ca="1">'GS &lt; 50 OLS Model'!$B$7*E33</f>
        <v>0</v>
      </c>
      <c r="R33" s="23">
        <f>'GS &lt; 50 OLS Model'!$B$8*F33</f>
        <v>3781724.310330932</v>
      </c>
      <c r="S33" s="23">
        <f>'GS &lt; 50 OLS Model'!$B$9*G33</f>
        <v>3569417.2038711212</v>
      </c>
      <c r="T33" s="23">
        <f>'GS &lt; 50 OLS Model'!$B$10*H33</f>
        <v>11374535.86375794</v>
      </c>
      <c r="U33" s="23">
        <f>'GS &lt; 50 OLS Model'!$B$11*I33</f>
        <v>0</v>
      </c>
      <c r="V33" s="23">
        <f>'GS &lt; 50 OLS Model'!$B$12*J33</f>
        <v>0</v>
      </c>
      <c r="W33" s="23">
        <f>'GS &lt; 50 OLS Model'!$B$13*K33</f>
        <v>0</v>
      </c>
      <c r="X33" s="23">
        <f>'GS &lt; 50 OLS Model'!$B$14*L33</f>
        <v>0</v>
      </c>
      <c r="Y33" s="23">
        <f>'GS &lt; 50 OLS Model'!$B$15*M33</f>
        <v>0</v>
      </c>
      <c r="Z33" s="23">
        <f t="shared" ca="1" si="3"/>
        <v>8097718.1068273075</v>
      </c>
      <c r="AA33" s="30"/>
      <c r="AB33" s="30"/>
      <c r="AC33" s="30"/>
      <c r="AD33" s="30"/>
    </row>
    <row r="34" spans="1:30" x14ac:dyDescent="0.25">
      <c r="A34" s="11">
        <v>38777</v>
      </c>
      <c r="B34" s="6">
        <f t="shared" si="2"/>
        <v>2006</v>
      </c>
      <c r="C34" s="30">
        <f>'Monthly Data'!E34</f>
        <v>7981837.1261</v>
      </c>
      <c r="D34" s="30">
        <f ca="1">'Res Normalized Monthly'!D34</f>
        <v>556.99</v>
      </c>
      <c r="E34" s="30">
        <f ca="1">'Res Normalized Monthly'!E34</f>
        <v>0</v>
      </c>
      <c r="F34" s="30">
        <f>'Monthly Data'!P34</f>
        <v>31</v>
      </c>
      <c r="G34" s="30">
        <f>'Monthly Data'!R34</f>
        <v>74.900000000000006</v>
      </c>
      <c r="H34" s="30">
        <f>'Monthly Data'!T34</f>
        <v>3290</v>
      </c>
      <c r="I34" s="30">
        <f>'Monthly Data'!X34</f>
        <v>0</v>
      </c>
      <c r="J34" s="30">
        <f>'Monthly Data'!AD34</f>
        <v>0</v>
      </c>
      <c r="K34" s="30">
        <f>'Monthly Data'!AF34</f>
        <v>0</v>
      </c>
      <c r="L34" s="30">
        <f>'Monthly Data'!AG34</f>
        <v>0</v>
      </c>
      <c r="M34" s="30">
        <f>'Monthly Data'!AH34</f>
        <v>0</v>
      </c>
      <c r="N34" s="30"/>
      <c r="O34" s="23">
        <f>'GS &lt; 50 OLS Model'!$B$5</f>
        <v>-12367234.9465017</v>
      </c>
      <c r="P34" s="23">
        <f ca="1">'GS &lt; 50 OLS Model'!$B$6*D34</f>
        <v>1419406.5411844333</v>
      </c>
      <c r="Q34" s="23">
        <f ca="1">'GS &lt; 50 OLS Model'!$B$7*E34</f>
        <v>0</v>
      </c>
      <c r="R34" s="23">
        <f>'GS &lt; 50 OLS Model'!$B$8*F34</f>
        <v>4186909.0578663889</v>
      </c>
      <c r="S34" s="23">
        <f>'GS &lt; 50 OLS Model'!$B$9*G34</f>
        <v>3593405.2227143412</v>
      </c>
      <c r="T34" s="23">
        <f>'GS &lt; 50 OLS Model'!$B$10*H34</f>
        <v>11419659.136943432</v>
      </c>
      <c r="U34" s="23">
        <f>'GS &lt; 50 OLS Model'!$B$11*I34</f>
        <v>0</v>
      </c>
      <c r="V34" s="23">
        <f>'GS &lt; 50 OLS Model'!$B$12*J34</f>
        <v>0</v>
      </c>
      <c r="W34" s="23">
        <f>'GS &lt; 50 OLS Model'!$B$13*K34</f>
        <v>0</v>
      </c>
      <c r="X34" s="23">
        <f>'GS &lt; 50 OLS Model'!$B$14*L34</f>
        <v>0</v>
      </c>
      <c r="Y34" s="23">
        <f>'GS &lt; 50 OLS Model'!$B$15*M34</f>
        <v>0</v>
      </c>
      <c r="Z34" s="23">
        <f t="shared" ca="1" si="3"/>
        <v>8252145.0122068943</v>
      </c>
      <c r="AA34" s="30"/>
      <c r="AB34" s="30"/>
      <c r="AC34" s="30"/>
      <c r="AD34" s="30"/>
    </row>
    <row r="35" spans="1:30" x14ac:dyDescent="0.25">
      <c r="A35" s="11">
        <v>38808</v>
      </c>
      <c r="B35" s="6">
        <f t="shared" si="2"/>
        <v>2006</v>
      </c>
      <c r="C35" s="30">
        <f>'Monthly Data'!E35</f>
        <v>6742419.5424000006</v>
      </c>
      <c r="D35" s="30">
        <f ca="1">'Res Normalized Monthly'!D35</f>
        <v>326.58999999999997</v>
      </c>
      <c r="E35" s="30">
        <f ca="1">'Res Normalized Monthly'!E35</f>
        <v>0.39</v>
      </c>
      <c r="F35" s="30">
        <f>'Monthly Data'!P35</f>
        <v>30</v>
      </c>
      <c r="G35" s="30">
        <f>'Monthly Data'!R35</f>
        <v>75.599999999999994</v>
      </c>
      <c r="H35" s="30">
        <f>'Monthly Data'!T35</f>
        <v>3276</v>
      </c>
      <c r="I35" s="30">
        <f>'Monthly Data'!X35</f>
        <v>0</v>
      </c>
      <c r="J35" s="30">
        <f>'Monthly Data'!AD35</f>
        <v>0</v>
      </c>
      <c r="K35" s="30">
        <f>'Monthly Data'!AF35</f>
        <v>1</v>
      </c>
      <c r="L35" s="30">
        <f>'Monthly Data'!AG35</f>
        <v>0</v>
      </c>
      <c r="M35" s="30">
        <f>'Monthly Data'!AH35</f>
        <v>0</v>
      </c>
      <c r="N35" s="30"/>
      <c r="O35" s="23">
        <f>'GS &lt; 50 OLS Model'!$B$5</f>
        <v>-12367234.9465017</v>
      </c>
      <c r="P35" s="23">
        <f ca="1">'GS &lt; 50 OLS Model'!$B$6*D35</f>
        <v>832266.2566391211</v>
      </c>
      <c r="Q35" s="23">
        <f ca="1">'GS &lt; 50 OLS Model'!$B$7*E35</f>
        <v>5125.1044059754886</v>
      </c>
      <c r="R35" s="23">
        <f>'GS &lt; 50 OLS Model'!$B$8*F35</f>
        <v>4051847.47535457</v>
      </c>
      <c r="S35" s="23">
        <f>'GS &lt; 50 OLS Model'!$B$9*G35</f>
        <v>3626988.4490948487</v>
      </c>
      <c r="T35" s="23">
        <f>'GS &lt; 50 OLS Model'!$B$10*H35</f>
        <v>11371064.842743672</v>
      </c>
      <c r="U35" s="23">
        <f>'GS &lt; 50 OLS Model'!$B$11*I35</f>
        <v>0</v>
      </c>
      <c r="V35" s="23">
        <f>'GS &lt; 50 OLS Model'!$B$12*J35</f>
        <v>0</v>
      </c>
      <c r="W35" s="23">
        <f>'GS &lt; 50 OLS Model'!$B$13*K35</f>
        <v>-562461.25423987105</v>
      </c>
      <c r="X35" s="23">
        <f>'GS &lt; 50 OLS Model'!$B$14*L35</f>
        <v>0</v>
      </c>
      <c r="Y35" s="23">
        <f>'GS &lt; 50 OLS Model'!$B$15*M35</f>
        <v>0</v>
      </c>
      <c r="Z35" s="23">
        <f t="shared" ca="1" si="3"/>
        <v>6957595.9274966158</v>
      </c>
      <c r="AA35" s="30"/>
      <c r="AB35" s="30"/>
      <c r="AC35" s="30"/>
      <c r="AD35" s="30"/>
    </row>
    <row r="36" spans="1:30" x14ac:dyDescent="0.25">
      <c r="A36" s="11">
        <v>38838</v>
      </c>
      <c r="B36" s="6">
        <f t="shared" si="2"/>
        <v>2006</v>
      </c>
      <c r="C36" s="30">
        <f>'Monthly Data'!E36</f>
        <v>6574349.9583000001</v>
      </c>
      <c r="D36" s="30">
        <f ca="1">'Res Normalized Monthly'!D36</f>
        <v>144.96</v>
      </c>
      <c r="E36" s="30">
        <f ca="1">'Res Normalized Monthly'!E36</f>
        <v>8.67</v>
      </c>
      <c r="F36" s="30">
        <f>'Monthly Data'!P36</f>
        <v>31</v>
      </c>
      <c r="G36" s="30">
        <f>'Monthly Data'!R36</f>
        <v>77.400000000000006</v>
      </c>
      <c r="H36" s="30">
        <f>'Monthly Data'!T36</f>
        <v>3259</v>
      </c>
      <c r="I36" s="30">
        <f>'Monthly Data'!X36</f>
        <v>0</v>
      </c>
      <c r="J36" s="30">
        <f>'Monthly Data'!AD36</f>
        <v>0</v>
      </c>
      <c r="K36" s="30">
        <f>'Monthly Data'!AF36</f>
        <v>0</v>
      </c>
      <c r="L36" s="30">
        <f>'Monthly Data'!AG36</f>
        <v>0</v>
      </c>
      <c r="M36" s="30">
        <f>'Monthly Data'!AH36</f>
        <v>1</v>
      </c>
      <c r="N36" s="30"/>
      <c r="O36" s="23">
        <f>'GS &lt; 50 OLS Model'!$B$5</f>
        <v>-12367234.9465017</v>
      </c>
      <c r="P36" s="23">
        <f ca="1">'GS &lt; 50 OLS Model'!$B$6*D36</f>
        <v>369409.09569309227</v>
      </c>
      <c r="Q36" s="23">
        <f ca="1">'GS &lt; 50 OLS Model'!$B$7*E36</f>
        <v>113935.01333283971</v>
      </c>
      <c r="R36" s="23">
        <f>'GS &lt; 50 OLS Model'!$B$8*F36</f>
        <v>4186909.0578663889</v>
      </c>
      <c r="S36" s="23">
        <f>'GS &lt; 50 OLS Model'!$B$9*G36</f>
        <v>3713345.3169304407</v>
      </c>
      <c r="T36" s="23">
        <f>'GS &lt; 50 OLS Model'!$B$10*H36</f>
        <v>11312057.485501107</v>
      </c>
      <c r="U36" s="23">
        <f>'GS &lt; 50 OLS Model'!$B$11*I36</f>
        <v>0</v>
      </c>
      <c r="V36" s="23">
        <f>'GS &lt; 50 OLS Model'!$B$12*J36</f>
        <v>0</v>
      </c>
      <c r="W36" s="23">
        <f>'GS &lt; 50 OLS Model'!$B$13*K36</f>
        <v>0</v>
      </c>
      <c r="X36" s="23">
        <f>'GS &lt; 50 OLS Model'!$B$14*L36</f>
        <v>0</v>
      </c>
      <c r="Y36" s="23">
        <f>'GS &lt; 50 OLS Model'!$B$15*M36</f>
        <v>-544912.84114379704</v>
      </c>
      <c r="Z36" s="23">
        <f t="shared" ca="1" si="3"/>
        <v>6783508.1816783724</v>
      </c>
      <c r="AA36" s="30"/>
      <c r="AB36" s="30"/>
      <c r="AC36" s="30"/>
      <c r="AD36" s="30"/>
    </row>
    <row r="37" spans="1:30" x14ac:dyDescent="0.25">
      <c r="A37" s="11">
        <v>38869</v>
      </c>
      <c r="B37" s="6">
        <f t="shared" si="2"/>
        <v>2006</v>
      </c>
      <c r="C37" s="30">
        <f>'Monthly Data'!E37</f>
        <v>6767958.3612000002</v>
      </c>
      <c r="D37" s="30">
        <f ca="1">'Res Normalized Monthly'!D37</f>
        <v>41.510000000000005</v>
      </c>
      <c r="E37" s="30">
        <f ca="1">'Res Normalized Monthly'!E37</f>
        <v>44.41</v>
      </c>
      <c r="F37" s="30">
        <f>'Monthly Data'!P37</f>
        <v>30</v>
      </c>
      <c r="G37" s="30">
        <f>'Monthly Data'!R37</f>
        <v>79.3</v>
      </c>
      <c r="H37" s="30">
        <f>'Monthly Data'!T37</f>
        <v>3259</v>
      </c>
      <c r="I37" s="30">
        <f>'Monthly Data'!X37</f>
        <v>0</v>
      </c>
      <c r="J37" s="30">
        <f>'Monthly Data'!AD37</f>
        <v>0</v>
      </c>
      <c r="K37" s="30">
        <f>'Monthly Data'!AF37</f>
        <v>0</v>
      </c>
      <c r="L37" s="30">
        <f>'Monthly Data'!AG37</f>
        <v>0</v>
      </c>
      <c r="M37" s="30">
        <f>'Monthly Data'!AH37</f>
        <v>1</v>
      </c>
      <c r="N37" s="30"/>
      <c r="O37" s="23">
        <f>'GS &lt; 50 OLS Model'!$B$5</f>
        <v>-12367234.9465017</v>
      </c>
      <c r="P37" s="23">
        <f ca="1">'GS &lt; 50 OLS Model'!$B$6*D37</f>
        <v>105782.08859147532</v>
      </c>
      <c r="Q37" s="23">
        <f ca="1">'GS &lt; 50 OLS Model'!$B$7*E37</f>
        <v>583604.83761377295</v>
      </c>
      <c r="R37" s="23">
        <f>'GS &lt; 50 OLS Model'!$B$8*F37</f>
        <v>4051847.47535457</v>
      </c>
      <c r="S37" s="23">
        <f>'GS &lt; 50 OLS Model'!$B$9*G37</f>
        <v>3804499.7885346757</v>
      </c>
      <c r="T37" s="23">
        <f>'GS &lt; 50 OLS Model'!$B$10*H37</f>
        <v>11312057.485501107</v>
      </c>
      <c r="U37" s="23">
        <f>'GS &lt; 50 OLS Model'!$B$11*I37</f>
        <v>0</v>
      </c>
      <c r="V37" s="23">
        <f>'GS &lt; 50 OLS Model'!$B$12*J37</f>
        <v>0</v>
      </c>
      <c r="W37" s="23">
        <f>'GS &lt; 50 OLS Model'!$B$13*K37</f>
        <v>0</v>
      </c>
      <c r="X37" s="23">
        <f>'GS &lt; 50 OLS Model'!$B$14*L37</f>
        <v>0</v>
      </c>
      <c r="Y37" s="23">
        <f>'GS &lt; 50 OLS Model'!$B$15*M37</f>
        <v>-544912.84114379704</v>
      </c>
      <c r="Z37" s="23">
        <f t="shared" ca="1" si="3"/>
        <v>6945643.8879501028</v>
      </c>
      <c r="AA37" s="30"/>
      <c r="AB37" s="30"/>
      <c r="AC37" s="30"/>
      <c r="AD37" s="30"/>
    </row>
    <row r="38" spans="1:30" x14ac:dyDescent="0.25">
      <c r="A38" s="11">
        <v>38899</v>
      </c>
      <c r="B38" s="6">
        <f t="shared" si="2"/>
        <v>2006</v>
      </c>
      <c r="C38" s="30">
        <f>'Monthly Data'!E38</f>
        <v>8082435.6216000002</v>
      </c>
      <c r="D38" s="30">
        <f ca="1">'Res Normalized Monthly'!D38</f>
        <v>5.01</v>
      </c>
      <c r="E38" s="30">
        <f ca="1">'Res Normalized Monthly'!E38</f>
        <v>96.909999999999982</v>
      </c>
      <c r="F38" s="30">
        <f>'Monthly Data'!P38</f>
        <v>31</v>
      </c>
      <c r="G38" s="30">
        <f>'Monthly Data'!R38</f>
        <v>80.400000000000006</v>
      </c>
      <c r="H38" s="30">
        <f>'Monthly Data'!T38</f>
        <v>3248</v>
      </c>
      <c r="I38" s="30">
        <f>'Monthly Data'!X38</f>
        <v>0</v>
      </c>
      <c r="J38" s="30">
        <f>'Monthly Data'!AD38</f>
        <v>0</v>
      </c>
      <c r="K38" s="30">
        <f>'Monthly Data'!AF38</f>
        <v>0</v>
      </c>
      <c r="L38" s="30">
        <f>'Monthly Data'!AG38</f>
        <v>0</v>
      </c>
      <c r="M38" s="30">
        <f>'Monthly Data'!AH38</f>
        <v>1</v>
      </c>
      <c r="N38" s="30"/>
      <c r="O38" s="23">
        <f>'GS &lt; 50 OLS Model'!$B$5</f>
        <v>-12367234.9465017</v>
      </c>
      <c r="P38" s="23">
        <f ca="1">'GS &lt; 50 OLS Model'!$B$6*D38</f>
        <v>12767.2431665452</v>
      </c>
      <c r="Q38" s="23">
        <f ca="1">'GS &lt; 50 OLS Model'!$B$7*E38</f>
        <v>1273522.7384181654</v>
      </c>
      <c r="R38" s="23">
        <f>'GS &lt; 50 OLS Model'!$B$8*F38</f>
        <v>4186909.0578663889</v>
      </c>
      <c r="S38" s="23">
        <f>'GS &lt; 50 OLS Model'!$B$9*G38</f>
        <v>3857273.4299897603</v>
      </c>
      <c r="T38" s="23">
        <f>'GS &lt; 50 OLS Model'!$B$10*H38</f>
        <v>11273876.254344152</v>
      </c>
      <c r="U38" s="23">
        <f>'GS &lt; 50 OLS Model'!$B$11*I38</f>
        <v>0</v>
      </c>
      <c r="V38" s="23">
        <f>'GS &lt; 50 OLS Model'!$B$12*J38</f>
        <v>0</v>
      </c>
      <c r="W38" s="23">
        <f>'GS &lt; 50 OLS Model'!$B$13*K38</f>
        <v>0</v>
      </c>
      <c r="X38" s="23">
        <f>'GS &lt; 50 OLS Model'!$B$14*L38</f>
        <v>0</v>
      </c>
      <c r="Y38" s="23">
        <f>'GS &lt; 50 OLS Model'!$B$15*M38</f>
        <v>-544912.84114379704</v>
      </c>
      <c r="Z38" s="23">
        <f t="shared" ca="1" si="3"/>
        <v>7692200.9361395156</v>
      </c>
      <c r="AA38" s="30"/>
      <c r="AB38" s="30"/>
      <c r="AC38" s="30"/>
      <c r="AD38" s="30"/>
    </row>
    <row r="39" spans="1:30" x14ac:dyDescent="0.25">
      <c r="A39" s="11">
        <v>38930</v>
      </c>
      <c r="B39" s="6">
        <f t="shared" si="2"/>
        <v>2006</v>
      </c>
      <c r="C39" s="30">
        <f>'Monthly Data'!E39</f>
        <v>7274512.8274999997</v>
      </c>
      <c r="D39" s="30">
        <f ca="1">'Res Normalized Monthly'!D39</f>
        <v>12.719999999999999</v>
      </c>
      <c r="E39" s="30">
        <f ca="1">'Res Normalized Monthly'!E39</f>
        <v>77.22999999999999</v>
      </c>
      <c r="F39" s="30">
        <f>'Monthly Data'!P39</f>
        <v>31</v>
      </c>
      <c r="G39" s="30">
        <f>'Monthly Data'!R39</f>
        <v>80.099999999999994</v>
      </c>
      <c r="H39" s="30">
        <f>'Monthly Data'!T39</f>
        <v>3247</v>
      </c>
      <c r="I39" s="30">
        <f>'Monthly Data'!X39</f>
        <v>0</v>
      </c>
      <c r="J39" s="30">
        <f>'Monthly Data'!AD39</f>
        <v>0</v>
      </c>
      <c r="K39" s="30">
        <f>'Monthly Data'!AF39</f>
        <v>0</v>
      </c>
      <c r="L39" s="30">
        <f>'Monthly Data'!AG39</f>
        <v>0</v>
      </c>
      <c r="M39" s="30">
        <f>'Monthly Data'!AH39</f>
        <v>1</v>
      </c>
      <c r="N39" s="30"/>
      <c r="O39" s="23">
        <f>'GS &lt; 50 OLS Model'!$B$5</f>
        <v>-12367234.9465017</v>
      </c>
      <c r="P39" s="23">
        <f ca="1">'GS &lt; 50 OLS Model'!$B$6*D39</f>
        <v>32415.036542605776</v>
      </c>
      <c r="Q39" s="23">
        <f ca="1">'GS &lt; 50 OLS Model'!$B$7*E39</f>
        <v>1014902.0853166332</v>
      </c>
      <c r="R39" s="23">
        <f>'GS &lt; 50 OLS Model'!$B$8*F39</f>
        <v>4186909.0578663889</v>
      </c>
      <c r="S39" s="23">
        <f>'GS &lt; 50 OLS Model'!$B$9*G39</f>
        <v>3842880.6186838276</v>
      </c>
      <c r="T39" s="23">
        <f>'GS &lt; 50 OLS Model'!$B$10*H39</f>
        <v>11270405.233329885</v>
      </c>
      <c r="U39" s="23">
        <f>'GS &lt; 50 OLS Model'!$B$11*I39</f>
        <v>0</v>
      </c>
      <c r="V39" s="23">
        <f>'GS &lt; 50 OLS Model'!$B$12*J39</f>
        <v>0</v>
      </c>
      <c r="W39" s="23">
        <f>'GS &lt; 50 OLS Model'!$B$13*K39</f>
        <v>0</v>
      </c>
      <c r="X39" s="23">
        <f>'GS &lt; 50 OLS Model'!$B$14*L39</f>
        <v>0</v>
      </c>
      <c r="Y39" s="23">
        <f>'GS &lt; 50 OLS Model'!$B$15*M39</f>
        <v>-544912.84114379704</v>
      </c>
      <c r="Z39" s="23">
        <f t="shared" ca="1" si="3"/>
        <v>7435364.2440938437</v>
      </c>
      <c r="AA39" s="30"/>
      <c r="AB39" s="30"/>
      <c r="AC39" s="30"/>
      <c r="AD39" s="30"/>
    </row>
    <row r="40" spans="1:30" x14ac:dyDescent="0.25">
      <c r="A40" s="11">
        <v>38961</v>
      </c>
      <c r="B40" s="6">
        <f t="shared" si="2"/>
        <v>2006</v>
      </c>
      <c r="C40" s="30">
        <f>'Monthly Data'!E40</f>
        <v>6563914.1610000003</v>
      </c>
      <c r="D40" s="30">
        <f ca="1">'Res Normalized Monthly'!D40</f>
        <v>86.570000000000007</v>
      </c>
      <c r="E40" s="30">
        <f ca="1">'Res Normalized Monthly'!E40</f>
        <v>19.899999999999999</v>
      </c>
      <c r="F40" s="30">
        <f>'Monthly Data'!P40</f>
        <v>30</v>
      </c>
      <c r="G40" s="30">
        <f>'Monthly Data'!R40</f>
        <v>78.2</v>
      </c>
      <c r="H40" s="30">
        <f>'Monthly Data'!T40</f>
        <v>3240</v>
      </c>
      <c r="I40" s="30">
        <f>'Monthly Data'!X40</f>
        <v>0</v>
      </c>
      <c r="J40" s="30">
        <f>'Monthly Data'!AD40</f>
        <v>1</v>
      </c>
      <c r="K40" s="30">
        <f>'Monthly Data'!AF40</f>
        <v>0</v>
      </c>
      <c r="L40" s="30">
        <f>'Monthly Data'!AG40</f>
        <v>0</v>
      </c>
      <c r="M40" s="30">
        <f>'Monthly Data'!AH40</f>
        <v>0</v>
      </c>
      <c r="N40" s="30"/>
      <c r="O40" s="23">
        <f>'GS &lt; 50 OLS Model'!$B$5</f>
        <v>-12367234.9465017</v>
      </c>
      <c r="P40" s="23">
        <f ca="1">'GS &lt; 50 OLS Model'!$B$6*D40</f>
        <v>220610.82653249861</v>
      </c>
      <c r="Q40" s="23">
        <f ca="1">'GS &lt; 50 OLS Model'!$B$7*E40</f>
        <v>261511.73763823646</v>
      </c>
      <c r="R40" s="23">
        <f>'GS &lt; 50 OLS Model'!$B$8*F40</f>
        <v>4051847.47535457</v>
      </c>
      <c r="S40" s="23">
        <f>'GS &lt; 50 OLS Model'!$B$9*G40</f>
        <v>3751726.1470795926</v>
      </c>
      <c r="T40" s="23">
        <f>'GS &lt; 50 OLS Model'!$B$10*H40</f>
        <v>11246108.086230004</v>
      </c>
      <c r="U40" s="23">
        <f>'GS &lt; 50 OLS Model'!$B$11*I40</f>
        <v>0</v>
      </c>
      <c r="V40" s="23">
        <f>'GS &lt; 50 OLS Model'!$B$12*J40</f>
        <v>-458368.44831450901</v>
      </c>
      <c r="W40" s="23">
        <f>'GS &lt; 50 OLS Model'!$B$13*K40</f>
        <v>0</v>
      </c>
      <c r="X40" s="23">
        <f>'GS &lt; 50 OLS Model'!$B$14*L40</f>
        <v>0</v>
      </c>
      <c r="Y40" s="23">
        <f>'GS &lt; 50 OLS Model'!$B$15*M40</f>
        <v>0</v>
      </c>
      <c r="Z40" s="23">
        <f t="shared" ca="1" si="3"/>
        <v>6706200.8780186921</v>
      </c>
      <c r="AA40" s="30"/>
      <c r="AB40" s="30"/>
      <c r="AC40" s="30"/>
      <c r="AD40" s="30"/>
    </row>
    <row r="41" spans="1:30" x14ac:dyDescent="0.25">
      <c r="A41" s="11">
        <v>38991</v>
      </c>
      <c r="B41" s="6">
        <f t="shared" si="2"/>
        <v>2006</v>
      </c>
      <c r="C41" s="30">
        <f>'Monthly Data'!E41</f>
        <v>6792780.6912999991</v>
      </c>
      <c r="D41" s="30">
        <f ca="1">'Res Normalized Monthly'!D41</f>
        <v>270.3</v>
      </c>
      <c r="E41" s="30">
        <f ca="1">'Res Normalized Monthly'!E41</f>
        <v>1.21</v>
      </c>
      <c r="F41" s="30">
        <f>'Monthly Data'!P41</f>
        <v>31</v>
      </c>
      <c r="G41" s="30">
        <f>'Monthly Data'!R41</f>
        <v>76.8</v>
      </c>
      <c r="H41" s="30">
        <f>'Monthly Data'!T41</f>
        <v>3233</v>
      </c>
      <c r="I41" s="30">
        <f>'Monthly Data'!X41</f>
        <v>0</v>
      </c>
      <c r="J41" s="30">
        <f>'Monthly Data'!AD41</f>
        <v>1</v>
      </c>
      <c r="K41" s="30">
        <f>'Monthly Data'!AF41</f>
        <v>0</v>
      </c>
      <c r="L41" s="30">
        <f>'Monthly Data'!AG41</f>
        <v>0</v>
      </c>
      <c r="M41" s="30">
        <f>'Monthly Data'!AH41</f>
        <v>0</v>
      </c>
      <c r="N41" s="30"/>
      <c r="O41" s="23">
        <f>'GS &lt; 50 OLS Model'!$B$5</f>
        <v>-12367234.9465017</v>
      </c>
      <c r="P41" s="23">
        <f ca="1">'GS &lt; 50 OLS Model'!$B$6*D41</f>
        <v>688819.52653037279</v>
      </c>
      <c r="Q41" s="23">
        <f ca="1">'GS &lt; 50 OLS Model'!$B$7*E41</f>
        <v>15900.964951872669</v>
      </c>
      <c r="R41" s="23">
        <f>'GS &lt; 50 OLS Model'!$B$8*F41</f>
        <v>4186909.0578663889</v>
      </c>
      <c r="S41" s="23">
        <f>'GS &lt; 50 OLS Model'!$B$9*G41</f>
        <v>3684559.6943185763</v>
      </c>
      <c r="T41" s="23">
        <f>'GS &lt; 50 OLS Model'!$B$10*H41</f>
        <v>11221810.939130126</v>
      </c>
      <c r="U41" s="23">
        <f>'GS &lt; 50 OLS Model'!$B$11*I41</f>
        <v>0</v>
      </c>
      <c r="V41" s="23">
        <f>'GS &lt; 50 OLS Model'!$B$12*J41</f>
        <v>-458368.44831450901</v>
      </c>
      <c r="W41" s="23">
        <f>'GS &lt; 50 OLS Model'!$B$13*K41</f>
        <v>0</v>
      </c>
      <c r="X41" s="23">
        <f>'GS &lt; 50 OLS Model'!$B$14*L41</f>
        <v>0</v>
      </c>
      <c r="Y41" s="23">
        <f>'GS &lt; 50 OLS Model'!$B$15*M41</f>
        <v>0</v>
      </c>
      <c r="Z41" s="23">
        <f t="shared" ca="1" si="3"/>
        <v>6972396.7879811255</v>
      </c>
      <c r="AA41" s="30"/>
      <c r="AB41" s="30"/>
      <c r="AC41" s="30"/>
      <c r="AD41" s="30"/>
    </row>
    <row r="42" spans="1:30" x14ac:dyDescent="0.25">
      <c r="A42" s="11">
        <v>39022</v>
      </c>
      <c r="B42" s="6">
        <f t="shared" si="2"/>
        <v>2006</v>
      </c>
      <c r="C42" s="30">
        <f>'Monthly Data'!E42</f>
        <v>6950923.5348000005</v>
      </c>
      <c r="D42" s="30">
        <f ca="1">'Res Normalized Monthly'!D42</f>
        <v>444.05</v>
      </c>
      <c r="E42" s="30">
        <f ca="1">'Res Normalized Monthly'!E42</f>
        <v>0</v>
      </c>
      <c r="F42" s="30">
        <f>'Monthly Data'!P42</f>
        <v>30</v>
      </c>
      <c r="G42" s="30">
        <f>'Monthly Data'!R42</f>
        <v>75.3</v>
      </c>
      <c r="H42" s="30">
        <f>'Monthly Data'!T42</f>
        <v>3229</v>
      </c>
      <c r="I42" s="30">
        <f>'Monthly Data'!X42</f>
        <v>0</v>
      </c>
      <c r="J42" s="30">
        <f>'Monthly Data'!AD42</f>
        <v>1</v>
      </c>
      <c r="K42" s="30">
        <f>'Monthly Data'!AF42</f>
        <v>0</v>
      </c>
      <c r="L42" s="30">
        <f>'Monthly Data'!AG42</f>
        <v>0</v>
      </c>
      <c r="M42" s="30">
        <f>'Monthly Data'!AH42</f>
        <v>0</v>
      </c>
      <c r="N42" s="30"/>
      <c r="O42" s="23">
        <f>'GS &lt; 50 OLS Model'!$B$5</f>
        <v>-12367234.9465017</v>
      </c>
      <c r="P42" s="23">
        <f ca="1">'GS &lt; 50 OLS Model'!$B$6*D42</f>
        <v>1131595.6742723347</v>
      </c>
      <c r="Q42" s="23">
        <f ca="1">'GS &lt; 50 OLS Model'!$B$7*E42</f>
        <v>0</v>
      </c>
      <c r="R42" s="23">
        <f>'GS &lt; 50 OLS Model'!$B$8*F42</f>
        <v>4051847.47535457</v>
      </c>
      <c r="S42" s="23">
        <f>'GS &lt; 50 OLS Model'!$B$9*G42</f>
        <v>3612595.6377889165</v>
      </c>
      <c r="T42" s="23">
        <f>'GS &lt; 50 OLS Model'!$B$10*H42</f>
        <v>11207926.855073052</v>
      </c>
      <c r="U42" s="23">
        <f>'GS &lt; 50 OLS Model'!$B$11*I42</f>
        <v>0</v>
      </c>
      <c r="V42" s="23">
        <f>'GS &lt; 50 OLS Model'!$B$12*J42</f>
        <v>-458368.44831450901</v>
      </c>
      <c r="W42" s="23">
        <f>'GS &lt; 50 OLS Model'!$B$13*K42</f>
        <v>0</v>
      </c>
      <c r="X42" s="23">
        <f>'GS &lt; 50 OLS Model'!$B$14*L42</f>
        <v>0</v>
      </c>
      <c r="Y42" s="23">
        <f>'GS &lt; 50 OLS Model'!$B$15*M42</f>
        <v>0</v>
      </c>
      <c r="Z42" s="23">
        <f t="shared" ca="1" si="3"/>
        <v>7178362.2476726631</v>
      </c>
      <c r="AA42" s="30"/>
      <c r="AB42" s="30"/>
      <c r="AC42" s="30"/>
      <c r="AD42" s="30"/>
    </row>
    <row r="43" spans="1:30" x14ac:dyDescent="0.25">
      <c r="A43" s="11">
        <v>39052</v>
      </c>
      <c r="B43" s="6">
        <f t="shared" si="2"/>
        <v>2006</v>
      </c>
      <c r="C43" s="30">
        <f>'Monthly Data'!E43</f>
        <v>7448183.9452999998</v>
      </c>
      <c r="D43" s="30">
        <f ca="1">'Res Normalized Monthly'!D43</f>
        <v>684.01</v>
      </c>
      <c r="E43" s="30">
        <f ca="1">'Res Normalized Monthly'!E43</f>
        <v>0</v>
      </c>
      <c r="F43" s="30">
        <f>'Monthly Data'!P43</f>
        <v>31</v>
      </c>
      <c r="G43" s="30">
        <f>'Monthly Data'!R43</f>
        <v>76.2</v>
      </c>
      <c r="H43" s="30">
        <f>'Monthly Data'!T43</f>
        <v>3219</v>
      </c>
      <c r="I43" s="30">
        <f>'Monthly Data'!X43</f>
        <v>0</v>
      </c>
      <c r="J43" s="30">
        <f>'Monthly Data'!AD43</f>
        <v>0</v>
      </c>
      <c r="K43" s="30">
        <f>'Monthly Data'!AF43</f>
        <v>0</v>
      </c>
      <c r="L43" s="30">
        <f>'Monthly Data'!AG43</f>
        <v>1</v>
      </c>
      <c r="M43" s="30">
        <f>'Monthly Data'!AH43</f>
        <v>0</v>
      </c>
      <c r="N43" s="30"/>
      <c r="O43" s="23">
        <f>'GS &lt; 50 OLS Model'!$B$5</f>
        <v>-12367234.9465017</v>
      </c>
      <c r="P43" s="23">
        <f ca="1">'GS &lt; 50 OLS Model'!$B$6*D43</f>
        <v>1743098.2032631901</v>
      </c>
      <c r="Q43" s="23">
        <f ca="1">'GS &lt; 50 OLS Model'!$B$7*E43</f>
        <v>0</v>
      </c>
      <c r="R43" s="23">
        <f>'GS &lt; 50 OLS Model'!$B$8*F43</f>
        <v>4186909.0578663889</v>
      </c>
      <c r="S43" s="23">
        <f>'GS &lt; 50 OLS Model'!$B$9*G43</f>
        <v>3655774.0717067127</v>
      </c>
      <c r="T43" s="23">
        <f>'GS &lt; 50 OLS Model'!$B$10*H43</f>
        <v>11173216.644930366</v>
      </c>
      <c r="U43" s="23">
        <f>'GS &lt; 50 OLS Model'!$B$11*I43</f>
        <v>0</v>
      </c>
      <c r="V43" s="23">
        <f>'GS &lt; 50 OLS Model'!$B$12*J43</f>
        <v>0</v>
      </c>
      <c r="W43" s="23">
        <f>'GS &lt; 50 OLS Model'!$B$13*K43</f>
        <v>0</v>
      </c>
      <c r="X43" s="23">
        <f>'GS &lt; 50 OLS Model'!$B$14*L43</f>
        <v>-234181.59750855001</v>
      </c>
      <c r="Y43" s="23">
        <f>'GS &lt; 50 OLS Model'!$B$15*M43</f>
        <v>0</v>
      </c>
      <c r="Z43" s="23">
        <f t="shared" ca="1" si="3"/>
        <v>8157581.4337564074</v>
      </c>
      <c r="AA43" s="30"/>
      <c r="AB43" s="30"/>
      <c r="AC43" s="30"/>
      <c r="AD43" s="30"/>
    </row>
    <row r="44" spans="1:30" x14ac:dyDescent="0.25">
      <c r="A44" s="11">
        <v>39083</v>
      </c>
      <c r="B44" s="6">
        <f t="shared" si="2"/>
        <v>2007</v>
      </c>
      <c r="C44" s="30">
        <f>'Monthly Data'!E44</f>
        <v>8124999.6141999997</v>
      </c>
      <c r="D44" s="30">
        <f ca="1">'Res Normalized Monthly'!D44</f>
        <v>784.29</v>
      </c>
      <c r="E44" s="30">
        <f ca="1">'Res Normalized Monthly'!E44</f>
        <v>0</v>
      </c>
      <c r="F44" s="30">
        <f>'Monthly Data'!P44</f>
        <v>31</v>
      </c>
      <c r="G44" s="30">
        <f>'Monthly Data'!R44</f>
        <v>76.8</v>
      </c>
      <c r="H44" s="30">
        <f>'Monthly Data'!T44</f>
        <v>3223</v>
      </c>
      <c r="I44" s="30">
        <f>'Monthly Data'!X44</f>
        <v>0</v>
      </c>
      <c r="J44" s="30">
        <f>'Monthly Data'!AD44</f>
        <v>0</v>
      </c>
      <c r="K44" s="30">
        <f>'Monthly Data'!AF44</f>
        <v>0</v>
      </c>
      <c r="L44" s="30">
        <f>'Monthly Data'!AG44</f>
        <v>0</v>
      </c>
      <c r="M44" s="30">
        <f>'Monthly Data'!AH44</f>
        <v>0</v>
      </c>
      <c r="N44" s="30"/>
      <c r="O44" s="23">
        <f>'GS &lt; 50 OLS Model'!$B$5</f>
        <v>-12367234.9465017</v>
      </c>
      <c r="P44" s="23">
        <f ca="1">'GS &lt; 50 OLS Model'!$B$6*D44</f>
        <v>1998646.9347484501</v>
      </c>
      <c r="Q44" s="23">
        <f ca="1">'GS &lt; 50 OLS Model'!$B$7*E44</f>
        <v>0</v>
      </c>
      <c r="R44" s="23">
        <f>'GS &lt; 50 OLS Model'!$B$8*F44</f>
        <v>4186909.0578663889</v>
      </c>
      <c r="S44" s="23">
        <f>'GS &lt; 50 OLS Model'!$B$9*G44</f>
        <v>3684559.6943185763</v>
      </c>
      <c r="T44" s="23">
        <f>'GS &lt; 50 OLS Model'!$B$10*H44</f>
        <v>11187100.72898744</v>
      </c>
      <c r="U44" s="23">
        <f>'GS &lt; 50 OLS Model'!$B$11*I44</f>
        <v>0</v>
      </c>
      <c r="V44" s="23">
        <f>'GS &lt; 50 OLS Model'!$B$12*J44</f>
        <v>0</v>
      </c>
      <c r="W44" s="23">
        <f>'GS &lt; 50 OLS Model'!$B$13*K44</f>
        <v>0</v>
      </c>
      <c r="X44" s="23">
        <f>'GS &lt; 50 OLS Model'!$B$14*L44</f>
        <v>0</v>
      </c>
      <c r="Y44" s="23">
        <f>'GS &lt; 50 OLS Model'!$B$15*M44</f>
        <v>0</v>
      </c>
      <c r="Z44" s="23">
        <f t="shared" ca="1" si="3"/>
        <v>8689981.4694191553</v>
      </c>
      <c r="AA44" s="30"/>
      <c r="AB44" s="30"/>
      <c r="AC44" s="30"/>
      <c r="AD44" s="30"/>
    </row>
    <row r="45" spans="1:30" x14ac:dyDescent="0.25">
      <c r="A45" s="11">
        <v>39114</v>
      </c>
      <c r="B45" s="6">
        <f t="shared" si="2"/>
        <v>2007</v>
      </c>
      <c r="C45" s="30">
        <f>'Monthly Data'!E45</f>
        <v>7908335.4055999992</v>
      </c>
      <c r="D45" s="30">
        <f ca="1">'Res Normalized Monthly'!D45</f>
        <v>682.50999999999988</v>
      </c>
      <c r="E45" s="30">
        <f ca="1">'Res Normalized Monthly'!E45</f>
        <v>0</v>
      </c>
      <c r="F45" s="30">
        <f>'Monthly Data'!P45</f>
        <v>28</v>
      </c>
      <c r="G45" s="30">
        <f>'Monthly Data'!R45</f>
        <v>77.599999999999994</v>
      </c>
      <c r="H45" s="30">
        <f>'Monthly Data'!T45</f>
        <v>3221</v>
      </c>
      <c r="I45" s="30">
        <f>'Monthly Data'!X45</f>
        <v>0</v>
      </c>
      <c r="J45" s="30">
        <f>'Monthly Data'!AD45</f>
        <v>0</v>
      </c>
      <c r="K45" s="30">
        <f>'Monthly Data'!AF45</f>
        <v>0</v>
      </c>
      <c r="L45" s="30">
        <f>'Monthly Data'!AG45</f>
        <v>0</v>
      </c>
      <c r="M45" s="30">
        <f>'Monthly Data'!AH45</f>
        <v>0</v>
      </c>
      <c r="N45" s="30"/>
      <c r="O45" s="23">
        <f>'GS &lt; 50 OLS Model'!$B$5</f>
        <v>-12367234.9465017</v>
      </c>
      <c r="P45" s="23">
        <f ca="1">'GS &lt; 50 OLS Model'!$B$6*D45</f>
        <v>1739275.6753690145</v>
      </c>
      <c r="Q45" s="23">
        <f ca="1">'GS &lt; 50 OLS Model'!$B$7*E45</f>
        <v>0</v>
      </c>
      <c r="R45" s="23">
        <f>'GS &lt; 50 OLS Model'!$B$8*F45</f>
        <v>3781724.310330932</v>
      </c>
      <c r="S45" s="23">
        <f>'GS &lt; 50 OLS Model'!$B$9*G45</f>
        <v>3722940.5244677281</v>
      </c>
      <c r="T45" s="23">
        <f>'GS &lt; 50 OLS Model'!$B$10*H45</f>
        <v>11180158.686958903</v>
      </c>
      <c r="U45" s="23">
        <f>'GS &lt; 50 OLS Model'!$B$11*I45</f>
        <v>0</v>
      </c>
      <c r="V45" s="23">
        <f>'GS &lt; 50 OLS Model'!$B$12*J45</f>
        <v>0</v>
      </c>
      <c r="W45" s="23">
        <f>'GS &lt; 50 OLS Model'!$B$13*K45</f>
        <v>0</v>
      </c>
      <c r="X45" s="23">
        <f>'GS &lt; 50 OLS Model'!$B$14*L45</f>
        <v>0</v>
      </c>
      <c r="Y45" s="23">
        <f>'GS &lt; 50 OLS Model'!$B$15*M45</f>
        <v>0</v>
      </c>
      <c r="Z45" s="23">
        <f t="shared" ca="1" si="3"/>
        <v>8056864.2506248783</v>
      </c>
      <c r="AA45" s="30"/>
      <c r="AB45" s="30"/>
      <c r="AC45" s="30"/>
      <c r="AD45" s="30"/>
    </row>
    <row r="46" spans="1:30" x14ac:dyDescent="0.25">
      <c r="A46" s="11">
        <v>39142</v>
      </c>
      <c r="B46" s="6">
        <f t="shared" si="2"/>
        <v>2007</v>
      </c>
      <c r="C46" s="30">
        <f>'Monthly Data'!E46</f>
        <v>8264040.6025</v>
      </c>
      <c r="D46" s="30">
        <f ca="1">'Res Normalized Monthly'!D46</f>
        <v>556.99</v>
      </c>
      <c r="E46" s="30">
        <f ca="1">'Res Normalized Monthly'!E46</f>
        <v>0</v>
      </c>
      <c r="F46" s="30">
        <f>'Monthly Data'!P46</f>
        <v>31</v>
      </c>
      <c r="G46" s="30">
        <f>'Monthly Data'!R46</f>
        <v>79</v>
      </c>
      <c r="H46" s="30">
        <f>'Monthly Data'!T46</f>
        <v>3206</v>
      </c>
      <c r="I46" s="30">
        <f>'Monthly Data'!X46</f>
        <v>0</v>
      </c>
      <c r="J46" s="30">
        <f>'Monthly Data'!AD46</f>
        <v>0</v>
      </c>
      <c r="K46" s="30">
        <f>'Monthly Data'!AF46</f>
        <v>0</v>
      </c>
      <c r="L46" s="30">
        <f>'Monthly Data'!AG46</f>
        <v>0</v>
      </c>
      <c r="M46" s="30">
        <f>'Monthly Data'!AH46</f>
        <v>0</v>
      </c>
      <c r="N46" s="30"/>
      <c r="O46" s="23">
        <f>'GS &lt; 50 OLS Model'!$B$5</f>
        <v>-12367234.9465017</v>
      </c>
      <c r="P46" s="23">
        <f ca="1">'GS &lt; 50 OLS Model'!$B$6*D46</f>
        <v>1419406.5411844333</v>
      </c>
      <c r="Q46" s="23">
        <f ca="1">'GS &lt; 50 OLS Model'!$B$7*E46</f>
        <v>0</v>
      </c>
      <c r="R46" s="23">
        <f>'GS &lt; 50 OLS Model'!$B$8*F46</f>
        <v>4186909.0578663889</v>
      </c>
      <c r="S46" s="23">
        <f>'GS &lt; 50 OLS Model'!$B$9*G46</f>
        <v>3790106.977228744</v>
      </c>
      <c r="T46" s="23">
        <f>'GS &lt; 50 OLS Model'!$B$10*H46</f>
        <v>11128093.371744875</v>
      </c>
      <c r="U46" s="23">
        <f>'GS &lt; 50 OLS Model'!$B$11*I46</f>
        <v>0</v>
      </c>
      <c r="V46" s="23">
        <f>'GS &lt; 50 OLS Model'!$B$12*J46</f>
        <v>0</v>
      </c>
      <c r="W46" s="23">
        <f>'GS &lt; 50 OLS Model'!$B$13*K46</f>
        <v>0</v>
      </c>
      <c r="X46" s="23">
        <f>'GS &lt; 50 OLS Model'!$B$14*L46</f>
        <v>0</v>
      </c>
      <c r="Y46" s="23">
        <f>'GS &lt; 50 OLS Model'!$B$15*M46</f>
        <v>0</v>
      </c>
      <c r="Z46" s="23">
        <f t="shared" ca="1" si="3"/>
        <v>8157281.0015227403</v>
      </c>
      <c r="AA46" s="30"/>
      <c r="AB46" s="30"/>
      <c r="AC46" s="30"/>
      <c r="AD46" s="30"/>
    </row>
    <row r="47" spans="1:30" x14ac:dyDescent="0.25">
      <c r="A47" s="11">
        <v>39173</v>
      </c>
      <c r="B47" s="6">
        <f t="shared" si="2"/>
        <v>2007</v>
      </c>
      <c r="C47" s="30">
        <f>'Monthly Data'!E47</f>
        <v>6872742.602</v>
      </c>
      <c r="D47" s="30">
        <f ca="1">'Res Normalized Monthly'!D47</f>
        <v>326.58999999999997</v>
      </c>
      <c r="E47" s="30">
        <f ca="1">'Res Normalized Monthly'!E47</f>
        <v>0.39</v>
      </c>
      <c r="F47" s="30">
        <f>'Monthly Data'!P47</f>
        <v>30</v>
      </c>
      <c r="G47" s="30">
        <f>'Monthly Data'!R47</f>
        <v>79.400000000000006</v>
      </c>
      <c r="H47" s="30">
        <f>'Monthly Data'!T47</f>
        <v>3201</v>
      </c>
      <c r="I47" s="30">
        <f>'Monthly Data'!X47</f>
        <v>0</v>
      </c>
      <c r="J47" s="30">
        <f>'Monthly Data'!AD47</f>
        <v>0</v>
      </c>
      <c r="K47" s="30">
        <f>'Monthly Data'!AF47</f>
        <v>1</v>
      </c>
      <c r="L47" s="30">
        <f>'Monthly Data'!AG47</f>
        <v>0</v>
      </c>
      <c r="M47" s="30">
        <f>'Monthly Data'!AH47</f>
        <v>0</v>
      </c>
      <c r="N47" s="30"/>
      <c r="O47" s="23">
        <f>'GS &lt; 50 OLS Model'!$B$5</f>
        <v>-12367234.9465017</v>
      </c>
      <c r="P47" s="23">
        <f ca="1">'GS &lt; 50 OLS Model'!$B$6*D47</f>
        <v>832266.2566391211</v>
      </c>
      <c r="Q47" s="23">
        <f ca="1">'GS &lt; 50 OLS Model'!$B$7*E47</f>
        <v>5125.1044059754886</v>
      </c>
      <c r="R47" s="23">
        <f>'GS &lt; 50 OLS Model'!$B$8*F47</f>
        <v>4051847.47535457</v>
      </c>
      <c r="S47" s="23">
        <f>'GS &lt; 50 OLS Model'!$B$9*G47</f>
        <v>3809297.3923033201</v>
      </c>
      <c r="T47" s="23">
        <f>'GS &lt; 50 OLS Model'!$B$10*H47</f>
        <v>11110738.266673533</v>
      </c>
      <c r="U47" s="23">
        <f>'GS &lt; 50 OLS Model'!$B$11*I47</f>
        <v>0</v>
      </c>
      <c r="V47" s="23">
        <f>'GS &lt; 50 OLS Model'!$B$12*J47</f>
        <v>0</v>
      </c>
      <c r="W47" s="23">
        <f>'GS &lt; 50 OLS Model'!$B$13*K47</f>
        <v>-562461.25423987105</v>
      </c>
      <c r="X47" s="23">
        <f>'GS &lt; 50 OLS Model'!$B$14*L47</f>
        <v>0</v>
      </c>
      <c r="Y47" s="23">
        <f>'GS &lt; 50 OLS Model'!$B$15*M47</f>
        <v>0</v>
      </c>
      <c r="Z47" s="23">
        <f t="shared" ca="1" si="3"/>
        <v>6879578.2946349485</v>
      </c>
      <c r="AA47" s="30"/>
      <c r="AB47" s="30"/>
      <c r="AC47" s="30"/>
      <c r="AD47" s="30"/>
    </row>
    <row r="48" spans="1:30" x14ac:dyDescent="0.25">
      <c r="A48" s="11">
        <v>39203</v>
      </c>
      <c r="B48" s="6">
        <f t="shared" si="2"/>
        <v>2007</v>
      </c>
      <c r="C48" s="30">
        <f>'Monthly Data'!E48</f>
        <v>6583625.0162000004</v>
      </c>
      <c r="D48" s="30">
        <f ca="1">'Res Normalized Monthly'!D48</f>
        <v>144.96</v>
      </c>
      <c r="E48" s="30">
        <f ca="1">'Res Normalized Monthly'!E48</f>
        <v>8.67</v>
      </c>
      <c r="F48" s="30">
        <f>'Monthly Data'!P48</f>
        <v>31</v>
      </c>
      <c r="G48" s="30">
        <f>'Monthly Data'!R48</f>
        <v>80.3</v>
      </c>
      <c r="H48" s="30">
        <f>'Monthly Data'!T48</f>
        <v>3185</v>
      </c>
      <c r="I48" s="30">
        <f>'Monthly Data'!X48</f>
        <v>0</v>
      </c>
      <c r="J48" s="30">
        <f>'Monthly Data'!AD48</f>
        <v>0</v>
      </c>
      <c r="K48" s="30">
        <f>'Monthly Data'!AF48</f>
        <v>0</v>
      </c>
      <c r="L48" s="30">
        <f>'Monthly Data'!AG48</f>
        <v>0</v>
      </c>
      <c r="M48" s="30">
        <f>'Monthly Data'!AH48</f>
        <v>1</v>
      </c>
      <c r="N48" s="30"/>
      <c r="O48" s="23">
        <f>'GS &lt; 50 OLS Model'!$B$5</f>
        <v>-12367234.9465017</v>
      </c>
      <c r="P48" s="23">
        <f ca="1">'GS &lt; 50 OLS Model'!$B$6*D48</f>
        <v>369409.09569309227</v>
      </c>
      <c r="Q48" s="23">
        <f ca="1">'GS &lt; 50 OLS Model'!$B$7*E48</f>
        <v>113935.01333283971</v>
      </c>
      <c r="R48" s="23">
        <f>'GS &lt; 50 OLS Model'!$B$8*F48</f>
        <v>4186909.0578663889</v>
      </c>
      <c r="S48" s="23">
        <f>'GS &lt; 50 OLS Model'!$B$9*G48</f>
        <v>3852475.8262211159</v>
      </c>
      <c r="T48" s="23">
        <f>'GS &lt; 50 OLS Model'!$B$10*H48</f>
        <v>11055201.930445237</v>
      </c>
      <c r="U48" s="23">
        <f>'GS &lt; 50 OLS Model'!$B$11*I48</f>
        <v>0</v>
      </c>
      <c r="V48" s="23">
        <f>'GS &lt; 50 OLS Model'!$B$12*J48</f>
        <v>0</v>
      </c>
      <c r="W48" s="23">
        <f>'GS &lt; 50 OLS Model'!$B$13*K48</f>
        <v>0</v>
      </c>
      <c r="X48" s="23">
        <f>'GS &lt; 50 OLS Model'!$B$14*L48</f>
        <v>0</v>
      </c>
      <c r="Y48" s="23">
        <f>'GS &lt; 50 OLS Model'!$B$15*M48</f>
        <v>-544912.84114379704</v>
      </c>
      <c r="Z48" s="23">
        <f t="shared" ca="1" si="3"/>
        <v>6665783.1359131774</v>
      </c>
      <c r="AA48" s="30"/>
      <c r="AB48" s="30"/>
      <c r="AC48" s="30"/>
      <c r="AD48" s="30"/>
    </row>
    <row r="49" spans="1:30" x14ac:dyDescent="0.25">
      <c r="A49" s="11">
        <v>39234</v>
      </c>
      <c r="B49" s="6">
        <f t="shared" si="2"/>
        <v>2007</v>
      </c>
      <c r="C49" s="30">
        <f>'Monthly Data'!E49</f>
        <v>6603140.4716999996</v>
      </c>
      <c r="D49" s="30">
        <f ca="1">'Res Normalized Monthly'!D49</f>
        <v>41.510000000000005</v>
      </c>
      <c r="E49" s="30">
        <f ca="1">'Res Normalized Monthly'!E49</f>
        <v>44.41</v>
      </c>
      <c r="F49" s="30">
        <f>'Monthly Data'!P49</f>
        <v>30</v>
      </c>
      <c r="G49" s="30">
        <f>'Monthly Data'!R49</f>
        <v>79.900000000000006</v>
      </c>
      <c r="H49" s="30">
        <f>'Monthly Data'!T49</f>
        <v>3187</v>
      </c>
      <c r="I49" s="30">
        <f>'Monthly Data'!X49</f>
        <v>0</v>
      </c>
      <c r="J49" s="30">
        <f>'Monthly Data'!AD49</f>
        <v>0</v>
      </c>
      <c r="K49" s="30">
        <f>'Monthly Data'!AF49</f>
        <v>0</v>
      </c>
      <c r="L49" s="30">
        <f>'Monthly Data'!AG49</f>
        <v>0</v>
      </c>
      <c r="M49" s="30">
        <f>'Monthly Data'!AH49</f>
        <v>1</v>
      </c>
      <c r="N49" s="30"/>
      <c r="O49" s="23">
        <f>'GS &lt; 50 OLS Model'!$B$5</f>
        <v>-12367234.9465017</v>
      </c>
      <c r="P49" s="23">
        <f ca="1">'GS &lt; 50 OLS Model'!$B$6*D49</f>
        <v>105782.08859147532</v>
      </c>
      <c r="Q49" s="23">
        <f ca="1">'GS &lt; 50 OLS Model'!$B$7*E49</f>
        <v>583604.83761377295</v>
      </c>
      <c r="R49" s="23">
        <f>'GS &lt; 50 OLS Model'!$B$8*F49</f>
        <v>4051847.47535457</v>
      </c>
      <c r="S49" s="23">
        <f>'GS &lt; 50 OLS Model'!$B$9*G49</f>
        <v>3833285.4111465402</v>
      </c>
      <c r="T49" s="23">
        <f>'GS &lt; 50 OLS Model'!$B$10*H49</f>
        <v>11062143.972473774</v>
      </c>
      <c r="U49" s="23">
        <f>'GS &lt; 50 OLS Model'!$B$11*I49</f>
        <v>0</v>
      </c>
      <c r="V49" s="23">
        <f>'GS &lt; 50 OLS Model'!$B$12*J49</f>
        <v>0</v>
      </c>
      <c r="W49" s="23">
        <f>'GS &lt; 50 OLS Model'!$B$13*K49</f>
        <v>0</v>
      </c>
      <c r="X49" s="23">
        <f>'GS &lt; 50 OLS Model'!$B$14*L49</f>
        <v>0</v>
      </c>
      <c r="Y49" s="23">
        <f>'GS &lt; 50 OLS Model'!$B$15*M49</f>
        <v>-544912.84114379704</v>
      </c>
      <c r="Z49" s="23">
        <f t="shared" ca="1" si="3"/>
        <v>6724515.9975346345</v>
      </c>
      <c r="AA49" s="30"/>
      <c r="AB49" s="30"/>
      <c r="AC49" s="30"/>
      <c r="AD49" s="30"/>
    </row>
    <row r="50" spans="1:30" x14ac:dyDescent="0.25">
      <c r="A50" s="11">
        <v>39264</v>
      </c>
      <c r="B50" s="6">
        <f t="shared" si="2"/>
        <v>2007</v>
      </c>
      <c r="C50" s="30">
        <f>'Monthly Data'!E50</f>
        <v>6947292.5959000001</v>
      </c>
      <c r="D50" s="30">
        <f ca="1">'Res Normalized Monthly'!D50</f>
        <v>5.01</v>
      </c>
      <c r="E50" s="30">
        <f ca="1">'Res Normalized Monthly'!E50</f>
        <v>96.909999999999982</v>
      </c>
      <c r="F50" s="30">
        <f>'Monthly Data'!P50</f>
        <v>31</v>
      </c>
      <c r="G50" s="30">
        <f>'Monthly Data'!R50</f>
        <v>80.900000000000006</v>
      </c>
      <c r="H50" s="30">
        <f>'Monthly Data'!T50</f>
        <v>3174</v>
      </c>
      <c r="I50" s="30">
        <f>'Monthly Data'!X50</f>
        <v>0</v>
      </c>
      <c r="J50" s="30">
        <f>'Monthly Data'!AD50</f>
        <v>0</v>
      </c>
      <c r="K50" s="30">
        <f>'Monthly Data'!AF50</f>
        <v>0</v>
      </c>
      <c r="L50" s="30">
        <f>'Monthly Data'!AG50</f>
        <v>0</v>
      </c>
      <c r="M50" s="30">
        <f>'Monthly Data'!AH50</f>
        <v>1</v>
      </c>
      <c r="N50" s="30"/>
      <c r="O50" s="23">
        <f>'GS &lt; 50 OLS Model'!$B$5</f>
        <v>-12367234.9465017</v>
      </c>
      <c r="P50" s="23">
        <f ca="1">'GS &lt; 50 OLS Model'!$B$6*D50</f>
        <v>12767.2431665452</v>
      </c>
      <c r="Q50" s="23">
        <f ca="1">'GS &lt; 50 OLS Model'!$B$7*E50</f>
        <v>1273522.7384181654</v>
      </c>
      <c r="R50" s="23">
        <f>'GS &lt; 50 OLS Model'!$B$8*F50</f>
        <v>4186909.0578663889</v>
      </c>
      <c r="S50" s="23">
        <f>'GS &lt; 50 OLS Model'!$B$9*G50</f>
        <v>3881261.4488329799</v>
      </c>
      <c r="T50" s="23">
        <f>'GS &lt; 50 OLS Model'!$B$10*H50</f>
        <v>11017020.699288283</v>
      </c>
      <c r="U50" s="23">
        <f>'GS &lt; 50 OLS Model'!$B$11*I50</f>
        <v>0</v>
      </c>
      <c r="V50" s="23">
        <f>'GS &lt; 50 OLS Model'!$B$12*J50</f>
        <v>0</v>
      </c>
      <c r="W50" s="23">
        <f>'GS &lt; 50 OLS Model'!$B$13*K50</f>
        <v>0</v>
      </c>
      <c r="X50" s="23">
        <f>'GS &lt; 50 OLS Model'!$B$14*L50</f>
        <v>0</v>
      </c>
      <c r="Y50" s="23">
        <f>'GS &lt; 50 OLS Model'!$B$15*M50</f>
        <v>-544912.84114379704</v>
      </c>
      <c r="Z50" s="23">
        <f t="shared" ca="1" si="3"/>
        <v>7459333.3999268645</v>
      </c>
      <c r="AA50" s="30"/>
      <c r="AB50" s="30"/>
      <c r="AC50" s="30"/>
      <c r="AD50" s="30"/>
    </row>
    <row r="51" spans="1:30" x14ac:dyDescent="0.25">
      <c r="A51" s="11">
        <v>39295</v>
      </c>
      <c r="B51" s="6">
        <f t="shared" si="2"/>
        <v>2007</v>
      </c>
      <c r="C51" s="30">
        <f>'Monthly Data'!E51</f>
        <v>7001065.8911999995</v>
      </c>
      <c r="D51" s="30">
        <f ca="1">'Res Normalized Monthly'!D51</f>
        <v>12.719999999999999</v>
      </c>
      <c r="E51" s="30">
        <f ca="1">'Res Normalized Monthly'!E51</f>
        <v>77.22999999999999</v>
      </c>
      <c r="F51" s="30">
        <f>'Monthly Data'!P51</f>
        <v>31</v>
      </c>
      <c r="G51" s="30">
        <f>'Monthly Data'!R51</f>
        <v>80.7</v>
      </c>
      <c r="H51" s="30">
        <f>'Monthly Data'!T51</f>
        <v>3165</v>
      </c>
      <c r="I51" s="30">
        <f>'Monthly Data'!X51</f>
        <v>0</v>
      </c>
      <c r="J51" s="30">
        <f>'Monthly Data'!AD51</f>
        <v>0</v>
      </c>
      <c r="K51" s="30">
        <f>'Monthly Data'!AF51</f>
        <v>0</v>
      </c>
      <c r="L51" s="30">
        <f>'Monthly Data'!AG51</f>
        <v>0</v>
      </c>
      <c r="M51" s="30">
        <f>'Monthly Data'!AH51</f>
        <v>1</v>
      </c>
      <c r="N51" s="30"/>
      <c r="O51" s="23">
        <f>'GS &lt; 50 OLS Model'!$B$5</f>
        <v>-12367234.9465017</v>
      </c>
      <c r="P51" s="23">
        <f ca="1">'GS &lt; 50 OLS Model'!$B$6*D51</f>
        <v>32415.036542605776</v>
      </c>
      <c r="Q51" s="23">
        <f ca="1">'GS &lt; 50 OLS Model'!$B$7*E51</f>
        <v>1014902.0853166332</v>
      </c>
      <c r="R51" s="23">
        <f>'GS &lt; 50 OLS Model'!$B$8*F51</f>
        <v>4186909.0578663889</v>
      </c>
      <c r="S51" s="23">
        <f>'GS &lt; 50 OLS Model'!$B$9*G51</f>
        <v>3871666.241295692</v>
      </c>
      <c r="T51" s="23">
        <f>'GS &lt; 50 OLS Model'!$B$10*H51</f>
        <v>10985781.510159865</v>
      </c>
      <c r="U51" s="23">
        <f>'GS &lt; 50 OLS Model'!$B$11*I51</f>
        <v>0</v>
      </c>
      <c r="V51" s="23">
        <f>'GS &lt; 50 OLS Model'!$B$12*J51</f>
        <v>0</v>
      </c>
      <c r="W51" s="23">
        <f>'GS &lt; 50 OLS Model'!$B$13*K51</f>
        <v>0</v>
      </c>
      <c r="X51" s="23">
        <f>'GS &lt; 50 OLS Model'!$B$14*L51</f>
        <v>0</v>
      </c>
      <c r="Y51" s="23">
        <f>'GS &lt; 50 OLS Model'!$B$15*M51</f>
        <v>-544912.84114379704</v>
      </c>
      <c r="Z51" s="23">
        <f t="shared" ca="1" si="3"/>
        <v>7179526.1435356876</v>
      </c>
      <c r="AA51" s="30"/>
      <c r="AB51" s="30"/>
      <c r="AC51" s="30"/>
      <c r="AD51" s="30"/>
    </row>
    <row r="52" spans="1:30" x14ac:dyDescent="0.25">
      <c r="A52" s="11">
        <v>39326</v>
      </c>
      <c r="B52" s="6">
        <f t="shared" si="2"/>
        <v>2007</v>
      </c>
      <c r="C52" s="30">
        <f>'Monthly Data'!E52</f>
        <v>6688387.1382999998</v>
      </c>
      <c r="D52" s="30">
        <f ca="1">'Res Normalized Monthly'!D52</f>
        <v>86.570000000000007</v>
      </c>
      <c r="E52" s="30">
        <f ca="1">'Res Normalized Monthly'!E52</f>
        <v>19.899999999999999</v>
      </c>
      <c r="F52" s="30">
        <f>'Monthly Data'!P52</f>
        <v>30</v>
      </c>
      <c r="G52" s="30">
        <f>'Monthly Data'!R52</f>
        <v>78.900000000000006</v>
      </c>
      <c r="H52" s="30">
        <f>'Monthly Data'!T52</f>
        <v>3174</v>
      </c>
      <c r="I52" s="30">
        <f>'Monthly Data'!X52</f>
        <v>0</v>
      </c>
      <c r="J52" s="30">
        <f>'Monthly Data'!AD52</f>
        <v>1</v>
      </c>
      <c r="K52" s="30">
        <f>'Monthly Data'!AF52</f>
        <v>0</v>
      </c>
      <c r="L52" s="30">
        <f>'Monthly Data'!AG52</f>
        <v>0</v>
      </c>
      <c r="M52" s="30">
        <f>'Monthly Data'!AH52</f>
        <v>0</v>
      </c>
      <c r="N52" s="30"/>
      <c r="O52" s="23">
        <f>'GS &lt; 50 OLS Model'!$B$5</f>
        <v>-12367234.9465017</v>
      </c>
      <c r="P52" s="23">
        <f ca="1">'GS &lt; 50 OLS Model'!$B$6*D52</f>
        <v>220610.82653249861</v>
      </c>
      <c r="Q52" s="23">
        <f ca="1">'GS &lt; 50 OLS Model'!$B$7*E52</f>
        <v>261511.73763823646</v>
      </c>
      <c r="R52" s="23">
        <f>'GS &lt; 50 OLS Model'!$B$8*F52</f>
        <v>4051847.47535457</v>
      </c>
      <c r="S52" s="23">
        <f>'GS &lt; 50 OLS Model'!$B$9*G52</f>
        <v>3785309.3734601005</v>
      </c>
      <c r="T52" s="23">
        <f>'GS &lt; 50 OLS Model'!$B$10*H52</f>
        <v>11017020.699288283</v>
      </c>
      <c r="U52" s="23">
        <f>'GS &lt; 50 OLS Model'!$B$11*I52</f>
        <v>0</v>
      </c>
      <c r="V52" s="23">
        <f>'GS &lt; 50 OLS Model'!$B$12*J52</f>
        <v>-458368.44831450901</v>
      </c>
      <c r="W52" s="23">
        <f>'GS &lt; 50 OLS Model'!$B$13*K52</f>
        <v>0</v>
      </c>
      <c r="X52" s="23">
        <f>'GS &lt; 50 OLS Model'!$B$14*L52</f>
        <v>0</v>
      </c>
      <c r="Y52" s="23">
        <f>'GS &lt; 50 OLS Model'!$B$15*M52</f>
        <v>0</v>
      </c>
      <c r="Z52" s="23">
        <f t="shared" ca="1" si="3"/>
        <v>6510696.7174574779</v>
      </c>
      <c r="AA52" s="30"/>
      <c r="AB52" s="30"/>
      <c r="AC52" s="30"/>
      <c r="AD52" s="30"/>
    </row>
    <row r="53" spans="1:30" x14ac:dyDescent="0.25">
      <c r="A53" s="11">
        <v>39356</v>
      </c>
      <c r="B53" s="6">
        <f t="shared" si="2"/>
        <v>2007</v>
      </c>
      <c r="C53" s="30">
        <f>'Monthly Data'!E53</f>
        <v>6538186.6354</v>
      </c>
      <c r="D53" s="30">
        <f ca="1">'Res Normalized Monthly'!D53</f>
        <v>270.3</v>
      </c>
      <c r="E53" s="30">
        <f ca="1">'Res Normalized Monthly'!E53</f>
        <v>1.21</v>
      </c>
      <c r="F53" s="30">
        <f>'Monthly Data'!P53</f>
        <v>31</v>
      </c>
      <c r="G53" s="30">
        <f>'Monthly Data'!R53</f>
        <v>77.099999999999994</v>
      </c>
      <c r="H53" s="30">
        <f>'Monthly Data'!T53</f>
        <v>3261</v>
      </c>
      <c r="I53" s="30">
        <f>'Monthly Data'!X53</f>
        <v>0</v>
      </c>
      <c r="J53" s="30">
        <f>'Monthly Data'!AD53</f>
        <v>1</v>
      </c>
      <c r="K53" s="30">
        <f>'Monthly Data'!AF53</f>
        <v>0</v>
      </c>
      <c r="L53" s="30">
        <f>'Monthly Data'!AG53</f>
        <v>0</v>
      </c>
      <c r="M53" s="30">
        <f>'Monthly Data'!AH53</f>
        <v>0</v>
      </c>
      <c r="N53" s="30"/>
      <c r="O53" s="23">
        <f>'GS &lt; 50 OLS Model'!$B$5</f>
        <v>-12367234.9465017</v>
      </c>
      <c r="P53" s="23">
        <f ca="1">'GS &lt; 50 OLS Model'!$B$6*D53</f>
        <v>688819.52653037279</v>
      </c>
      <c r="Q53" s="23">
        <f ca="1">'GS &lt; 50 OLS Model'!$B$7*E53</f>
        <v>15900.964951872669</v>
      </c>
      <c r="R53" s="23">
        <f>'GS &lt; 50 OLS Model'!$B$8*F53</f>
        <v>4186909.0578663889</v>
      </c>
      <c r="S53" s="23">
        <f>'GS &lt; 50 OLS Model'!$B$9*G53</f>
        <v>3698952.505624508</v>
      </c>
      <c r="T53" s="23">
        <f>'GS &lt; 50 OLS Model'!$B$10*H53</f>
        <v>11318999.527529644</v>
      </c>
      <c r="U53" s="23">
        <f>'GS &lt; 50 OLS Model'!$B$11*I53</f>
        <v>0</v>
      </c>
      <c r="V53" s="23">
        <f>'GS &lt; 50 OLS Model'!$B$12*J53</f>
        <v>-458368.44831450901</v>
      </c>
      <c r="W53" s="23">
        <f>'GS &lt; 50 OLS Model'!$B$13*K53</f>
        <v>0</v>
      </c>
      <c r="X53" s="23">
        <f>'GS &lt; 50 OLS Model'!$B$14*L53</f>
        <v>0</v>
      </c>
      <c r="Y53" s="23">
        <f>'GS &lt; 50 OLS Model'!$B$15*M53</f>
        <v>0</v>
      </c>
      <c r="Z53" s="23">
        <f t="shared" ca="1" si="3"/>
        <v>7083978.1876865765</v>
      </c>
      <c r="AA53" s="30"/>
      <c r="AB53" s="30"/>
      <c r="AC53" s="30"/>
      <c r="AD53" s="30"/>
    </row>
    <row r="54" spans="1:30" x14ac:dyDescent="0.25">
      <c r="A54" s="11">
        <v>39387</v>
      </c>
      <c r="B54" s="6">
        <f t="shared" si="2"/>
        <v>2007</v>
      </c>
      <c r="C54" s="30">
        <f>'Monthly Data'!E54</f>
        <v>7669359.2193999998</v>
      </c>
      <c r="D54" s="30">
        <f ca="1">'Res Normalized Monthly'!D54</f>
        <v>444.05</v>
      </c>
      <c r="E54" s="30">
        <f ca="1">'Res Normalized Monthly'!E54</f>
        <v>0</v>
      </c>
      <c r="F54" s="30">
        <f>'Monthly Data'!P54</f>
        <v>30</v>
      </c>
      <c r="G54" s="30">
        <f>'Monthly Data'!R54</f>
        <v>75.900000000000006</v>
      </c>
      <c r="H54" s="30">
        <f>'Monthly Data'!T54</f>
        <v>3281</v>
      </c>
      <c r="I54" s="30">
        <f>'Monthly Data'!X54</f>
        <v>0</v>
      </c>
      <c r="J54" s="30">
        <f>'Monthly Data'!AD54</f>
        <v>1</v>
      </c>
      <c r="K54" s="30">
        <f>'Monthly Data'!AF54</f>
        <v>0</v>
      </c>
      <c r="L54" s="30">
        <f>'Monthly Data'!AG54</f>
        <v>0</v>
      </c>
      <c r="M54" s="30">
        <f>'Monthly Data'!AH54</f>
        <v>0</v>
      </c>
      <c r="N54" s="30"/>
      <c r="O54" s="23">
        <f>'GS &lt; 50 OLS Model'!$B$5</f>
        <v>-12367234.9465017</v>
      </c>
      <c r="P54" s="23">
        <f ca="1">'GS &lt; 50 OLS Model'!$B$6*D54</f>
        <v>1131595.6742723347</v>
      </c>
      <c r="Q54" s="23">
        <f ca="1">'GS &lt; 50 OLS Model'!$B$7*E54</f>
        <v>0</v>
      </c>
      <c r="R54" s="23">
        <f>'GS &lt; 50 OLS Model'!$B$8*F54</f>
        <v>4051847.47535457</v>
      </c>
      <c r="S54" s="23">
        <f>'GS &lt; 50 OLS Model'!$B$9*G54</f>
        <v>3641381.2604007809</v>
      </c>
      <c r="T54" s="23">
        <f>'GS &lt; 50 OLS Model'!$B$10*H54</f>
        <v>11388419.947815014</v>
      </c>
      <c r="U54" s="23">
        <f>'GS &lt; 50 OLS Model'!$B$11*I54</f>
        <v>0</v>
      </c>
      <c r="V54" s="23">
        <f>'GS &lt; 50 OLS Model'!$B$12*J54</f>
        <v>-458368.44831450901</v>
      </c>
      <c r="W54" s="23">
        <f>'GS &lt; 50 OLS Model'!$B$13*K54</f>
        <v>0</v>
      </c>
      <c r="X54" s="23">
        <f>'GS &lt; 50 OLS Model'!$B$14*L54</f>
        <v>0</v>
      </c>
      <c r="Y54" s="23">
        <f>'GS &lt; 50 OLS Model'!$B$15*M54</f>
        <v>0</v>
      </c>
      <c r="Z54" s="23">
        <f t="shared" ca="1" si="3"/>
        <v>7387640.9630264891</v>
      </c>
      <c r="AA54" s="30"/>
      <c r="AB54" s="30"/>
      <c r="AC54" s="30"/>
      <c r="AD54" s="30"/>
    </row>
    <row r="55" spans="1:30" x14ac:dyDescent="0.25">
      <c r="A55" s="11">
        <v>39417</v>
      </c>
      <c r="B55" s="6">
        <f t="shared" si="2"/>
        <v>2007</v>
      </c>
      <c r="C55" s="30">
        <f>'Monthly Data'!E55</f>
        <v>8730505.5131000001</v>
      </c>
      <c r="D55" s="30">
        <f ca="1">'Res Normalized Monthly'!D55</f>
        <v>684.01</v>
      </c>
      <c r="E55" s="30">
        <f ca="1">'Res Normalized Monthly'!E55</f>
        <v>0</v>
      </c>
      <c r="F55" s="30">
        <f>'Monthly Data'!P55</f>
        <v>31</v>
      </c>
      <c r="G55" s="30">
        <f>'Monthly Data'!R55</f>
        <v>76.3</v>
      </c>
      <c r="H55" s="30">
        <f>'Monthly Data'!T55</f>
        <v>3286</v>
      </c>
      <c r="I55" s="30">
        <f>'Monthly Data'!X55</f>
        <v>0</v>
      </c>
      <c r="J55" s="30">
        <f>'Monthly Data'!AD55</f>
        <v>0</v>
      </c>
      <c r="K55" s="30">
        <f>'Monthly Data'!AF55</f>
        <v>0</v>
      </c>
      <c r="L55" s="30">
        <f>'Monthly Data'!AG55</f>
        <v>1</v>
      </c>
      <c r="M55" s="30">
        <f>'Monthly Data'!AH55</f>
        <v>0</v>
      </c>
      <c r="N55" s="30"/>
      <c r="O55" s="23">
        <f>'GS &lt; 50 OLS Model'!$B$5</f>
        <v>-12367234.9465017</v>
      </c>
      <c r="P55" s="23">
        <f ca="1">'GS &lt; 50 OLS Model'!$B$6*D55</f>
        <v>1743098.2032631901</v>
      </c>
      <c r="Q55" s="23">
        <f ca="1">'GS &lt; 50 OLS Model'!$B$7*E55</f>
        <v>0</v>
      </c>
      <c r="R55" s="23">
        <f>'GS &lt; 50 OLS Model'!$B$8*F55</f>
        <v>4186909.0578663889</v>
      </c>
      <c r="S55" s="23">
        <f>'GS &lt; 50 OLS Model'!$B$9*G55</f>
        <v>3660571.6754753566</v>
      </c>
      <c r="T55" s="23">
        <f>'GS &lt; 50 OLS Model'!$B$10*H55</f>
        <v>11405775.052886358</v>
      </c>
      <c r="U55" s="23">
        <f>'GS &lt; 50 OLS Model'!$B$11*I55</f>
        <v>0</v>
      </c>
      <c r="V55" s="23">
        <f>'GS &lt; 50 OLS Model'!$B$12*J55</f>
        <v>0</v>
      </c>
      <c r="W55" s="23">
        <f>'GS &lt; 50 OLS Model'!$B$13*K55</f>
        <v>0</v>
      </c>
      <c r="X55" s="23">
        <f>'GS &lt; 50 OLS Model'!$B$14*L55</f>
        <v>-234181.59750855001</v>
      </c>
      <c r="Y55" s="23">
        <f>'GS &lt; 50 OLS Model'!$B$15*M55</f>
        <v>0</v>
      </c>
      <c r="Z55" s="23">
        <f t="shared" ca="1" si="3"/>
        <v>8394937.4454810433</v>
      </c>
      <c r="AA55" s="30"/>
      <c r="AB55" s="30"/>
      <c r="AC55" s="30"/>
      <c r="AD55" s="30"/>
    </row>
    <row r="56" spans="1:30" x14ac:dyDescent="0.25">
      <c r="A56" s="11">
        <v>39448</v>
      </c>
      <c r="B56" s="6">
        <f t="shared" si="2"/>
        <v>2008</v>
      </c>
      <c r="C56" s="30">
        <f>'Monthly Data'!E56</f>
        <v>9091521.4115999993</v>
      </c>
      <c r="D56" s="30">
        <f ca="1">'Res Normalized Monthly'!D56</f>
        <v>784.29</v>
      </c>
      <c r="E56" s="30">
        <f ca="1">'Res Normalized Monthly'!E56</f>
        <v>0</v>
      </c>
      <c r="F56" s="30">
        <f>'Monthly Data'!P56</f>
        <v>31</v>
      </c>
      <c r="G56" s="30">
        <f>'Monthly Data'!R56</f>
        <v>76.400000000000006</v>
      </c>
      <c r="H56" s="30">
        <f>'Monthly Data'!T56</f>
        <v>3287</v>
      </c>
      <c r="I56" s="30">
        <f>'Monthly Data'!X56</f>
        <v>0</v>
      </c>
      <c r="J56" s="30">
        <f>'Monthly Data'!AD56</f>
        <v>0</v>
      </c>
      <c r="K56" s="30">
        <f>'Monthly Data'!AF56</f>
        <v>0</v>
      </c>
      <c r="L56" s="30">
        <f>'Monthly Data'!AG56</f>
        <v>0</v>
      </c>
      <c r="M56" s="30">
        <f>'Monthly Data'!AH56</f>
        <v>0</v>
      </c>
      <c r="N56" s="30"/>
      <c r="O56" s="23">
        <f>'GS &lt; 50 OLS Model'!$B$5</f>
        <v>-12367234.9465017</v>
      </c>
      <c r="P56" s="23">
        <f ca="1">'GS &lt; 50 OLS Model'!$B$6*D56</f>
        <v>1998646.9347484501</v>
      </c>
      <c r="Q56" s="23">
        <f ca="1">'GS &lt; 50 OLS Model'!$B$7*E56</f>
        <v>0</v>
      </c>
      <c r="R56" s="23">
        <f>'GS &lt; 50 OLS Model'!$B$8*F56</f>
        <v>4186909.0578663889</v>
      </c>
      <c r="S56" s="23">
        <f>'GS &lt; 50 OLS Model'!$B$9*G56</f>
        <v>3665369.279244001</v>
      </c>
      <c r="T56" s="23">
        <f>'GS &lt; 50 OLS Model'!$B$10*H56</f>
        <v>11409246.073900625</v>
      </c>
      <c r="U56" s="23">
        <f>'GS &lt; 50 OLS Model'!$B$11*I56</f>
        <v>0</v>
      </c>
      <c r="V56" s="23">
        <f>'GS &lt; 50 OLS Model'!$B$12*J56</f>
        <v>0</v>
      </c>
      <c r="W56" s="23">
        <f>'GS &lt; 50 OLS Model'!$B$13*K56</f>
        <v>0</v>
      </c>
      <c r="X56" s="23">
        <f>'GS &lt; 50 OLS Model'!$B$14*L56</f>
        <v>0</v>
      </c>
      <c r="Y56" s="23">
        <f>'GS &lt; 50 OLS Model'!$B$15*M56</f>
        <v>0</v>
      </c>
      <c r="Z56" s="23">
        <f t="shared" ca="1" si="3"/>
        <v>8892936.3992577642</v>
      </c>
      <c r="AA56" s="30"/>
      <c r="AB56" s="30"/>
      <c r="AC56" s="30"/>
      <c r="AD56" s="30"/>
    </row>
    <row r="57" spans="1:30" x14ac:dyDescent="0.25">
      <c r="A57" s="11">
        <v>39479</v>
      </c>
      <c r="B57" s="6">
        <f t="shared" si="2"/>
        <v>2008</v>
      </c>
      <c r="C57" s="30">
        <f>'Monthly Data'!E57</f>
        <v>8527907.9661999997</v>
      </c>
      <c r="D57" s="30">
        <f ca="1">'Res Normalized Monthly'!D57</f>
        <v>682.50999999999988</v>
      </c>
      <c r="E57" s="30">
        <f ca="1">'Res Normalized Monthly'!E57</f>
        <v>0</v>
      </c>
      <c r="F57" s="30">
        <f>'Monthly Data'!P57</f>
        <v>29</v>
      </c>
      <c r="G57" s="30">
        <f>'Monthly Data'!R57</f>
        <v>77</v>
      </c>
      <c r="H57" s="30">
        <f>'Monthly Data'!T57</f>
        <v>3292</v>
      </c>
      <c r="I57" s="30">
        <f>'Monthly Data'!X57</f>
        <v>0</v>
      </c>
      <c r="J57" s="30">
        <f>'Monthly Data'!AD57</f>
        <v>0</v>
      </c>
      <c r="K57" s="30">
        <f>'Monthly Data'!AF57</f>
        <v>0</v>
      </c>
      <c r="L57" s="30">
        <f>'Monthly Data'!AG57</f>
        <v>0</v>
      </c>
      <c r="M57" s="30">
        <f>'Monthly Data'!AH57</f>
        <v>0</v>
      </c>
      <c r="N57" s="30"/>
      <c r="O57" s="23">
        <f>'GS &lt; 50 OLS Model'!$B$5</f>
        <v>-12367234.9465017</v>
      </c>
      <c r="P57" s="23">
        <f ca="1">'GS &lt; 50 OLS Model'!$B$6*D57</f>
        <v>1739275.6753690145</v>
      </c>
      <c r="Q57" s="23">
        <f ca="1">'GS &lt; 50 OLS Model'!$B$7*E57</f>
        <v>0</v>
      </c>
      <c r="R57" s="23">
        <f>'GS &lt; 50 OLS Model'!$B$8*F57</f>
        <v>3916785.892842751</v>
      </c>
      <c r="S57" s="23">
        <f>'GS &lt; 50 OLS Model'!$B$9*G57</f>
        <v>3694154.9018558646</v>
      </c>
      <c r="T57" s="23">
        <f>'GS &lt; 50 OLS Model'!$B$10*H57</f>
        <v>11426601.178971969</v>
      </c>
      <c r="U57" s="23">
        <f>'GS &lt; 50 OLS Model'!$B$11*I57</f>
        <v>0</v>
      </c>
      <c r="V57" s="23">
        <f>'GS &lt; 50 OLS Model'!$B$12*J57</f>
        <v>0</v>
      </c>
      <c r="W57" s="23">
        <f>'GS &lt; 50 OLS Model'!$B$13*K57</f>
        <v>0</v>
      </c>
      <c r="X57" s="23">
        <f>'GS &lt; 50 OLS Model'!$B$14*L57</f>
        <v>0</v>
      </c>
      <c r="Y57" s="23">
        <f>'GS &lt; 50 OLS Model'!$B$15*M57</f>
        <v>0</v>
      </c>
      <c r="Z57" s="23">
        <f t="shared" ca="1" si="3"/>
        <v>8409582.702537898</v>
      </c>
      <c r="AA57" s="30"/>
      <c r="AB57" s="30"/>
      <c r="AC57" s="30"/>
      <c r="AD57" s="30"/>
    </row>
    <row r="58" spans="1:30" x14ac:dyDescent="0.25">
      <c r="A58" s="11">
        <v>39508</v>
      </c>
      <c r="B58" s="6">
        <f t="shared" si="2"/>
        <v>2008</v>
      </c>
      <c r="C58" s="30">
        <f>'Monthly Data'!E58</f>
        <v>8622760.998399999</v>
      </c>
      <c r="D58" s="30">
        <f ca="1">'Res Normalized Monthly'!D58</f>
        <v>556.99</v>
      </c>
      <c r="E58" s="30">
        <f ca="1">'Res Normalized Monthly'!E58</f>
        <v>0</v>
      </c>
      <c r="F58" s="30">
        <f>'Monthly Data'!P58</f>
        <v>31</v>
      </c>
      <c r="G58" s="30">
        <f>'Monthly Data'!R58</f>
        <v>77.7</v>
      </c>
      <c r="H58" s="30">
        <f>'Monthly Data'!T58</f>
        <v>3283</v>
      </c>
      <c r="I58" s="30">
        <f>'Monthly Data'!X58</f>
        <v>0</v>
      </c>
      <c r="J58" s="30">
        <f>'Monthly Data'!AD58</f>
        <v>0</v>
      </c>
      <c r="K58" s="30">
        <f>'Monthly Data'!AF58</f>
        <v>0</v>
      </c>
      <c r="L58" s="30">
        <f>'Monthly Data'!AG58</f>
        <v>0</v>
      </c>
      <c r="M58" s="30">
        <f>'Monthly Data'!AH58</f>
        <v>0</v>
      </c>
      <c r="N58" s="30"/>
      <c r="O58" s="23">
        <f>'GS &lt; 50 OLS Model'!$B$5</f>
        <v>-12367234.9465017</v>
      </c>
      <c r="P58" s="23">
        <f ca="1">'GS &lt; 50 OLS Model'!$B$6*D58</f>
        <v>1419406.5411844333</v>
      </c>
      <c r="Q58" s="23">
        <f ca="1">'GS &lt; 50 OLS Model'!$B$7*E58</f>
        <v>0</v>
      </c>
      <c r="R58" s="23">
        <f>'GS &lt; 50 OLS Model'!$B$8*F58</f>
        <v>4186909.0578663889</v>
      </c>
      <c r="S58" s="23">
        <f>'GS &lt; 50 OLS Model'!$B$9*G58</f>
        <v>3727738.1282363725</v>
      </c>
      <c r="T58" s="23">
        <f>'GS &lt; 50 OLS Model'!$B$10*H58</f>
        <v>11395361.989843551</v>
      </c>
      <c r="U58" s="23">
        <f>'GS &lt; 50 OLS Model'!$B$11*I58</f>
        <v>0</v>
      </c>
      <c r="V58" s="23">
        <f>'GS &lt; 50 OLS Model'!$B$12*J58</f>
        <v>0</v>
      </c>
      <c r="W58" s="23">
        <f>'GS &lt; 50 OLS Model'!$B$13*K58</f>
        <v>0</v>
      </c>
      <c r="X58" s="23">
        <f>'GS &lt; 50 OLS Model'!$B$14*L58</f>
        <v>0</v>
      </c>
      <c r="Y58" s="23">
        <f>'GS &lt; 50 OLS Model'!$B$15*M58</f>
        <v>0</v>
      </c>
      <c r="Z58" s="23">
        <f t="shared" ca="1" si="3"/>
        <v>8362180.7706290446</v>
      </c>
      <c r="AA58" s="30"/>
      <c r="AB58" s="30"/>
      <c r="AC58" s="30"/>
      <c r="AD58" s="30"/>
    </row>
    <row r="59" spans="1:30" x14ac:dyDescent="0.25">
      <c r="A59" s="11">
        <v>39539</v>
      </c>
      <c r="B59" s="6">
        <f t="shared" si="2"/>
        <v>2008</v>
      </c>
      <c r="C59" s="30">
        <f>'Monthly Data'!E59</f>
        <v>7330104.4285000004</v>
      </c>
      <c r="D59" s="30">
        <f ca="1">'Res Normalized Monthly'!D59</f>
        <v>326.58999999999997</v>
      </c>
      <c r="E59" s="30">
        <f ca="1">'Res Normalized Monthly'!E59</f>
        <v>0.39</v>
      </c>
      <c r="F59" s="30">
        <f>'Monthly Data'!P59</f>
        <v>30</v>
      </c>
      <c r="G59" s="30">
        <f>'Monthly Data'!R59</f>
        <v>79.099999999999994</v>
      </c>
      <c r="H59" s="30">
        <f>'Monthly Data'!T59</f>
        <v>3280</v>
      </c>
      <c r="I59" s="30">
        <f>'Monthly Data'!X59</f>
        <v>0</v>
      </c>
      <c r="J59" s="30">
        <f>'Monthly Data'!AD59</f>
        <v>0</v>
      </c>
      <c r="K59" s="30">
        <f>'Monthly Data'!AF59</f>
        <v>1</v>
      </c>
      <c r="L59" s="30">
        <f>'Monthly Data'!AG59</f>
        <v>0</v>
      </c>
      <c r="M59" s="30">
        <f>'Monthly Data'!AH59</f>
        <v>0</v>
      </c>
      <c r="N59" s="30"/>
      <c r="O59" s="23">
        <f>'GS &lt; 50 OLS Model'!$B$5</f>
        <v>-12367234.9465017</v>
      </c>
      <c r="P59" s="23">
        <f ca="1">'GS &lt; 50 OLS Model'!$B$6*D59</f>
        <v>832266.2566391211</v>
      </c>
      <c r="Q59" s="23">
        <f ca="1">'GS &lt; 50 OLS Model'!$B$7*E59</f>
        <v>5125.1044059754886</v>
      </c>
      <c r="R59" s="23">
        <f>'GS &lt; 50 OLS Model'!$B$8*F59</f>
        <v>4051847.47535457</v>
      </c>
      <c r="S59" s="23">
        <f>'GS &lt; 50 OLS Model'!$B$9*G59</f>
        <v>3794904.5809973879</v>
      </c>
      <c r="T59" s="23">
        <f>'GS &lt; 50 OLS Model'!$B$10*H59</f>
        <v>11384948.926800746</v>
      </c>
      <c r="U59" s="23">
        <f>'GS &lt; 50 OLS Model'!$B$11*I59</f>
        <v>0</v>
      </c>
      <c r="V59" s="23">
        <f>'GS &lt; 50 OLS Model'!$B$12*J59</f>
        <v>0</v>
      </c>
      <c r="W59" s="23">
        <f>'GS &lt; 50 OLS Model'!$B$13*K59</f>
        <v>-562461.25423987105</v>
      </c>
      <c r="X59" s="23">
        <f>'GS &lt; 50 OLS Model'!$B$14*L59</f>
        <v>0</v>
      </c>
      <c r="Y59" s="23">
        <f>'GS &lt; 50 OLS Model'!$B$15*M59</f>
        <v>0</v>
      </c>
      <c r="Z59" s="23">
        <f t="shared" ca="1" si="3"/>
        <v>7139396.143456229</v>
      </c>
      <c r="AA59" s="30"/>
      <c r="AB59" s="30"/>
      <c r="AC59" s="30"/>
      <c r="AD59" s="30"/>
    </row>
    <row r="60" spans="1:30" x14ac:dyDescent="0.25">
      <c r="A60" s="11">
        <v>39569</v>
      </c>
      <c r="B60" s="6">
        <f t="shared" si="2"/>
        <v>2008</v>
      </c>
      <c r="C60" s="30">
        <f>'Monthly Data'!E60</f>
        <v>6887007.2028000001</v>
      </c>
      <c r="D60" s="30">
        <f ca="1">'Res Normalized Monthly'!D60</f>
        <v>144.96</v>
      </c>
      <c r="E60" s="30">
        <f ca="1">'Res Normalized Monthly'!E60</f>
        <v>8.67</v>
      </c>
      <c r="F60" s="30">
        <f>'Monthly Data'!P60</f>
        <v>31</v>
      </c>
      <c r="G60" s="30">
        <f>'Monthly Data'!R60</f>
        <v>79.8</v>
      </c>
      <c r="H60" s="30">
        <f>'Monthly Data'!T60</f>
        <v>3267</v>
      </c>
      <c r="I60" s="30">
        <f>'Monthly Data'!X60</f>
        <v>0</v>
      </c>
      <c r="J60" s="30">
        <f>'Monthly Data'!AD60</f>
        <v>0</v>
      </c>
      <c r="K60" s="30">
        <f>'Monthly Data'!AF60</f>
        <v>0</v>
      </c>
      <c r="L60" s="30">
        <f>'Monthly Data'!AG60</f>
        <v>0</v>
      </c>
      <c r="M60" s="30">
        <f>'Monthly Data'!AH60</f>
        <v>1</v>
      </c>
      <c r="N60" s="30"/>
      <c r="O60" s="23">
        <f>'GS &lt; 50 OLS Model'!$B$5</f>
        <v>-12367234.9465017</v>
      </c>
      <c r="P60" s="23">
        <f ca="1">'GS &lt; 50 OLS Model'!$B$6*D60</f>
        <v>369409.09569309227</v>
      </c>
      <c r="Q60" s="23">
        <f ca="1">'GS &lt; 50 OLS Model'!$B$7*E60</f>
        <v>113935.01333283971</v>
      </c>
      <c r="R60" s="23">
        <f>'GS &lt; 50 OLS Model'!$B$8*F60</f>
        <v>4186909.0578663889</v>
      </c>
      <c r="S60" s="23">
        <f>'GS &lt; 50 OLS Model'!$B$9*G60</f>
        <v>3828487.8073778958</v>
      </c>
      <c r="T60" s="23">
        <f>'GS &lt; 50 OLS Model'!$B$10*H60</f>
        <v>11339825.653615255</v>
      </c>
      <c r="U60" s="23">
        <f>'GS &lt; 50 OLS Model'!$B$11*I60</f>
        <v>0</v>
      </c>
      <c r="V60" s="23">
        <f>'GS &lt; 50 OLS Model'!$B$12*J60</f>
        <v>0</v>
      </c>
      <c r="W60" s="23">
        <f>'GS &lt; 50 OLS Model'!$B$13*K60</f>
        <v>0</v>
      </c>
      <c r="X60" s="23">
        <f>'GS &lt; 50 OLS Model'!$B$14*L60</f>
        <v>0</v>
      </c>
      <c r="Y60" s="23">
        <f>'GS &lt; 50 OLS Model'!$B$15*M60</f>
        <v>-544912.84114379704</v>
      </c>
      <c r="Z60" s="23">
        <f t="shared" ca="1" si="3"/>
        <v>6926418.8402399747</v>
      </c>
      <c r="AA60" s="30"/>
      <c r="AB60" s="30"/>
      <c r="AC60" s="30"/>
      <c r="AD60" s="30"/>
    </row>
    <row r="61" spans="1:30" x14ac:dyDescent="0.25">
      <c r="A61" s="11">
        <v>39600</v>
      </c>
      <c r="B61" s="6">
        <f t="shared" si="2"/>
        <v>2008</v>
      </c>
      <c r="C61" s="30">
        <f>'Monthly Data'!E61</f>
        <v>7017769.848199999</v>
      </c>
      <c r="D61" s="30">
        <f ca="1">'Res Normalized Monthly'!D61</f>
        <v>41.510000000000005</v>
      </c>
      <c r="E61" s="30">
        <f ca="1">'Res Normalized Monthly'!E61</f>
        <v>44.41</v>
      </c>
      <c r="F61" s="30">
        <f>'Monthly Data'!P61</f>
        <v>30</v>
      </c>
      <c r="G61" s="30">
        <f>'Monthly Data'!R61</f>
        <v>80.900000000000006</v>
      </c>
      <c r="H61" s="30">
        <f>'Monthly Data'!T61</f>
        <v>3260</v>
      </c>
      <c r="I61" s="30">
        <f>'Monthly Data'!X61</f>
        <v>0</v>
      </c>
      <c r="J61" s="30">
        <f>'Monthly Data'!AD61</f>
        <v>0</v>
      </c>
      <c r="K61" s="30">
        <f>'Monthly Data'!AF61</f>
        <v>0</v>
      </c>
      <c r="L61" s="30">
        <f>'Monthly Data'!AG61</f>
        <v>0</v>
      </c>
      <c r="M61" s="30">
        <f>'Monthly Data'!AH61</f>
        <v>1</v>
      </c>
      <c r="N61" s="30"/>
      <c r="O61" s="23">
        <f>'GS &lt; 50 OLS Model'!$B$5</f>
        <v>-12367234.9465017</v>
      </c>
      <c r="P61" s="23">
        <f ca="1">'GS &lt; 50 OLS Model'!$B$6*D61</f>
        <v>105782.08859147532</v>
      </c>
      <c r="Q61" s="23">
        <f ca="1">'GS &lt; 50 OLS Model'!$B$7*E61</f>
        <v>583604.83761377295</v>
      </c>
      <c r="R61" s="23">
        <f>'GS &lt; 50 OLS Model'!$B$8*F61</f>
        <v>4051847.47535457</v>
      </c>
      <c r="S61" s="23">
        <f>'GS &lt; 50 OLS Model'!$B$9*G61</f>
        <v>3881261.4488329799</v>
      </c>
      <c r="T61" s="23">
        <f>'GS &lt; 50 OLS Model'!$B$10*H61</f>
        <v>11315528.506515376</v>
      </c>
      <c r="U61" s="23">
        <f>'GS &lt; 50 OLS Model'!$B$11*I61</f>
        <v>0</v>
      </c>
      <c r="V61" s="23">
        <f>'GS &lt; 50 OLS Model'!$B$12*J61</f>
        <v>0</v>
      </c>
      <c r="W61" s="23">
        <f>'GS &lt; 50 OLS Model'!$B$13*K61</f>
        <v>0</v>
      </c>
      <c r="X61" s="23">
        <f>'GS &lt; 50 OLS Model'!$B$14*L61</f>
        <v>0</v>
      </c>
      <c r="Y61" s="23">
        <f>'GS &lt; 50 OLS Model'!$B$15*M61</f>
        <v>-544912.84114379704</v>
      </c>
      <c r="Z61" s="23">
        <f t="shared" ca="1" si="3"/>
        <v>7025876.5692626769</v>
      </c>
      <c r="AA61" s="30"/>
      <c r="AB61" s="30"/>
      <c r="AC61" s="30"/>
      <c r="AD61" s="30"/>
    </row>
    <row r="62" spans="1:30" x14ac:dyDescent="0.25">
      <c r="A62" s="11">
        <v>39630</v>
      </c>
      <c r="B62" s="6">
        <f t="shared" si="2"/>
        <v>2008</v>
      </c>
      <c r="C62" s="30">
        <f>'Monthly Data'!E62</f>
        <v>7626779.9528999999</v>
      </c>
      <c r="D62" s="30">
        <f ca="1">'Res Normalized Monthly'!D62</f>
        <v>5.01</v>
      </c>
      <c r="E62" s="30">
        <f ca="1">'Res Normalized Monthly'!E62</f>
        <v>96.909999999999982</v>
      </c>
      <c r="F62" s="30">
        <f>'Monthly Data'!P62</f>
        <v>31</v>
      </c>
      <c r="G62" s="30">
        <f>'Monthly Data'!R62</f>
        <v>82</v>
      </c>
      <c r="H62" s="30">
        <f>'Monthly Data'!T62</f>
        <v>3261</v>
      </c>
      <c r="I62" s="30">
        <f>'Monthly Data'!X62</f>
        <v>0</v>
      </c>
      <c r="J62" s="30">
        <f>'Monthly Data'!AD62</f>
        <v>0</v>
      </c>
      <c r="K62" s="30">
        <f>'Monthly Data'!AF62</f>
        <v>0</v>
      </c>
      <c r="L62" s="30">
        <f>'Monthly Data'!AG62</f>
        <v>0</v>
      </c>
      <c r="M62" s="30">
        <f>'Monthly Data'!AH62</f>
        <v>1</v>
      </c>
      <c r="N62" s="30"/>
      <c r="O62" s="23">
        <f>'GS &lt; 50 OLS Model'!$B$5</f>
        <v>-12367234.9465017</v>
      </c>
      <c r="P62" s="23">
        <f ca="1">'GS &lt; 50 OLS Model'!$B$6*D62</f>
        <v>12767.2431665452</v>
      </c>
      <c r="Q62" s="23">
        <f ca="1">'GS &lt; 50 OLS Model'!$B$7*E62</f>
        <v>1273522.7384181654</v>
      </c>
      <c r="R62" s="23">
        <f>'GS &lt; 50 OLS Model'!$B$8*F62</f>
        <v>4186909.0578663889</v>
      </c>
      <c r="S62" s="23">
        <f>'GS &lt; 50 OLS Model'!$B$9*G62</f>
        <v>3934035.0902880635</v>
      </c>
      <c r="T62" s="23">
        <f>'GS &lt; 50 OLS Model'!$B$10*H62</f>
        <v>11318999.527529644</v>
      </c>
      <c r="U62" s="23">
        <f>'GS &lt; 50 OLS Model'!$B$11*I62</f>
        <v>0</v>
      </c>
      <c r="V62" s="23">
        <f>'GS &lt; 50 OLS Model'!$B$12*J62</f>
        <v>0</v>
      </c>
      <c r="W62" s="23">
        <f>'GS &lt; 50 OLS Model'!$B$13*K62</f>
        <v>0</v>
      </c>
      <c r="X62" s="23">
        <f>'GS &lt; 50 OLS Model'!$B$14*L62</f>
        <v>0</v>
      </c>
      <c r="Y62" s="23">
        <f>'GS &lt; 50 OLS Model'!$B$15*M62</f>
        <v>-544912.84114379704</v>
      </c>
      <c r="Z62" s="23">
        <f t="shared" ca="1" si="3"/>
        <v>7814085.8696233099</v>
      </c>
      <c r="AA62" s="30"/>
      <c r="AB62" s="30"/>
      <c r="AC62" s="30"/>
      <c r="AD62" s="30"/>
    </row>
    <row r="63" spans="1:30" x14ac:dyDescent="0.25">
      <c r="A63" s="11">
        <v>39661</v>
      </c>
      <c r="B63" s="6">
        <f t="shared" si="2"/>
        <v>2008</v>
      </c>
      <c r="C63" s="30">
        <f>'Monthly Data'!E63</f>
        <v>7531321.5689999992</v>
      </c>
      <c r="D63" s="30">
        <f ca="1">'Res Normalized Monthly'!D63</f>
        <v>12.719999999999999</v>
      </c>
      <c r="E63" s="30">
        <f ca="1">'Res Normalized Monthly'!E63</f>
        <v>77.22999999999999</v>
      </c>
      <c r="F63" s="30">
        <f>'Monthly Data'!P63</f>
        <v>31</v>
      </c>
      <c r="G63" s="30">
        <f>'Monthly Data'!R63</f>
        <v>82.9</v>
      </c>
      <c r="H63" s="30">
        <f>'Monthly Data'!T63</f>
        <v>3255</v>
      </c>
      <c r="I63" s="30">
        <f>'Monthly Data'!X63</f>
        <v>0</v>
      </c>
      <c r="J63" s="30">
        <f>'Monthly Data'!AD63</f>
        <v>0</v>
      </c>
      <c r="K63" s="30">
        <f>'Monthly Data'!AF63</f>
        <v>0</v>
      </c>
      <c r="L63" s="30">
        <f>'Monthly Data'!AG63</f>
        <v>0</v>
      </c>
      <c r="M63" s="30">
        <f>'Monthly Data'!AH63</f>
        <v>1</v>
      </c>
      <c r="N63" s="30"/>
      <c r="O63" s="23">
        <f>'GS &lt; 50 OLS Model'!$B$5</f>
        <v>-12367234.9465017</v>
      </c>
      <c r="P63" s="23">
        <f ca="1">'GS &lt; 50 OLS Model'!$B$6*D63</f>
        <v>32415.036542605776</v>
      </c>
      <c r="Q63" s="23">
        <f ca="1">'GS &lt; 50 OLS Model'!$B$7*E63</f>
        <v>1014902.0853166332</v>
      </c>
      <c r="R63" s="23">
        <f>'GS &lt; 50 OLS Model'!$B$8*F63</f>
        <v>4186909.0578663889</v>
      </c>
      <c r="S63" s="23">
        <f>'GS &lt; 50 OLS Model'!$B$9*G63</f>
        <v>3977213.5242058598</v>
      </c>
      <c r="T63" s="23">
        <f>'GS &lt; 50 OLS Model'!$B$10*H63</f>
        <v>11298173.401444033</v>
      </c>
      <c r="U63" s="23">
        <f>'GS &lt; 50 OLS Model'!$B$11*I63</f>
        <v>0</v>
      </c>
      <c r="V63" s="23">
        <f>'GS &lt; 50 OLS Model'!$B$12*J63</f>
        <v>0</v>
      </c>
      <c r="W63" s="23">
        <f>'GS &lt; 50 OLS Model'!$B$13*K63</f>
        <v>0</v>
      </c>
      <c r="X63" s="23">
        <f>'GS &lt; 50 OLS Model'!$B$14*L63</f>
        <v>0</v>
      </c>
      <c r="Y63" s="23">
        <f>'GS &lt; 50 OLS Model'!$B$15*M63</f>
        <v>-544912.84114379704</v>
      </c>
      <c r="Z63" s="23">
        <f t="shared" ca="1" si="3"/>
        <v>7597465.3177300235</v>
      </c>
      <c r="AA63" s="30"/>
      <c r="AB63" s="30"/>
      <c r="AC63" s="30"/>
      <c r="AD63" s="30"/>
    </row>
    <row r="64" spans="1:30" x14ac:dyDescent="0.25">
      <c r="A64" s="11">
        <v>39692</v>
      </c>
      <c r="B64" s="6">
        <f t="shared" si="2"/>
        <v>2008</v>
      </c>
      <c r="C64" s="30">
        <f>'Monthly Data'!E64</f>
        <v>7052806.2471000012</v>
      </c>
      <c r="D64" s="30">
        <f ca="1">'Res Normalized Monthly'!D64</f>
        <v>86.570000000000007</v>
      </c>
      <c r="E64" s="30">
        <f ca="1">'Res Normalized Monthly'!E64</f>
        <v>19.899999999999999</v>
      </c>
      <c r="F64" s="30">
        <f>'Monthly Data'!P64</f>
        <v>30</v>
      </c>
      <c r="G64" s="30">
        <f>'Monthly Data'!R64</f>
        <v>82</v>
      </c>
      <c r="H64" s="30">
        <f>'Monthly Data'!T64</f>
        <v>3257</v>
      </c>
      <c r="I64" s="30">
        <f>'Monthly Data'!X64</f>
        <v>0</v>
      </c>
      <c r="J64" s="30">
        <f>'Monthly Data'!AD64</f>
        <v>1</v>
      </c>
      <c r="K64" s="30">
        <f>'Monthly Data'!AF64</f>
        <v>0</v>
      </c>
      <c r="L64" s="30">
        <f>'Monthly Data'!AG64</f>
        <v>0</v>
      </c>
      <c r="M64" s="30">
        <f>'Monthly Data'!AH64</f>
        <v>0</v>
      </c>
      <c r="N64" s="30"/>
      <c r="O64" s="23">
        <f>'GS &lt; 50 OLS Model'!$B$5</f>
        <v>-12367234.9465017</v>
      </c>
      <c r="P64" s="23">
        <f ca="1">'GS &lt; 50 OLS Model'!$B$6*D64</f>
        <v>220610.82653249861</v>
      </c>
      <c r="Q64" s="23">
        <f ca="1">'GS &lt; 50 OLS Model'!$B$7*E64</f>
        <v>261511.73763823646</v>
      </c>
      <c r="R64" s="23">
        <f>'GS &lt; 50 OLS Model'!$B$8*F64</f>
        <v>4051847.47535457</v>
      </c>
      <c r="S64" s="23">
        <f>'GS &lt; 50 OLS Model'!$B$9*G64</f>
        <v>3934035.0902880635</v>
      </c>
      <c r="T64" s="23">
        <f>'GS &lt; 50 OLS Model'!$B$10*H64</f>
        <v>11305115.44347257</v>
      </c>
      <c r="U64" s="23">
        <f>'GS &lt; 50 OLS Model'!$B$11*I64</f>
        <v>0</v>
      </c>
      <c r="V64" s="23">
        <f>'GS &lt; 50 OLS Model'!$B$12*J64</f>
        <v>-458368.44831450901</v>
      </c>
      <c r="W64" s="23">
        <f>'GS &lt; 50 OLS Model'!$B$13*K64</f>
        <v>0</v>
      </c>
      <c r="X64" s="23">
        <f>'GS &lt; 50 OLS Model'!$B$14*L64</f>
        <v>0</v>
      </c>
      <c r="Y64" s="23">
        <f>'GS &lt; 50 OLS Model'!$B$15*M64</f>
        <v>0</v>
      </c>
      <c r="Z64" s="23">
        <f t="shared" ca="1" si="3"/>
        <v>6947517.1784697287</v>
      </c>
      <c r="AA64" s="30"/>
      <c r="AB64" s="30"/>
      <c r="AC64" s="30"/>
      <c r="AD64" s="30"/>
    </row>
    <row r="65" spans="1:30" x14ac:dyDescent="0.25">
      <c r="A65" s="11">
        <v>39722</v>
      </c>
      <c r="B65" s="6">
        <f t="shared" si="2"/>
        <v>2008</v>
      </c>
      <c r="C65" s="30">
        <f>'Monthly Data'!E65</f>
        <v>7414045.2913999995</v>
      </c>
      <c r="D65" s="30">
        <f ca="1">'Res Normalized Monthly'!D65</f>
        <v>270.3</v>
      </c>
      <c r="E65" s="30">
        <f ca="1">'Res Normalized Monthly'!E65</f>
        <v>1.21</v>
      </c>
      <c r="F65" s="30">
        <f>'Monthly Data'!P65</f>
        <v>31</v>
      </c>
      <c r="G65" s="30">
        <f>'Monthly Data'!R65</f>
        <v>80.7</v>
      </c>
      <c r="H65" s="30">
        <f>'Monthly Data'!T65</f>
        <v>3258</v>
      </c>
      <c r="I65" s="30">
        <f>'Monthly Data'!X65</f>
        <v>0</v>
      </c>
      <c r="J65" s="30">
        <f>'Monthly Data'!AD65</f>
        <v>1</v>
      </c>
      <c r="K65" s="30">
        <f>'Monthly Data'!AF65</f>
        <v>0</v>
      </c>
      <c r="L65" s="30">
        <f>'Monthly Data'!AG65</f>
        <v>0</v>
      </c>
      <c r="M65" s="30">
        <f>'Monthly Data'!AH65</f>
        <v>0</v>
      </c>
      <c r="N65" s="30"/>
      <c r="O65" s="23">
        <f>'GS &lt; 50 OLS Model'!$B$5</f>
        <v>-12367234.9465017</v>
      </c>
      <c r="P65" s="23">
        <f ca="1">'GS &lt; 50 OLS Model'!$B$6*D65</f>
        <v>688819.52653037279</v>
      </c>
      <c r="Q65" s="23">
        <f ca="1">'GS &lt; 50 OLS Model'!$B$7*E65</f>
        <v>15900.964951872669</v>
      </c>
      <c r="R65" s="23">
        <f>'GS &lt; 50 OLS Model'!$B$8*F65</f>
        <v>4186909.0578663889</v>
      </c>
      <c r="S65" s="23">
        <f>'GS &lt; 50 OLS Model'!$B$9*G65</f>
        <v>3871666.241295692</v>
      </c>
      <c r="T65" s="23">
        <f>'GS &lt; 50 OLS Model'!$B$10*H65</f>
        <v>11308586.464486837</v>
      </c>
      <c r="U65" s="23">
        <f>'GS &lt; 50 OLS Model'!$B$11*I65</f>
        <v>0</v>
      </c>
      <c r="V65" s="23">
        <f>'GS &lt; 50 OLS Model'!$B$12*J65</f>
        <v>-458368.44831450901</v>
      </c>
      <c r="W65" s="23">
        <f>'GS &lt; 50 OLS Model'!$B$13*K65</f>
        <v>0</v>
      </c>
      <c r="X65" s="23">
        <f>'GS &lt; 50 OLS Model'!$B$14*L65</f>
        <v>0</v>
      </c>
      <c r="Y65" s="23">
        <f>'GS &lt; 50 OLS Model'!$B$15*M65</f>
        <v>0</v>
      </c>
      <c r="Z65" s="23">
        <f t="shared" ca="1" si="3"/>
        <v>7246278.8603149531</v>
      </c>
      <c r="AA65" s="30"/>
      <c r="AB65" s="30"/>
      <c r="AC65" s="30"/>
      <c r="AD65" s="30"/>
    </row>
    <row r="66" spans="1:30" x14ac:dyDescent="0.25">
      <c r="A66" s="11">
        <v>39753</v>
      </c>
      <c r="B66" s="6">
        <f t="shared" ref="B66:B67" si="4">YEAR(A66)</f>
        <v>2008</v>
      </c>
      <c r="C66" s="30">
        <f>'Monthly Data'!E66</f>
        <v>7762633.2039999999</v>
      </c>
      <c r="D66" s="30">
        <f ca="1">'Res Normalized Monthly'!D66</f>
        <v>444.05</v>
      </c>
      <c r="E66" s="30">
        <f ca="1">'Res Normalized Monthly'!E66</f>
        <v>0</v>
      </c>
      <c r="F66" s="30">
        <f>'Monthly Data'!P66</f>
        <v>30</v>
      </c>
      <c r="G66" s="30">
        <f>'Monthly Data'!R66</f>
        <v>79.7</v>
      </c>
      <c r="H66" s="30">
        <f>'Monthly Data'!T66</f>
        <v>3258</v>
      </c>
      <c r="I66" s="30">
        <f>'Monthly Data'!X66</f>
        <v>0</v>
      </c>
      <c r="J66" s="30">
        <f>'Monthly Data'!AD66</f>
        <v>1</v>
      </c>
      <c r="K66" s="30">
        <f>'Monthly Data'!AF66</f>
        <v>0</v>
      </c>
      <c r="L66" s="30">
        <f>'Monthly Data'!AG66</f>
        <v>0</v>
      </c>
      <c r="M66" s="30">
        <f>'Monthly Data'!AH66</f>
        <v>0</v>
      </c>
      <c r="N66" s="30"/>
      <c r="O66" s="23">
        <f>'GS &lt; 50 OLS Model'!$B$5</f>
        <v>-12367234.9465017</v>
      </c>
      <c r="P66" s="23">
        <f ca="1">'GS &lt; 50 OLS Model'!$B$6*D66</f>
        <v>1131595.6742723347</v>
      </c>
      <c r="Q66" s="23">
        <f ca="1">'GS &lt; 50 OLS Model'!$B$7*E66</f>
        <v>0</v>
      </c>
      <c r="R66" s="23">
        <f>'GS &lt; 50 OLS Model'!$B$8*F66</f>
        <v>4051847.47535457</v>
      </c>
      <c r="S66" s="23">
        <f>'GS &lt; 50 OLS Model'!$B$9*G66</f>
        <v>3823690.2036092519</v>
      </c>
      <c r="T66" s="23">
        <f>'GS &lt; 50 OLS Model'!$B$10*H66</f>
        <v>11308586.464486837</v>
      </c>
      <c r="U66" s="23">
        <f>'GS &lt; 50 OLS Model'!$B$11*I66</f>
        <v>0</v>
      </c>
      <c r="V66" s="23">
        <f>'GS &lt; 50 OLS Model'!$B$12*J66</f>
        <v>-458368.44831450901</v>
      </c>
      <c r="W66" s="23">
        <f>'GS &lt; 50 OLS Model'!$B$13*K66</f>
        <v>0</v>
      </c>
      <c r="X66" s="23">
        <f>'GS &lt; 50 OLS Model'!$B$14*L66</f>
        <v>0</v>
      </c>
      <c r="Y66" s="23">
        <f>'GS &lt; 50 OLS Model'!$B$15*M66</f>
        <v>0</v>
      </c>
      <c r="Z66" s="23">
        <f t="shared" ca="1" si="3"/>
        <v>7490116.4229067834</v>
      </c>
      <c r="AA66" s="30"/>
      <c r="AB66" s="30"/>
      <c r="AC66" s="30"/>
      <c r="AD66" s="30"/>
    </row>
    <row r="67" spans="1:30" x14ac:dyDescent="0.25">
      <c r="A67" s="11">
        <v>39783</v>
      </c>
      <c r="B67" s="6">
        <f t="shared" si="4"/>
        <v>2008</v>
      </c>
      <c r="C67" s="30">
        <f>'Monthly Data'!E67</f>
        <v>9105392.1781000011</v>
      </c>
      <c r="D67" s="30">
        <f ca="1">'Res Normalized Monthly'!D67</f>
        <v>684.01</v>
      </c>
      <c r="E67" s="30">
        <f ca="1">'Res Normalized Monthly'!E67</f>
        <v>0</v>
      </c>
      <c r="F67" s="30">
        <f>'Monthly Data'!P67</f>
        <v>31</v>
      </c>
      <c r="G67" s="30">
        <f>'Monthly Data'!R67</f>
        <v>80</v>
      </c>
      <c r="H67" s="30">
        <f>'Monthly Data'!T67</f>
        <v>3264</v>
      </c>
      <c r="I67" s="30">
        <f>'Monthly Data'!X67</f>
        <v>0</v>
      </c>
      <c r="J67" s="30">
        <f>'Monthly Data'!AD67</f>
        <v>0</v>
      </c>
      <c r="K67" s="30">
        <f>'Monthly Data'!AF67</f>
        <v>0</v>
      </c>
      <c r="L67" s="30">
        <f>'Monthly Data'!AG67</f>
        <v>1</v>
      </c>
      <c r="M67" s="30">
        <f>'Monthly Data'!AH67</f>
        <v>0</v>
      </c>
      <c r="N67" s="30"/>
      <c r="O67" s="23">
        <f>'GS &lt; 50 OLS Model'!$B$5</f>
        <v>-12367234.9465017</v>
      </c>
      <c r="P67" s="23">
        <f ca="1">'GS &lt; 50 OLS Model'!$B$6*D67</f>
        <v>1743098.2032631901</v>
      </c>
      <c r="Q67" s="23">
        <f ca="1">'GS &lt; 50 OLS Model'!$B$7*E67</f>
        <v>0</v>
      </c>
      <c r="R67" s="23">
        <f>'GS &lt; 50 OLS Model'!$B$8*F67</f>
        <v>4186909.0578663889</v>
      </c>
      <c r="S67" s="23">
        <f>'GS &lt; 50 OLS Model'!$B$9*G67</f>
        <v>3838083.0149151841</v>
      </c>
      <c r="T67" s="23">
        <f>'GS &lt; 50 OLS Model'!$B$10*H67</f>
        <v>11329412.59057245</v>
      </c>
      <c r="U67" s="23">
        <f>'GS &lt; 50 OLS Model'!$B$11*I67</f>
        <v>0</v>
      </c>
      <c r="V67" s="23">
        <f>'GS &lt; 50 OLS Model'!$B$12*J67</f>
        <v>0</v>
      </c>
      <c r="W67" s="23">
        <f>'GS &lt; 50 OLS Model'!$B$13*K67</f>
        <v>0</v>
      </c>
      <c r="X67" s="23">
        <f>'GS &lt; 50 OLS Model'!$B$14*L67</f>
        <v>-234181.59750855001</v>
      </c>
      <c r="Y67" s="23">
        <f>'GS &lt; 50 OLS Model'!$B$15*M67</f>
        <v>0</v>
      </c>
      <c r="Z67" s="23">
        <f t="shared" ref="Z67:Z130" ca="1" si="5">SUM(O67:Y67)</f>
        <v>8496086.3226069622</v>
      </c>
      <c r="AA67" s="30"/>
      <c r="AB67" s="30"/>
      <c r="AC67" s="30"/>
      <c r="AD67" s="30"/>
    </row>
    <row r="68" spans="1:30" x14ac:dyDescent="0.25">
      <c r="A68" s="11">
        <v>39814</v>
      </c>
      <c r="B68" s="6">
        <f t="shared" ref="B68:B131" si="6">YEAR(A68)</f>
        <v>2009</v>
      </c>
      <c r="C68" s="30">
        <f>'Monthly Data'!E68</f>
        <v>9405720.7811999973</v>
      </c>
      <c r="D68" s="30">
        <f ca="1">'Res Normalized Monthly'!D68</f>
        <v>784.29</v>
      </c>
      <c r="E68" s="30">
        <f ca="1">'Res Normalized Monthly'!E68</f>
        <v>0</v>
      </c>
      <c r="F68" s="30">
        <f>'Monthly Data'!P68</f>
        <v>31</v>
      </c>
      <c r="G68" s="30">
        <f>'Monthly Data'!R68</f>
        <v>79.5</v>
      </c>
      <c r="H68" s="30">
        <f>'Monthly Data'!T68</f>
        <v>3262</v>
      </c>
      <c r="I68" s="30">
        <f>'Monthly Data'!X68</f>
        <v>0</v>
      </c>
      <c r="J68" s="30">
        <f>'Monthly Data'!AD68</f>
        <v>0</v>
      </c>
      <c r="K68" s="30">
        <f>'Monthly Data'!AF68</f>
        <v>0</v>
      </c>
      <c r="L68" s="30">
        <f>'Monthly Data'!AG68</f>
        <v>0</v>
      </c>
      <c r="M68" s="30">
        <f>'Monthly Data'!AH68</f>
        <v>0</v>
      </c>
      <c r="N68" s="30"/>
      <c r="O68" s="23">
        <f>'GS &lt; 50 OLS Model'!$B$5</f>
        <v>-12367234.9465017</v>
      </c>
      <c r="P68" s="23">
        <f ca="1">'GS &lt; 50 OLS Model'!$B$6*D68</f>
        <v>1998646.9347484501</v>
      </c>
      <c r="Q68" s="23">
        <f ca="1">'GS &lt; 50 OLS Model'!$B$7*E68</f>
        <v>0</v>
      </c>
      <c r="R68" s="23">
        <f>'GS &lt; 50 OLS Model'!$B$8*F68</f>
        <v>4186909.0578663889</v>
      </c>
      <c r="S68" s="23">
        <f>'GS &lt; 50 OLS Model'!$B$9*G68</f>
        <v>3814094.996071964</v>
      </c>
      <c r="T68" s="23">
        <f>'GS &lt; 50 OLS Model'!$B$10*H68</f>
        <v>11322470.548543913</v>
      </c>
      <c r="U68" s="23">
        <f>'GS &lt; 50 OLS Model'!$B$11*I68</f>
        <v>0</v>
      </c>
      <c r="V68" s="23">
        <f>'GS &lt; 50 OLS Model'!$B$12*J68</f>
        <v>0</v>
      </c>
      <c r="W68" s="23">
        <f>'GS &lt; 50 OLS Model'!$B$13*K68</f>
        <v>0</v>
      </c>
      <c r="X68" s="23">
        <f>'GS &lt; 50 OLS Model'!$B$14*L68</f>
        <v>0</v>
      </c>
      <c r="Y68" s="23">
        <f>'GS &lt; 50 OLS Model'!$B$15*M68</f>
        <v>0</v>
      </c>
      <c r="Z68" s="23">
        <f t="shared" ca="1" si="5"/>
        <v>8954886.5907290168</v>
      </c>
    </row>
    <row r="69" spans="1:30" x14ac:dyDescent="0.25">
      <c r="A69" s="11">
        <v>39845</v>
      </c>
      <c r="B69" s="6">
        <f t="shared" si="6"/>
        <v>2009</v>
      </c>
      <c r="C69" s="30">
        <f>'Monthly Data'!E69</f>
        <v>8296015.0248000016</v>
      </c>
      <c r="D69" s="30">
        <f ca="1">'Res Normalized Monthly'!D69</f>
        <v>682.50999999999988</v>
      </c>
      <c r="E69" s="30">
        <f ca="1">'Res Normalized Monthly'!E69</f>
        <v>0</v>
      </c>
      <c r="F69" s="30">
        <f>'Monthly Data'!P69</f>
        <v>28</v>
      </c>
      <c r="G69" s="30">
        <f>'Monthly Data'!R69</f>
        <v>78.900000000000006</v>
      </c>
      <c r="H69" s="30">
        <f>'Monthly Data'!T69</f>
        <v>3265</v>
      </c>
      <c r="I69" s="30">
        <f>'Monthly Data'!X69</f>
        <v>0</v>
      </c>
      <c r="J69" s="30">
        <f>'Monthly Data'!AD69</f>
        <v>0</v>
      </c>
      <c r="K69" s="30">
        <f>'Monthly Data'!AF69</f>
        <v>0</v>
      </c>
      <c r="L69" s="30">
        <f>'Monthly Data'!AG69</f>
        <v>0</v>
      </c>
      <c r="M69" s="30">
        <f>'Monthly Data'!AH69</f>
        <v>0</v>
      </c>
      <c r="N69" s="30"/>
      <c r="O69" s="23">
        <f>'GS &lt; 50 OLS Model'!$B$5</f>
        <v>-12367234.9465017</v>
      </c>
      <c r="P69" s="23">
        <f ca="1">'GS &lt; 50 OLS Model'!$B$6*D69</f>
        <v>1739275.6753690145</v>
      </c>
      <c r="Q69" s="23">
        <f ca="1">'GS &lt; 50 OLS Model'!$B$7*E69</f>
        <v>0</v>
      </c>
      <c r="R69" s="23">
        <f>'GS &lt; 50 OLS Model'!$B$8*F69</f>
        <v>3781724.310330932</v>
      </c>
      <c r="S69" s="23">
        <f>'GS &lt; 50 OLS Model'!$B$9*G69</f>
        <v>3785309.3734601005</v>
      </c>
      <c r="T69" s="23">
        <f>'GS &lt; 50 OLS Model'!$B$10*H69</f>
        <v>11332883.611586718</v>
      </c>
      <c r="U69" s="23">
        <f>'GS &lt; 50 OLS Model'!$B$11*I69</f>
        <v>0</v>
      </c>
      <c r="V69" s="23">
        <f>'GS &lt; 50 OLS Model'!$B$12*J69</f>
        <v>0</v>
      </c>
      <c r="W69" s="23">
        <f>'GS &lt; 50 OLS Model'!$B$13*K69</f>
        <v>0</v>
      </c>
      <c r="X69" s="23">
        <f>'GS &lt; 50 OLS Model'!$B$14*L69</f>
        <v>0</v>
      </c>
      <c r="Y69" s="23">
        <f>'GS &lt; 50 OLS Model'!$B$15*M69</f>
        <v>0</v>
      </c>
      <c r="Z69" s="23">
        <f t="shared" ca="1" si="5"/>
        <v>8271958.0242450647</v>
      </c>
    </row>
    <row r="70" spans="1:30" x14ac:dyDescent="0.25">
      <c r="A70" s="11">
        <v>39873</v>
      </c>
      <c r="B70" s="6">
        <f t="shared" si="6"/>
        <v>2009</v>
      </c>
      <c r="C70" s="30">
        <f>'Monthly Data'!E70</f>
        <v>8604597.311900001</v>
      </c>
      <c r="D70" s="30">
        <f ca="1">'Res Normalized Monthly'!D70</f>
        <v>556.99</v>
      </c>
      <c r="E70" s="30">
        <f ca="1">'Res Normalized Monthly'!E70</f>
        <v>0</v>
      </c>
      <c r="F70" s="30">
        <f>'Monthly Data'!P70</f>
        <v>31</v>
      </c>
      <c r="G70" s="30">
        <f>'Monthly Data'!R70</f>
        <v>78</v>
      </c>
      <c r="H70" s="30">
        <f>'Monthly Data'!T70</f>
        <v>3290</v>
      </c>
      <c r="I70" s="30">
        <f>'Monthly Data'!X70</f>
        <v>0</v>
      </c>
      <c r="J70" s="30">
        <f>'Monthly Data'!AD70</f>
        <v>0</v>
      </c>
      <c r="K70" s="30">
        <f>'Monthly Data'!AF70</f>
        <v>0</v>
      </c>
      <c r="L70" s="30">
        <f>'Monthly Data'!AG70</f>
        <v>0</v>
      </c>
      <c r="M70" s="30">
        <f>'Monthly Data'!AH70</f>
        <v>0</v>
      </c>
      <c r="N70" s="30"/>
      <c r="O70" s="23">
        <f>'GS &lt; 50 OLS Model'!$B$5</f>
        <v>-12367234.9465017</v>
      </c>
      <c r="P70" s="23">
        <f ca="1">'GS &lt; 50 OLS Model'!$B$6*D70</f>
        <v>1419406.5411844333</v>
      </c>
      <c r="Q70" s="23">
        <f ca="1">'GS &lt; 50 OLS Model'!$B$7*E70</f>
        <v>0</v>
      </c>
      <c r="R70" s="23">
        <f>'GS &lt; 50 OLS Model'!$B$8*F70</f>
        <v>4186909.0578663889</v>
      </c>
      <c r="S70" s="23">
        <f>'GS &lt; 50 OLS Model'!$B$9*G70</f>
        <v>3742130.9395423043</v>
      </c>
      <c r="T70" s="23">
        <f>'GS &lt; 50 OLS Model'!$B$10*H70</f>
        <v>11419659.136943432</v>
      </c>
      <c r="U70" s="23">
        <f>'GS &lt; 50 OLS Model'!$B$11*I70</f>
        <v>0</v>
      </c>
      <c r="V70" s="23">
        <f>'GS &lt; 50 OLS Model'!$B$12*J70</f>
        <v>0</v>
      </c>
      <c r="W70" s="23">
        <f>'GS &lt; 50 OLS Model'!$B$13*K70</f>
        <v>0</v>
      </c>
      <c r="X70" s="23">
        <f>'GS &lt; 50 OLS Model'!$B$14*L70</f>
        <v>0</v>
      </c>
      <c r="Y70" s="23">
        <f>'GS &lt; 50 OLS Model'!$B$15*M70</f>
        <v>0</v>
      </c>
      <c r="Z70" s="23">
        <f t="shared" ca="1" si="5"/>
        <v>8400870.7290348578</v>
      </c>
    </row>
    <row r="71" spans="1:30" x14ac:dyDescent="0.25">
      <c r="A71" s="11">
        <v>39904</v>
      </c>
      <c r="B71" s="6">
        <f t="shared" si="6"/>
        <v>2009</v>
      </c>
      <c r="C71" s="30">
        <f>'Monthly Data'!E71</f>
        <v>7316308.4113000007</v>
      </c>
      <c r="D71" s="30">
        <f ca="1">'Res Normalized Monthly'!D71</f>
        <v>326.58999999999997</v>
      </c>
      <c r="E71" s="30">
        <f ca="1">'Res Normalized Monthly'!E71</f>
        <v>0.39</v>
      </c>
      <c r="F71" s="30">
        <f>'Monthly Data'!P71</f>
        <v>30</v>
      </c>
      <c r="G71" s="30">
        <f>'Monthly Data'!R71</f>
        <v>77.2</v>
      </c>
      <c r="H71" s="30">
        <f>'Monthly Data'!T71</f>
        <v>3289</v>
      </c>
      <c r="I71" s="30">
        <f>'Monthly Data'!X71</f>
        <v>0</v>
      </c>
      <c r="J71" s="30">
        <f>'Monthly Data'!AD71</f>
        <v>0</v>
      </c>
      <c r="K71" s="30">
        <f>'Monthly Data'!AF71</f>
        <v>1</v>
      </c>
      <c r="L71" s="30">
        <f>'Monthly Data'!AG71</f>
        <v>0</v>
      </c>
      <c r="M71" s="30">
        <f>'Monthly Data'!AH71</f>
        <v>0</v>
      </c>
      <c r="N71" s="30"/>
      <c r="O71" s="23">
        <f>'GS &lt; 50 OLS Model'!$B$5</f>
        <v>-12367234.9465017</v>
      </c>
      <c r="P71" s="23">
        <f ca="1">'GS &lt; 50 OLS Model'!$B$6*D71</f>
        <v>832266.2566391211</v>
      </c>
      <c r="Q71" s="23">
        <f ca="1">'GS &lt; 50 OLS Model'!$B$7*E71</f>
        <v>5125.1044059754886</v>
      </c>
      <c r="R71" s="23">
        <f>'GS &lt; 50 OLS Model'!$B$8*F71</f>
        <v>4051847.47535457</v>
      </c>
      <c r="S71" s="23">
        <f>'GS &lt; 50 OLS Model'!$B$9*G71</f>
        <v>3703750.1093931524</v>
      </c>
      <c r="T71" s="23">
        <f>'GS &lt; 50 OLS Model'!$B$10*H71</f>
        <v>11416188.115929162</v>
      </c>
      <c r="U71" s="23">
        <f>'GS &lt; 50 OLS Model'!$B$11*I71</f>
        <v>0</v>
      </c>
      <c r="V71" s="23">
        <f>'GS &lt; 50 OLS Model'!$B$12*J71</f>
        <v>0</v>
      </c>
      <c r="W71" s="23">
        <f>'GS &lt; 50 OLS Model'!$B$13*K71</f>
        <v>-562461.25423987105</v>
      </c>
      <c r="X71" s="23">
        <f>'GS &lt; 50 OLS Model'!$B$14*L71</f>
        <v>0</v>
      </c>
      <c r="Y71" s="23">
        <f>'GS &lt; 50 OLS Model'!$B$15*M71</f>
        <v>0</v>
      </c>
      <c r="Z71" s="23">
        <f t="shared" ca="1" si="5"/>
        <v>7079480.8609804092</v>
      </c>
    </row>
    <row r="72" spans="1:30" x14ac:dyDescent="0.25">
      <c r="A72" s="11">
        <v>39934</v>
      </c>
      <c r="B72" s="6">
        <f t="shared" si="6"/>
        <v>2009</v>
      </c>
      <c r="C72" s="30">
        <f>'Monthly Data'!E72</f>
        <v>6892994.1161999991</v>
      </c>
      <c r="D72" s="30">
        <f ca="1">'Res Normalized Monthly'!D72</f>
        <v>144.96</v>
      </c>
      <c r="E72" s="30">
        <f ca="1">'Res Normalized Monthly'!E72</f>
        <v>8.67</v>
      </c>
      <c r="F72" s="30">
        <f>'Monthly Data'!P72</f>
        <v>31</v>
      </c>
      <c r="G72" s="30">
        <f>'Monthly Data'!R72</f>
        <v>76.900000000000006</v>
      </c>
      <c r="H72" s="30">
        <f>'Monthly Data'!T72</f>
        <v>3284</v>
      </c>
      <c r="I72" s="30">
        <f>'Monthly Data'!X72</f>
        <v>0</v>
      </c>
      <c r="J72" s="30">
        <f>'Monthly Data'!AD72</f>
        <v>0</v>
      </c>
      <c r="K72" s="30">
        <f>'Monthly Data'!AF72</f>
        <v>0</v>
      </c>
      <c r="L72" s="30">
        <f>'Monthly Data'!AG72</f>
        <v>0</v>
      </c>
      <c r="M72" s="30">
        <f>'Monthly Data'!AH72</f>
        <v>1</v>
      </c>
      <c r="N72" s="30"/>
      <c r="O72" s="23">
        <f>'GS &lt; 50 OLS Model'!$B$5</f>
        <v>-12367234.9465017</v>
      </c>
      <c r="P72" s="23">
        <f ca="1">'GS &lt; 50 OLS Model'!$B$6*D72</f>
        <v>369409.09569309227</v>
      </c>
      <c r="Q72" s="23">
        <f ca="1">'GS &lt; 50 OLS Model'!$B$7*E72</f>
        <v>113935.01333283971</v>
      </c>
      <c r="R72" s="23">
        <f>'GS &lt; 50 OLS Model'!$B$8*F72</f>
        <v>4186909.0578663889</v>
      </c>
      <c r="S72" s="23">
        <f>'GS &lt; 50 OLS Model'!$B$9*G72</f>
        <v>3689357.2980872206</v>
      </c>
      <c r="T72" s="23">
        <f>'GS &lt; 50 OLS Model'!$B$10*H72</f>
        <v>11398833.010857821</v>
      </c>
      <c r="U72" s="23">
        <f>'GS &lt; 50 OLS Model'!$B$11*I72</f>
        <v>0</v>
      </c>
      <c r="V72" s="23">
        <f>'GS &lt; 50 OLS Model'!$B$12*J72</f>
        <v>0</v>
      </c>
      <c r="W72" s="23">
        <f>'GS &lt; 50 OLS Model'!$B$13*K72</f>
        <v>0</v>
      </c>
      <c r="X72" s="23">
        <f>'GS &lt; 50 OLS Model'!$B$14*L72</f>
        <v>0</v>
      </c>
      <c r="Y72" s="23">
        <f>'GS &lt; 50 OLS Model'!$B$15*M72</f>
        <v>-544912.84114379704</v>
      </c>
      <c r="Z72" s="23">
        <f t="shared" ca="1" si="5"/>
        <v>6846295.6881918656</v>
      </c>
    </row>
    <row r="73" spans="1:30" x14ac:dyDescent="0.25">
      <c r="A73" s="11">
        <v>39965</v>
      </c>
      <c r="B73" s="6">
        <f t="shared" si="6"/>
        <v>2009</v>
      </c>
      <c r="C73" s="30">
        <f>'Monthly Data'!E73</f>
        <v>6896984.1305000009</v>
      </c>
      <c r="D73" s="30">
        <f ca="1">'Res Normalized Monthly'!D73</f>
        <v>41.510000000000005</v>
      </c>
      <c r="E73" s="30">
        <f ca="1">'Res Normalized Monthly'!E73</f>
        <v>44.41</v>
      </c>
      <c r="F73" s="30">
        <f>'Monthly Data'!P73</f>
        <v>30</v>
      </c>
      <c r="G73" s="30">
        <f>'Monthly Data'!R73</f>
        <v>77.400000000000006</v>
      </c>
      <c r="H73" s="30">
        <f>'Monthly Data'!T73</f>
        <v>3268</v>
      </c>
      <c r="I73" s="30">
        <f>'Monthly Data'!X73</f>
        <v>0</v>
      </c>
      <c r="J73" s="30">
        <f>'Monthly Data'!AD73</f>
        <v>0</v>
      </c>
      <c r="K73" s="30">
        <f>'Monthly Data'!AF73</f>
        <v>0</v>
      </c>
      <c r="L73" s="30">
        <f>'Monthly Data'!AG73</f>
        <v>0</v>
      </c>
      <c r="M73" s="30">
        <f>'Monthly Data'!AH73</f>
        <v>1</v>
      </c>
      <c r="N73" s="30"/>
      <c r="O73" s="23">
        <f>'GS &lt; 50 OLS Model'!$B$5</f>
        <v>-12367234.9465017</v>
      </c>
      <c r="P73" s="23">
        <f ca="1">'GS &lt; 50 OLS Model'!$B$6*D73</f>
        <v>105782.08859147532</v>
      </c>
      <c r="Q73" s="23">
        <f ca="1">'GS &lt; 50 OLS Model'!$B$7*E73</f>
        <v>583604.83761377295</v>
      </c>
      <c r="R73" s="23">
        <f>'GS &lt; 50 OLS Model'!$B$8*F73</f>
        <v>4051847.47535457</v>
      </c>
      <c r="S73" s="23">
        <f>'GS &lt; 50 OLS Model'!$B$9*G73</f>
        <v>3713345.3169304407</v>
      </c>
      <c r="T73" s="23">
        <f>'GS &lt; 50 OLS Model'!$B$10*H73</f>
        <v>11343296.674629524</v>
      </c>
      <c r="U73" s="23">
        <f>'GS &lt; 50 OLS Model'!$B$11*I73</f>
        <v>0</v>
      </c>
      <c r="V73" s="23">
        <f>'GS &lt; 50 OLS Model'!$B$12*J73</f>
        <v>0</v>
      </c>
      <c r="W73" s="23">
        <f>'GS &lt; 50 OLS Model'!$B$13*K73</f>
        <v>0</v>
      </c>
      <c r="X73" s="23">
        <f>'GS &lt; 50 OLS Model'!$B$14*L73</f>
        <v>0</v>
      </c>
      <c r="Y73" s="23">
        <f>'GS &lt; 50 OLS Model'!$B$15*M73</f>
        <v>-544912.84114379704</v>
      </c>
      <c r="Z73" s="23">
        <f t="shared" ca="1" si="5"/>
        <v>6885728.6054742849</v>
      </c>
    </row>
    <row r="74" spans="1:30" x14ac:dyDescent="0.25">
      <c r="A74" s="11">
        <v>39995</v>
      </c>
      <c r="B74" s="6">
        <f t="shared" si="6"/>
        <v>2009</v>
      </c>
      <c r="C74" s="30">
        <f>'Monthly Data'!E74</f>
        <v>7547793.2116999989</v>
      </c>
      <c r="D74" s="30">
        <f ca="1">'Res Normalized Monthly'!D74</f>
        <v>5.01</v>
      </c>
      <c r="E74" s="30">
        <f ca="1">'Res Normalized Monthly'!E74</f>
        <v>96.909999999999982</v>
      </c>
      <c r="F74" s="30">
        <f>'Monthly Data'!P74</f>
        <v>31</v>
      </c>
      <c r="G74" s="30">
        <f>'Monthly Data'!R74</f>
        <v>78.400000000000006</v>
      </c>
      <c r="H74" s="30">
        <f>'Monthly Data'!T74</f>
        <v>3268</v>
      </c>
      <c r="I74" s="30">
        <f>'Monthly Data'!X74</f>
        <v>0</v>
      </c>
      <c r="J74" s="30">
        <f>'Monthly Data'!AD74</f>
        <v>0</v>
      </c>
      <c r="K74" s="30">
        <f>'Monthly Data'!AF74</f>
        <v>0</v>
      </c>
      <c r="L74" s="30">
        <f>'Monthly Data'!AG74</f>
        <v>0</v>
      </c>
      <c r="M74" s="30">
        <f>'Monthly Data'!AH74</f>
        <v>1</v>
      </c>
      <c r="N74" s="30"/>
      <c r="O74" s="23">
        <f>'GS &lt; 50 OLS Model'!$B$5</f>
        <v>-12367234.9465017</v>
      </c>
      <c r="P74" s="23">
        <f ca="1">'GS &lt; 50 OLS Model'!$B$6*D74</f>
        <v>12767.2431665452</v>
      </c>
      <c r="Q74" s="23">
        <f ca="1">'GS &lt; 50 OLS Model'!$B$7*E74</f>
        <v>1273522.7384181654</v>
      </c>
      <c r="R74" s="23">
        <f>'GS &lt; 50 OLS Model'!$B$8*F74</f>
        <v>4186909.0578663889</v>
      </c>
      <c r="S74" s="23">
        <f>'GS &lt; 50 OLS Model'!$B$9*G74</f>
        <v>3761321.3546168804</v>
      </c>
      <c r="T74" s="23">
        <f>'GS &lt; 50 OLS Model'!$B$10*H74</f>
        <v>11343296.674629524</v>
      </c>
      <c r="U74" s="23">
        <f>'GS &lt; 50 OLS Model'!$B$11*I74</f>
        <v>0</v>
      </c>
      <c r="V74" s="23">
        <f>'GS &lt; 50 OLS Model'!$B$12*J74</f>
        <v>0</v>
      </c>
      <c r="W74" s="23">
        <f>'GS &lt; 50 OLS Model'!$B$13*K74</f>
        <v>0</v>
      </c>
      <c r="X74" s="23">
        <f>'GS &lt; 50 OLS Model'!$B$14*L74</f>
        <v>0</v>
      </c>
      <c r="Y74" s="23">
        <f>'GS &lt; 50 OLS Model'!$B$15*M74</f>
        <v>-544912.84114379704</v>
      </c>
      <c r="Z74" s="23">
        <f t="shared" ca="1" si="5"/>
        <v>7665669.2810520073</v>
      </c>
    </row>
    <row r="75" spans="1:30" x14ac:dyDescent="0.25">
      <c r="A75" s="11">
        <v>40026</v>
      </c>
      <c r="B75" s="6">
        <f t="shared" si="6"/>
        <v>2009</v>
      </c>
      <c r="C75" s="30">
        <f>'Monthly Data'!E75</f>
        <v>7818900.3452000003</v>
      </c>
      <c r="D75" s="30">
        <f ca="1">'Res Normalized Monthly'!D75</f>
        <v>12.719999999999999</v>
      </c>
      <c r="E75" s="30">
        <f ca="1">'Res Normalized Monthly'!E75</f>
        <v>77.22999999999999</v>
      </c>
      <c r="F75" s="30">
        <f>'Monthly Data'!P75</f>
        <v>31</v>
      </c>
      <c r="G75" s="30">
        <f>'Monthly Data'!R75</f>
        <v>79.3</v>
      </c>
      <c r="H75" s="30">
        <f>'Monthly Data'!T75</f>
        <v>3261</v>
      </c>
      <c r="I75" s="30">
        <f>'Monthly Data'!X75</f>
        <v>0</v>
      </c>
      <c r="J75" s="30">
        <f>'Monthly Data'!AD75</f>
        <v>0</v>
      </c>
      <c r="K75" s="30">
        <f>'Monthly Data'!AF75</f>
        <v>0</v>
      </c>
      <c r="L75" s="30">
        <f>'Monthly Data'!AG75</f>
        <v>0</v>
      </c>
      <c r="M75" s="30">
        <f>'Monthly Data'!AH75</f>
        <v>1</v>
      </c>
      <c r="N75" s="30"/>
      <c r="O75" s="23">
        <f>'GS &lt; 50 OLS Model'!$B$5</f>
        <v>-12367234.9465017</v>
      </c>
      <c r="P75" s="23">
        <f ca="1">'GS &lt; 50 OLS Model'!$B$6*D75</f>
        <v>32415.036542605776</v>
      </c>
      <c r="Q75" s="23">
        <f ca="1">'GS &lt; 50 OLS Model'!$B$7*E75</f>
        <v>1014902.0853166332</v>
      </c>
      <c r="R75" s="23">
        <f>'GS &lt; 50 OLS Model'!$B$8*F75</f>
        <v>4186909.0578663889</v>
      </c>
      <c r="S75" s="23">
        <f>'GS &lt; 50 OLS Model'!$B$9*G75</f>
        <v>3804499.7885346757</v>
      </c>
      <c r="T75" s="23">
        <f>'GS &lt; 50 OLS Model'!$B$10*H75</f>
        <v>11318999.527529644</v>
      </c>
      <c r="U75" s="23">
        <f>'GS &lt; 50 OLS Model'!$B$11*I75</f>
        <v>0</v>
      </c>
      <c r="V75" s="23">
        <f>'GS &lt; 50 OLS Model'!$B$12*J75</f>
        <v>0</v>
      </c>
      <c r="W75" s="23">
        <f>'GS &lt; 50 OLS Model'!$B$13*K75</f>
        <v>0</v>
      </c>
      <c r="X75" s="23">
        <f>'GS &lt; 50 OLS Model'!$B$14*L75</f>
        <v>0</v>
      </c>
      <c r="Y75" s="23">
        <f>'GS &lt; 50 OLS Model'!$B$15*M75</f>
        <v>-544912.84114379704</v>
      </c>
      <c r="Z75" s="23">
        <f t="shared" ca="1" si="5"/>
        <v>7445577.7081444506</v>
      </c>
    </row>
    <row r="76" spans="1:30" x14ac:dyDescent="0.25">
      <c r="A76" s="11">
        <v>40057</v>
      </c>
      <c r="B76" s="6">
        <f t="shared" si="6"/>
        <v>2009</v>
      </c>
      <c r="C76" s="30">
        <f>'Monthly Data'!E76</f>
        <v>7086905.3305000011</v>
      </c>
      <c r="D76" s="30">
        <f ca="1">'Res Normalized Monthly'!D76</f>
        <v>86.570000000000007</v>
      </c>
      <c r="E76" s="30">
        <f ca="1">'Res Normalized Monthly'!E76</f>
        <v>19.899999999999999</v>
      </c>
      <c r="F76" s="30">
        <f>'Monthly Data'!P76</f>
        <v>30</v>
      </c>
      <c r="G76" s="30">
        <f>'Monthly Data'!R76</f>
        <v>80</v>
      </c>
      <c r="H76" s="30">
        <f>'Monthly Data'!T76</f>
        <v>3260</v>
      </c>
      <c r="I76" s="30">
        <f>'Monthly Data'!X76</f>
        <v>0</v>
      </c>
      <c r="J76" s="30">
        <f>'Monthly Data'!AD76</f>
        <v>1</v>
      </c>
      <c r="K76" s="30">
        <f>'Monthly Data'!AF76</f>
        <v>0</v>
      </c>
      <c r="L76" s="30">
        <f>'Monthly Data'!AG76</f>
        <v>0</v>
      </c>
      <c r="M76" s="30">
        <f>'Monthly Data'!AH76</f>
        <v>0</v>
      </c>
      <c r="N76" s="30"/>
      <c r="O76" s="23">
        <f>'GS &lt; 50 OLS Model'!$B$5</f>
        <v>-12367234.9465017</v>
      </c>
      <c r="P76" s="23">
        <f ca="1">'GS &lt; 50 OLS Model'!$B$6*D76</f>
        <v>220610.82653249861</v>
      </c>
      <c r="Q76" s="23">
        <f ca="1">'GS &lt; 50 OLS Model'!$B$7*E76</f>
        <v>261511.73763823646</v>
      </c>
      <c r="R76" s="23">
        <f>'GS &lt; 50 OLS Model'!$B$8*F76</f>
        <v>4051847.47535457</v>
      </c>
      <c r="S76" s="23">
        <f>'GS &lt; 50 OLS Model'!$B$9*G76</f>
        <v>3838083.0149151841</v>
      </c>
      <c r="T76" s="23">
        <f>'GS &lt; 50 OLS Model'!$B$10*H76</f>
        <v>11315528.506515376</v>
      </c>
      <c r="U76" s="23">
        <f>'GS &lt; 50 OLS Model'!$B$11*I76</f>
        <v>0</v>
      </c>
      <c r="V76" s="23">
        <f>'GS &lt; 50 OLS Model'!$B$12*J76</f>
        <v>-458368.44831450901</v>
      </c>
      <c r="W76" s="23">
        <f>'GS &lt; 50 OLS Model'!$B$13*K76</f>
        <v>0</v>
      </c>
      <c r="X76" s="23">
        <f>'GS &lt; 50 OLS Model'!$B$14*L76</f>
        <v>0</v>
      </c>
      <c r="Y76" s="23">
        <f>'GS &lt; 50 OLS Model'!$B$15*M76</f>
        <v>0</v>
      </c>
      <c r="Z76" s="23">
        <f t="shared" ca="1" si="5"/>
        <v>6861978.1661396557</v>
      </c>
    </row>
    <row r="77" spans="1:30" x14ac:dyDescent="0.25">
      <c r="A77" s="11">
        <v>40087</v>
      </c>
      <c r="B77" s="6">
        <f t="shared" si="6"/>
        <v>2009</v>
      </c>
      <c r="C77" s="30">
        <f>'Monthly Data'!E77</f>
        <v>7315482.7944999998</v>
      </c>
      <c r="D77" s="30">
        <f ca="1">'Res Normalized Monthly'!D77</f>
        <v>270.3</v>
      </c>
      <c r="E77" s="30">
        <f ca="1">'Res Normalized Monthly'!E77</f>
        <v>1.21</v>
      </c>
      <c r="F77" s="30">
        <f>'Monthly Data'!P77</f>
        <v>31</v>
      </c>
      <c r="G77" s="30">
        <f>'Monthly Data'!R77</f>
        <v>80.900000000000006</v>
      </c>
      <c r="H77" s="30">
        <f>'Monthly Data'!T77</f>
        <v>3248</v>
      </c>
      <c r="I77" s="30">
        <f>'Monthly Data'!X77</f>
        <v>0</v>
      </c>
      <c r="J77" s="30">
        <f>'Monthly Data'!AD77</f>
        <v>1</v>
      </c>
      <c r="K77" s="30">
        <f>'Monthly Data'!AF77</f>
        <v>0</v>
      </c>
      <c r="L77" s="30">
        <f>'Monthly Data'!AG77</f>
        <v>0</v>
      </c>
      <c r="M77" s="30">
        <f>'Monthly Data'!AH77</f>
        <v>0</v>
      </c>
      <c r="N77" s="30"/>
      <c r="O77" s="23">
        <f>'GS &lt; 50 OLS Model'!$B$5</f>
        <v>-12367234.9465017</v>
      </c>
      <c r="P77" s="23">
        <f ca="1">'GS &lt; 50 OLS Model'!$B$6*D77</f>
        <v>688819.52653037279</v>
      </c>
      <c r="Q77" s="23">
        <f ca="1">'GS &lt; 50 OLS Model'!$B$7*E77</f>
        <v>15900.964951872669</v>
      </c>
      <c r="R77" s="23">
        <f>'GS &lt; 50 OLS Model'!$B$8*F77</f>
        <v>4186909.0578663889</v>
      </c>
      <c r="S77" s="23">
        <f>'GS &lt; 50 OLS Model'!$B$9*G77</f>
        <v>3881261.4488329799</v>
      </c>
      <c r="T77" s="23">
        <f>'GS &lt; 50 OLS Model'!$B$10*H77</f>
        <v>11273876.254344152</v>
      </c>
      <c r="U77" s="23">
        <f>'GS &lt; 50 OLS Model'!$B$11*I77</f>
        <v>0</v>
      </c>
      <c r="V77" s="23">
        <f>'GS &lt; 50 OLS Model'!$B$12*J77</f>
        <v>-458368.44831450901</v>
      </c>
      <c r="W77" s="23">
        <f>'GS &lt; 50 OLS Model'!$B$13*K77</f>
        <v>0</v>
      </c>
      <c r="X77" s="23">
        <f>'GS &lt; 50 OLS Model'!$B$14*L77</f>
        <v>0</v>
      </c>
      <c r="Y77" s="23">
        <f>'GS &lt; 50 OLS Model'!$B$15*M77</f>
        <v>0</v>
      </c>
      <c r="Z77" s="23">
        <f t="shared" ca="1" si="5"/>
        <v>7221163.8577095559</v>
      </c>
    </row>
    <row r="78" spans="1:30" x14ac:dyDescent="0.25">
      <c r="A78" s="11">
        <v>40118</v>
      </c>
      <c r="B78" s="6">
        <f t="shared" si="6"/>
        <v>2009</v>
      </c>
      <c r="C78" s="30">
        <f>'Monthly Data'!E78</f>
        <v>7548115.7056999998</v>
      </c>
      <c r="D78" s="30">
        <f ca="1">'Res Normalized Monthly'!D78</f>
        <v>444.05</v>
      </c>
      <c r="E78" s="30">
        <f ca="1">'Res Normalized Monthly'!E78</f>
        <v>0</v>
      </c>
      <c r="F78" s="30">
        <f>'Monthly Data'!P78</f>
        <v>30</v>
      </c>
      <c r="G78" s="30">
        <f>'Monthly Data'!R78</f>
        <v>81.2</v>
      </c>
      <c r="H78" s="30">
        <f>'Monthly Data'!T78</f>
        <v>3247</v>
      </c>
      <c r="I78" s="30">
        <f>'Monthly Data'!X78</f>
        <v>0</v>
      </c>
      <c r="J78" s="30">
        <f>'Monthly Data'!AD78</f>
        <v>1</v>
      </c>
      <c r="K78" s="30">
        <f>'Monthly Data'!AF78</f>
        <v>0</v>
      </c>
      <c r="L78" s="30">
        <f>'Monthly Data'!AG78</f>
        <v>0</v>
      </c>
      <c r="M78" s="30">
        <f>'Monthly Data'!AH78</f>
        <v>0</v>
      </c>
      <c r="N78" s="30"/>
      <c r="O78" s="23">
        <f>'GS &lt; 50 OLS Model'!$B$5</f>
        <v>-12367234.9465017</v>
      </c>
      <c r="P78" s="23">
        <f ca="1">'GS &lt; 50 OLS Model'!$B$6*D78</f>
        <v>1131595.6742723347</v>
      </c>
      <c r="Q78" s="23">
        <f ca="1">'GS &lt; 50 OLS Model'!$B$7*E78</f>
        <v>0</v>
      </c>
      <c r="R78" s="23">
        <f>'GS &lt; 50 OLS Model'!$B$8*F78</f>
        <v>4051847.47535457</v>
      </c>
      <c r="S78" s="23">
        <f>'GS &lt; 50 OLS Model'!$B$9*G78</f>
        <v>3895654.2601389117</v>
      </c>
      <c r="T78" s="23">
        <f>'GS &lt; 50 OLS Model'!$B$10*H78</f>
        <v>11270405.233329885</v>
      </c>
      <c r="U78" s="23">
        <f>'GS &lt; 50 OLS Model'!$B$11*I78</f>
        <v>0</v>
      </c>
      <c r="V78" s="23">
        <f>'GS &lt; 50 OLS Model'!$B$12*J78</f>
        <v>-458368.44831450901</v>
      </c>
      <c r="W78" s="23">
        <f>'GS &lt; 50 OLS Model'!$B$13*K78</f>
        <v>0</v>
      </c>
      <c r="X78" s="23">
        <f>'GS &lt; 50 OLS Model'!$B$14*L78</f>
        <v>0</v>
      </c>
      <c r="Y78" s="23">
        <f>'GS &lt; 50 OLS Model'!$B$15*M78</f>
        <v>0</v>
      </c>
      <c r="Z78" s="23">
        <f t="shared" ca="1" si="5"/>
        <v>7523899.2482794905</v>
      </c>
    </row>
    <row r="79" spans="1:30" x14ac:dyDescent="0.25">
      <c r="A79" s="11">
        <v>40148</v>
      </c>
      <c r="B79" s="6">
        <f t="shared" si="6"/>
        <v>2009</v>
      </c>
      <c r="C79" s="30">
        <f>'Monthly Data'!E79</f>
        <v>8620869.761500001</v>
      </c>
      <c r="D79" s="30">
        <f ca="1">'Res Normalized Monthly'!D79</f>
        <v>684.01</v>
      </c>
      <c r="E79" s="30">
        <f ca="1">'Res Normalized Monthly'!E79</f>
        <v>0</v>
      </c>
      <c r="F79" s="30">
        <f>'Monthly Data'!P79</f>
        <v>31</v>
      </c>
      <c r="G79" s="30">
        <f>'Monthly Data'!R79</f>
        <v>81.2</v>
      </c>
      <c r="H79" s="30">
        <f>'Monthly Data'!T79</f>
        <v>3255</v>
      </c>
      <c r="I79" s="30">
        <f>'Monthly Data'!X79</f>
        <v>0</v>
      </c>
      <c r="J79" s="30">
        <f>'Monthly Data'!AD79</f>
        <v>0</v>
      </c>
      <c r="K79" s="30">
        <f>'Monthly Data'!AF79</f>
        <v>0</v>
      </c>
      <c r="L79" s="30">
        <f>'Monthly Data'!AG79</f>
        <v>1</v>
      </c>
      <c r="M79" s="30">
        <f>'Monthly Data'!AH79</f>
        <v>0</v>
      </c>
      <c r="N79" s="30"/>
      <c r="O79" s="23">
        <f>'GS &lt; 50 OLS Model'!$B$5</f>
        <v>-12367234.9465017</v>
      </c>
      <c r="P79" s="23">
        <f ca="1">'GS &lt; 50 OLS Model'!$B$6*D79</f>
        <v>1743098.2032631901</v>
      </c>
      <c r="Q79" s="23">
        <f ca="1">'GS &lt; 50 OLS Model'!$B$7*E79</f>
        <v>0</v>
      </c>
      <c r="R79" s="23">
        <f>'GS &lt; 50 OLS Model'!$B$8*F79</f>
        <v>4186909.0578663889</v>
      </c>
      <c r="S79" s="23">
        <f>'GS &lt; 50 OLS Model'!$B$9*G79</f>
        <v>3895654.2601389117</v>
      </c>
      <c r="T79" s="23">
        <f>'GS &lt; 50 OLS Model'!$B$10*H79</f>
        <v>11298173.401444033</v>
      </c>
      <c r="U79" s="23">
        <f>'GS &lt; 50 OLS Model'!$B$11*I79</f>
        <v>0</v>
      </c>
      <c r="V79" s="23">
        <f>'GS &lt; 50 OLS Model'!$B$12*J79</f>
        <v>0</v>
      </c>
      <c r="W79" s="23">
        <f>'GS &lt; 50 OLS Model'!$B$13*K79</f>
        <v>0</v>
      </c>
      <c r="X79" s="23">
        <f>'GS &lt; 50 OLS Model'!$B$14*L79</f>
        <v>-234181.59750855001</v>
      </c>
      <c r="Y79" s="23">
        <f>'GS &lt; 50 OLS Model'!$B$15*M79</f>
        <v>0</v>
      </c>
      <c r="Z79" s="23">
        <f t="shared" ca="1" si="5"/>
        <v>8522418.3787022736</v>
      </c>
    </row>
    <row r="80" spans="1:30" x14ac:dyDescent="0.25">
      <c r="A80" s="11">
        <v>40179</v>
      </c>
      <c r="B80" s="6">
        <f t="shared" si="6"/>
        <v>2010</v>
      </c>
      <c r="C80" s="30">
        <f>'Monthly Data'!E80</f>
        <v>9325181.3517000005</v>
      </c>
      <c r="D80" s="30">
        <f ca="1">'Res Normalized Monthly'!D80</f>
        <v>784.29</v>
      </c>
      <c r="E80" s="30">
        <f ca="1">'Res Normalized Monthly'!E80</f>
        <v>0</v>
      </c>
      <c r="F80" s="30">
        <f>'Monthly Data'!P80</f>
        <v>31</v>
      </c>
      <c r="G80" s="30">
        <f>'Monthly Data'!R80</f>
        <v>80</v>
      </c>
      <c r="H80" s="30">
        <f>'Monthly Data'!T80</f>
        <v>3254</v>
      </c>
      <c r="I80" s="30">
        <f>'Monthly Data'!X80</f>
        <v>0</v>
      </c>
      <c r="J80" s="30">
        <f>'Monthly Data'!AD80</f>
        <v>0</v>
      </c>
      <c r="K80" s="30">
        <f>'Monthly Data'!AF80</f>
        <v>0</v>
      </c>
      <c r="L80" s="30">
        <f>'Monthly Data'!AG80</f>
        <v>0</v>
      </c>
      <c r="M80" s="30">
        <f>'Monthly Data'!AH80</f>
        <v>0</v>
      </c>
      <c r="N80" s="30"/>
      <c r="O80" s="23">
        <f>'GS &lt; 50 OLS Model'!$B$5</f>
        <v>-12367234.9465017</v>
      </c>
      <c r="P80" s="23">
        <f ca="1">'GS &lt; 50 OLS Model'!$B$6*D80</f>
        <v>1998646.9347484501</v>
      </c>
      <c r="Q80" s="23">
        <f ca="1">'GS &lt; 50 OLS Model'!$B$7*E80</f>
        <v>0</v>
      </c>
      <c r="R80" s="23">
        <f>'GS &lt; 50 OLS Model'!$B$8*F80</f>
        <v>4186909.0578663889</v>
      </c>
      <c r="S80" s="23">
        <f>'GS &lt; 50 OLS Model'!$B$9*G80</f>
        <v>3838083.0149151841</v>
      </c>
      <c r="T80" s="23">
        <f>'GS &lt; 50 OLS Model'!$B$10*H80</f>
        <v>11294702.380429763</v>
      </c>
      <c r="U80" s="23">
        <f>'GS &lt; 50 OLS Model'!$B$11*I80</f>
        <v>0</v>
      </c>
      <c r="V80" s="23">
        <f>'GS &lt; 50 OLS Model'!$B$12*J80</f>
        <v>0</v>
      </c>
      <c r="W80" s="23">
        <f>'GS &lt; 50 OLS Model'!$B$13*K80</f>
        <v>0</v>
      </c>
      <c r="X80" s="23">
        <f>'GS &lt; 50 OLS Model'!$B$14*L80</f>
        <v>0</v>
      </c>
      <c r="Y80" s="23">
        <f>'GS &lt; 50 OLS Model'!$B$15*M80</f>
        <v>0</v>
      </c>
      <c r="Z80" s="23">
        <f t="shared" ca="1" si="5"/>
        <v>8951106.4414580874</v>
      </c>
    </row>
    <row r="81" spans="1:26" x14ac:dyDescent="0.25">
      <c r="A81" s="11">
        <v>40210</v>
      </c>
      <c r="B81" s="6">
        <f t="shared" si="6"/>
        <v>2010</v>
      </c>
      <c r="C81" s="30">
        <f>'Monthly Data'!E81</f>
        <v>8591993.1293000001</v>
      </c>
      <c r="D81" s="30">
        <f ca="1">'Res Normalized Monthly'!D81</f>
        <v>682.50999999999988</v>
      </c>
      <c r="E81" s="30">
        <f ca="1">'Res Normalized Monthly'!E81</f>
        <v>0</v>
      </c>
      <c r="F81" s="30">
        <f>'Monthly Data'!P81</f>
        <v>28</v>
      </c>
      <c r="G81" s="30">
        <f>'Monthly Data'!R81</f>
        <v>77.7</v>
      </c>
      <c r="H81" s="30">
        <f>'Monthly Data'!T81</f>
        <v>3250</v>
      </c>
      <c r="I81" s="30">
        <f>'Monthly Data'!X81</f>
        <v>0</v>
      </c>
      <c r="J81" s="30">
        <f>'Monthly Data'!AD81</f>
        <v>0</v>
      </c>
      <c r="K81" s="30">
        <f>'Monthly Data'!AF81</f>
        <v>0</v>
      </c>
      <c r="L81" s="30">
        <f>'Monthly Data'!AG81</f>
        <v>0</v>
      </c>
      <c r="M81" s="30">
        <f>'Monthly Data'!AH81</f>
        <v>0</v>
      </c>
      <c r="N81" s="30"/>
      <c r="O81" s="23">
        <f>'GS &lt; 50 OLS Model'!$B$5</f>
        <v>-12367234.9465017</v>
      </c>
      <c r="P81" s="23">
        <f ca="1">'GS &lt; 50 OLS Model'!$B$6*D81</f>
        <v>1739275.6753690145</v>
      </c>
      <c r="Q81" s="23">
        <f ca="1">'GS &lt; 50 OLS Model'!$B$7*E81</f>
        <v>0</v>
      </c>
      <c r="R81" s="23">
        <f>'GS &lt; 50 OLS Model'!$B$8*F81</f>
        <v>3781724.310330932</v>
      </c>
      <c r="S81" s="23">
        <f>'GS &lt; 50 OLS Model'!$B$9*G81</f>
        <v>3727738.1282363725</v>
      </c>
      <c r="T81" s="23">
        <f>'GS &lt; 50 OLS Model'!$B$10*H81</f>
        <v>11280818.296372689</v>
      </c>
      <c r="U81" s="23">
        <f>'GS &lt; 50 OLS Model'!$B$11*I81</f>
        <v>0</v>
      </c>
      <c r="V81" s="23">
        <f>'GS &lt; 50 OLS Model'!$B$12*J81</f>
        <v>0</v>
      </c>
      <c r="W81" s="23">
        <f>'GS &lt; 50 OLS Model'!$B$13*K81</f>
        <v>0</v>
      </c>
      <c r="X81" s="23">
        <f>'GS &lt; 50 OLS Model'!$B$14*L81</f>
        <v>0</v>
      </c>
      <c r="Y81" s="23">
        <f>'GS &lt; 50 OLS Model'!$B$15*M81</f>
        <v>0</v>
      </c>
      <c r="Z81" s="23">
        <f t="shared" ca="1" si="5"/>
        <v>8162321.463807309</v>
      </c>
    </row>
    <row r="82" spans="1:26" x14ac:dyDescent="0.25">
      <c r="A82" s="11">
        <v>40238</v>
      </c>
      <c r="B82" s="6">
        <f t="shared" si="6"/>
        <v>2010</v>
      </c>
      <c r="C82" s="30">
        <f>'Monthly Data'!E82</f>
        <v>8207095.9015999986</v>
      </c>
      <c r="D82" s="30">
        <f ca="1">'Res Normalized Monthly'!D82</f>
        <v>556.99</v>
      </c>
      <c r="E82" s="30">
        <f ca="1">'Res Normalized Monthly'!E82</f>
        <v>0</v>
      </c>
      <c r="F82" s="30">
        <f>'Monthly Data'!P82</f>
        <v>31</v>
      </c>
      <c r="G82" s="30">
        <f>'Monthly Data'!R82</f>
        <v>76.400000000000006</v>
      </c>
      <c r="H82" s="30">
        <f>'Monthly Data'!T82</f>
        <v>3249</v>
      </c>
      <c r="I82" s="30">
        <f>'Monthly Data'!X82</f>
        <v>0</v>
      </c>
      <c r="J82" s="30">
        <f>'Monthly Data'!AD82</f>
        <v>0</v>
      </c>
      <c r="K82" s="30">
        <f>'Monthly Data'!AF82</f>
        <v>0</v>
      </c>
      <c r="L82" s="30">
        <f>'Monthly Data'!AG82</f>
        <v>0</v>
      </c>
      <c r="M82" s="30">
        <f>'Monthly Data'!AH82</f>
        <v>0</v>
      </c>
      <c r="N82" s="30"/>
      <c r="O82" s="23">
        <f>'GS &lt; 50 OLS Model'!$B$5</f>
        <v>-12367234.9465017</v>
      </c>
      <c r="P82" s="23">
        <f ca="1">'GS &lt; 50 OLS Model'!$B$6*D82</f>
        <v>1419406.5411844333</v>
      </c>
      <c r="Q82" s="23">
        <f ca="1">'GS &lt; 50 OLS Model'!$B$7*E82</f>
        <v>0</v>
      </c>
      <c r="R82" s="23">
        <f>'GS &lt; 50 OLS Model'!$B$8*F82</f>
        <v>4186909.0578663889</v>
      </c>
      <c r="S82" s="23">
        <f>'GS &lt; 50 OLS Model'!$B$9*G82</f>
        <v>3665369.279244001</v>
      </c>
      <c r="T82" s="23">
        <f>'GS &lt; 50 OLS Model'!$B$10*H82</f>
        <v>11277347.275358422</v>
      </c>
      <c r="U82" s="23">
        <f>'GS &lt; 50 OLS Model'!$B$11*I82</f>
        <v>0</v>
      </c>
      <c r="V82" s="23">
        <f>'GS &lt; 50 OLS Model'!$B$12*J82</f>
        <v>0</v>
      </c>
      <c r="W82" s="23">
        <f>'GS &lt; 50 OLS Model'!$B$13*K82</f>
        <v>0</v>
      </c>
      <c r="X82" s="23">
        <f>'GS &lt; 50 OLS Model'!$B$14*L82</f>
        <v>0</v>
      </c>
      <c r="Y82" s="23">
        <f>'GS &lt; 50 OLS Model'!$B$15*M82</f>
        <v>0</v>
      </c>
      <c r="Z82" s="23">
        <f t="shared" ca="1" si="5"/>
        <v>8181797.2071515443</v>
      </c>
    </row>
    <row r="83" spans="1:26" x14ac:dyDescent="0.25">
      <c r="A83" s="11">
        <v>40269</v>
      </c>
      <c r="B83" s="6">
        <f t="shared" si="6"/>
        <v>2010</v>
      </c>
      <c r="C83" s="30">
        <f>'Monthly Data'!E83</f>
        <v>6918818.8890000004</v>
      </c>
      <c r="D83" s="30">
        <f ca="1">'Res Normalized Monthly'!D83</f>
        <v>326.58999999999997</v>
      </c>
      <c r="E83" s="30">
        <f ca="1">'Res Normalized Monthly'!E83</f>
        <v>0.39</v>
      </c>
      <c r="F83" s="30">
        <f>'Monthly Data'!P83</f>
        <v>30</v>
      </c>
      <c r="G83" s="30">
        <f>'Monthly Data'!R83</f>
        <v>76.400000000000006</v>
      </c>
      <c r="H83" s="30">
        <f>'Monthly Data'!T83</f>
        <v>3250</v>
      </c>
      <c r="I83" s="30">
        <f>'Monthly Data'!X83</f>
        <v>0</v>
      </c>
      <c r="J83" s="30">
        <f>'Monthly Data'!AD83</f>
        <v>0</v>
      </c>
      <c r="K83" s="30">
        <f>'Monthly Data'!AF83</f>
        <v>1</v>
      </c>
      <c r="L83" s="30">
        <f>'Monthly Data'!AG83</f>
        <v>0</v>
      </c>
      <c r="M83" s="30">
        <f>'Monthly Data'!AH83</f>
        <v>0</v>
      </c>
      <c r="N83" s="30"/>
      <c r="O83" s="23">
        <f>'GS &lt; 50 OLS Model'!$B$5</f>
        <v>-12367234.9465017</v>
      </c>
      <c r="P83" s="23">
        <f ca="1">'GS &lt; 50 OLS Model'!$B$6*D83</f>
        <v>832266.2566391211</v>
      </c>
      <c r="Q83" s="23">
        <f ca="1">'GS &lt; 50 OLS Model'!$B$7*E83</f>
        <v>5125.1044059754886</v>
      </c>
      <c r="R83" s="23">
        <f>'GS &lt; 50 OLS Model'!$B$8*F83</f>
        <v>4051847.47535457</v>
      </c>
      <c r="S83" s="23">
        <f>'GS &lt; 50 OLS Model'!$B$9*G83</f>
        <v>3665369.279244001</v>
      </c>
      <c r="T83" s="23">
        <f>'GS &lt; 50 OLS Model'!$B$10*H83</f>
        <v>11280818.296372689</v>
      </c>
      <c r="U83" s="23">
        <f>'GS &lt; 50 OLS Model'!$B$11*I83</f>
        <v>0</v>
      </c>
      <c r="V83" s="23">
        <f>'GS &lt; 50 OLS Model'!$B$12*J83</f>
        <v>0</v>
      </c>
      <c r="W83" s="23">
        <f>'GS &lt; 50 OLS Model'!$B$13*K83</f>
        <v>-562461.25423987105</v>
      </c>
      <c r="X83" s="23">
        <f>'GS &lt; 50 OLS Model'!$B$14*L83</f>
        <v>0</v>
      </c>
      <c r="Y83" s="23">
        <f>'GS &lt; 50 OLS Model'!$B$15*M83</f>
        <v>0</v>
      </c>
      <c r="Z83" s="23">
        <f t="shared" ca="1" si="5"/>
        <v>6905730.211274785</v>
      </c>
    </row>
    <row r="84" spans="1:26" x14ac:dyDescent="0.25">
      <c r="A84" s="11">
        <v>40299</v>
      </c>
      <c r="B84" s="6">
        <f t="shared" si="6"/>
        <v>2010</v>
      </c>
      <c r="C84" s="30">
        <f>'Monthly Data'!E84</f>
        <v>6986125.7528999997</v>
      </c>
      <c r="D84" s="30">
        <f ca="1">'Res Normalized Monthly'!D84</f>
        <v>144.96</v>
      </c>
      <c r="E84" s="30">
        <f ca="1">'Res Normalized Monthly'!E84</f>
        <v>8.67</v>
      </c>
      <c r="F84" s="30">
        <f>'Monthly Data'!P84</f>
        <v>31</v>
      </c>
      <c r="G84" s="30">
        <f>'Monthly Data'!R84</f>
        <v>77.599999999999994</v>
      </c>
      <c r="H84" s="30">
        <f>'Monthly Data'!T84</f>
        <v>3237</v>
      </c>
      <c r="I84" s="30">
        <f>'Monthly Data'!X84</f>
        <v>0</v>
      </c>
      <c r="J84" s="30">
        <f>'Monthly Data'!AD84</f>
        <v>0</v>
      </c>
      <c r="K84" s="30">
        <f>'Monthly Data'!AF84</f>
        <v>0</v>
      </c>
      <c r="L84" s="30">
        <f>'Monthly Data'!AG84</f>
        <v>0</v>
      </c>
      <c r="M84" s="30">
        <f>'Monthly Data'!AH84</f>
        <v>1</v>
      </c>
      <c r="N84" s="30"/>
      <c r="O84" s="23">
        <f>'GS &lt; 50 OLS Model'!$B$5</f>
        <v>-12367234.9465017</v>
      </c>
      <c r="P84" s="23">
        <f ca="1">'GS &lt; 50 OLS Model'!$B$6*D84</f>
        <v>369409.09569309227</v>
      </c>
      <c r="Q84" s="23">
        <f ca="1">'GS &lt; 50 OLS Model'!$B$7*E84</f>
        <v>113935.01333283971</v>
      </c>
      <c r="R84" s="23">
        <f>'GS &lt; 50 OLS Model'!$B$8*F84</f>
        <v>4186909.0578663889</v>
      </c>
      <c r="S84" s="23">
        <f>'GS &lt; 50 OLS Model'!$B$9*G84</f>
        <v>3722940.5244677281</v>
      </c>
      <c r="T84" s="23">
        <f>'GS &lt; 50 OLS Model'!$B$10*H84</f>
        <v>11235695.0231872</v>
      </c>
      <c r="U84" s="23">
        <f>'GS &lt; 50 OLS Model'!$B$11*I84</f>
        <v>0</v>
      </c>
      <c r="V84" s="23">
        <f>'GS &lt; 50 OLS Model'!$B$12*J84</f>
        <v>0</v>
      </c>
      <c r="W84" s="23">
        <f>'GS &lt; 50 OLS Model'!$B$13*K84</f>
        <v>0</v>
      </c>
      <c r="X84" s="23">
        <f>'GS &lt; 50 OLS Model'!$B$14*L84</f>
        <v>0</v>
      </c>
      <c r="Y84" s="23">
        <f>'GS &lt; 50 OLS Model'!$B$15*M84</f>
        <v>-544912.84114379704</v>
      </c>
      <c r="Z84" s="23">
        <f t="shared" ca="1" si="5"/>
        <v>6716740.9269017521</v>
      </c>
    </row>
    <row r="85" spans="1:26" x14ac:dyDescent="0.25">
      <c r="A85" s="11">
        <v>40330</v>
      </c>
      <c r="B85" s="6">
        <f t="shared" si="6"/>
        <v>2010</v>
      </c>
      <c r="C85" s="30">
        <f>'Monthly Data'!E85</f>
        <v>7185164.8809000012</v>
      </c>
      <c r="D85" s="30">
        <f ca="1">'Res Normalized Monthly'!D85</f>
        <v>41.510000000000005</v>
      </c>
      <c r="E85" s="30">
        <f ca="1">'Res Normalized Monthly'!E85</f>
        <v>44.41</v>
      </c>
      <c r="F85" s="30">
        <f>'Monthly Data'!P85</f>
        <v>30</v>
      </c>
      <c r="G85" s="30">
        <f>'Monthly Data'!R85</f>
        <v>77.7</v>
      </c>
      <c r="H85" s="30">
        <f>'Monthly Data'!T85</f>
        <v>3237</v>
      </c>
      <c r="I85" s="30">
        <f>'Monthly Data'!X85</f>
        <v>0</v>
      </c>
      <c r="J85" s="30">
        <f>'Monthly Data'!AD85</f>
        <v>0</v>
      </c>
      <c r="K85" s="30">
        <f>'Monthly Data'!AF85</f>
        <v>0</v>
      </c>
      <c r="L85" s="30">
        <f>'Monthly Data'!AG85</f>
        <v>0</v>
      </c>
      <c r="M85" s="30">
        <f>'Monthly Data'!AH85</f>
        <v>1</v>
      </c>
      <c r="N85" s="30"/>
      <c r="O85" s="23">
        <f>'GS &lt; 50 OLS Model'!$B$5</f>
        <v>-12367234.9465017</v>
      </c>
      <c r="P85" s="23">
        <f ca="1">'GS &lt; 50 OLS Model'!$B$6*D85</f>
        <v>105782.08859147532</v>
      </c>
      <c r="Q85" s="23">
        <f ca="1">'GS &lt; 50 OLS Model'!$B$7*E85</f>
        <v>583604.83761377295</v>
      </c>
      <c r="R85" s="23">
        <f>'GS &lt; 50 OLS Model'!$B$8*F85</f>
        <v>4051847.47535457</v>
      </c>
      <c r="S85" s="23">
        <f>'GS &lt; 50 OLS Model'!$B$9*G85</f>
        <v>3727738.1282363725</v>
      </c>
      <c r="T85" s="23">
        <f>'GS &lt; 50 OLS Model'!$B$10*H85</f>
        <v>11235695.0231872</v>
      </c>
      <c r="U85" s="23">
        <f>'GS &lt; 50 OLS Model'!$B$11*I85</f>
        <v>0</v>
      </c>
      <c r="V85" s="23">
        <f>'GS &lt; 50 OLS Model'!$B$12*J85</f>
        <v>0</v>
      </c>
      <c r="W85" s="23">
        <f>'GS &lt; 50 OLS Model'!$B$13*K85</f>
        <v>0</v>
      </c>
      <c r="X85" s="23">
        <f>'GS &lt; 50 OLS Model'!$B$14*L85</f>
        <v>0</v>
      </c>
      <c r="Y85" s="23">
        <f>'GS &lt; 50 OLS Model'!$B$15*M85</f>
        <v>-544912.84114379704</v>
      </c>
      <c r="Z85" s="23">
        <f t="shared" ca="1" si="5"/>
        <v>6792519.7653378928</v>
      </c>
    </row>
    <row r="86" spans="1:26" x14ac:dyDescent="0.25">
      <c r="A86" s="11">
        <v>40360</v>
      </c>
      <c r="B86" s="6">
        <f t="shared" si="6"/>
        <v>2010</v>
      </c>
      <c r="C86" s="30">
        <f>'Monthly Data'!E86</f>
        <v>8291002.0009999992</v>
      </c>
      <c r="D86" s="30">
        <f ca="1">'Res Normalized Monthly'!D86</f>
        <v>5.01</v>
      </c>
      <c r="E86" s="30">
        <f ca="1">'Res Normalized Monthly'!E86</f>
        <v>96.909999999999982</v>
      </c>
      <c r="F86" s="30">
        <f>'Monthly Data'!P86</f>
        <v>31</v>
      </c>
      <c r="G86" s="30">
        <f>'Monthly Data'!R86</f>
        <v>78.5</v>
      </c>
      <c r="H86" s="30">
        <f>'Monthly Data'!T86</f>
        <v>3227</v>
      </c>
      <c r="I86" s="30">
        <f>'Monthly Data'!X86</f>
        <v>0</v>
      </c>
      <c r="J86" s="30">
        <f>'Monthly Data'!AD86</f>
        <v>0</v>
      </c>
      <c r="K86" s="30">
        <f>'Monthly Data'!AF86</f>
        <v>0</v>
      </c>
      <c r="L86" s="30">
        <f>'Monthly Data'!AG86</f>
        <v>0</v>
      </c>
      <c r="M86" s="30">
        <f>'Monthly Data'!AH86</f>
        <v>1</v>
      </c>
      <c r="N86" s="30"/>
      <c r="O86" s="23">
        <f>'GS &lt; 50 OLS Model'!$B$5</f>
        <v>-12367234.9465017</v>
      </c>
      <c r="P86" s="23">
        <f ca="1">'GS &lt; 50 OLS Model'!$B$6*D86</f>
        <v>12767.2431665452</v>
      </c>
      <c r="Q86" s="23">
        <f ca="1">'GS &lt; 50 OLS Model'!$B$7*E86</f>
        <v>1273522.7384181654</v>
      </c>
      <c r="R86" s="23">
        <f>'GS &lt; 50 OLS Model'!$B$8*F86</f>
        <v>4186909.0578663889</v>
      </c>
      <c r="S86" s="23">
        <f>'GS &lt; 50 OLS Model'!$B$9*G86</f>
        <v>3766118.9583855243</v>
      </c>
      <c r="T86" s="23">
        <f>'GS &lt; 50 OLS Model'!$B$10*H86</f>
        <v>11200984.813044515</v>
      </c>
      <c r="U86" s="23">
        <f>'GS &lt; 50 OLS Model'!$B$11*I86</f>
        <v>0</v>
      </c>
      <c r="V86" s="23">
        <f>'GS &lt; 50 OLS Model'!$B$12*J86</f>
        <v>0</v>
      </c>
      <c r="W86" s="23">
        <f>'GS &lt; 50 OLS Model'!$B$13*K86</f>
        <v>0</v>
      </c>
      <c r="X86" s="23">
        <f>'GS &lt; 50 OLS Model'!$B$14*L86</f>
        <v>0</v>
      </c>
      <c r="Y86" s="23">
        <f>'GS &lt; 50 OLS Model'!$B$15*M86</f>
        <v>-544912.84114379704</v>
      </c>
      <c r="Z86" s="23">
        <f t="shared" ca="1" si="5"/>
        <v>7528155.0232356414</v>
      </c>
    </row>
    <row r="87" spans="1:26" x14ac:dyDescent="0.25">
      <c r="A87" s="11">
        <v>40391</v>
      </c>
      <c r="B87" s="6">
        <f t="shared" si="6"/>
        <v>2010</v>
      </c>
      <c r="C87" s="30">
        <f>'Monthly Data'!E87</f>
        <v>8091227.442999999</v>
      </c>
      <c r="D87" s="30">
        <f ca="1">'Res Normalized Monthly'!D87</f>
        <v>12.719999999999999</v>
      </c>
      <c r="E87" s="30">
        <f ca="1">'Res Normalized Monthly'!E87</f>
        <v>77.22999999999999</v>
      </c>
      <c r="F87" s="30">
        <f>'Monthly Data'!P87</f>
        <v>31</v>
      </c>
      <c r="G87" s="30">
        <f>'Monthly Data'!R87</f>
        <v>78.099999999999994</v>
      </c>
      <c r="H87" s="30">
        <f>'Monthly Data'!T87</f>
        <v>3244</v>
      </c>
      <c r="I87" s="30">
        <f>'Monthly Data'!X87</f>
        <v>0</v>
      </c>
      <c r="J87" s="30">
        <f>'Monthly Data'!AD87</f>
        <v>0</v>
      </c>
      <c r="K87" s="30">
        <f>'Monthly Data'!AF87</f>
        <v>0</v>
      </c>
      <c r="L87" s="30">
        <f>'Monthly Data'!AG87</f>
        <v>0</v>
      </c>
      <c r="M87" s="30">
        <f>'Monthly Data'!AH87</f>
        <v>1</v>
      </c>
      <c r="N87" s="30"/>
      <c r="O87" s="23">
        <f>'GS &lt; 50 OLS Model'!$B$5</f>
        <v>-12367234.9465017</v>
      </c>
      <c r="P87" s="23">
        <f ca="1">'GS &lt; 50 OLS Model'!$B$6*D87</f>
        <v>32415.036542605776</v>
      </c>
      <c r="Q87" s="23">
        <f ca="1">'GS &lt; 50 OLS Model'!$B$7*E87</f>
        <v>1014902.0853166332</v>
      </c>
      <c r="R87" s="23">
        <f>'GS &lt; 50 OLS Model'!$B$8*F87</f>
        <v>4186909.0578663889</v>
      </c>
      <c r="S87" s="23">
        <f>'GS &lt; 50 OLS Model'!$B$9*G87</f>
        <v>3746928.5433109482</v>
      </c>
      <c r="T87" s="23">
        <f>'GS &lt; 50 OLS Model'!$B$10*H87</f>
        <v>11259992.170287078</v>
      </c>
      <c r="U87" s="23">
        <f>'GS &lt; 50 OLS Model'!$B$11*I87</f>
        <v>0</v>
      </c>
      <c r="V87" s="23">
        <f>'GS &lt; 50 OLS Model'!$B$12*J87</f>
        <v>0</v>
      </c>
      <c r="W87" s="23">
        <f>'GS &lt; 50 OLS Model'!$B$13*K87</f>
        <v>0</v>
      </c>
      <c r="X87" s="23">
        <f>'GS &lt; 50 OLS Model'!$B$14*L87</f>
        <v>0</v>
      </c>
      <c r="Y87" s="23">
        <f>'GS &lt; 50 OLS Model'!$B$15*M87</f>
        <v>-544912.84114379704</v>
      </c>
      <c r="Z87" s="23">
        <f t="shared" ca="1" si="5"/>
        <v>7328999.1056781569</v>
      </c>
    </row>
    <row r="88" spans="1:26" x14ac:dyDescent="0.25">
      <c r="A88" s="11">
        <v>40422</v>
      </c>
      <c r="B88" s="6">
        <f t="shared" si="6"/>
        <v>2010</v>
      </c>
      <c r="C88" s="30">
        <f>'Monthly Data'!E88</f>
        <v>7107037.0582999997</v>
      </c>
      <c r="D88" s="30">
        <f ca="1">'Res Normalized Monthly'!D88</f>
        <v>86.570000000000007</v>
      </c>
      <c r="E88" s="30">
        <f ca="1">'Res Normalized Monthly'!E88</f>
        <v>19.899999999999999</v>
      </c>
      <c r="F88" s="30">
        <f>'Monthly Data'!P88</f>
        <v>30</v>
      </c>
      <c r="G88" s="30">
        <f>'Monthly Data'!R88</f>
        <v>77.2</v>
      </c>
      <c r="H88" s="30">
        <f>'Monthly Data'!T88</f>
        <v>3242</v>
      </c>
      <c r="I88" s="30">
        <f>'Monthly Data'!X88</f>
        <v>0</v>
      </c>
      <c r="J88" s="30">
        <f>'Monthly Data'!AD88</f>
        <v>1</v>
      </c>
      <c r="K88" s="30">
        <f>'Monthly Data'!AF88</f>
        <v>0</v>
      </c>
      <c r="L88" s="30">
        <f>'Monthly Data'!AG88</f>
        <v>0</v>
      </c>
      <c r="M88" s="30">
        <f>'Monthly Data'!AH88</f>
        <v>0</v>
      </c>
      <c r="N88" s="30"/>
      <c r="O88" s="23">
        <f>'GS &lt; 50 OLS Model'!$B$5</f>
        <v>-12367234.9465017</v>
      </c>
      <c r="P88" s="23">
        <f ca="1">'GS &lt; 50 OLS Model'!$B$6*D88</f>
        <v>220610.82653249861</v>
      </c>
      <c r="Q88" s="23">
        <f ca="1">'GS &lt; 50 OLS Model'!$B$7*E88</f>
        <v>261511.73763823646</v>
      </c>
      <c r="R88" s="23">
        <f>'GS &lt; 50 OLS Model'!$B$8*F88</f>
        <v>4051847.47535457</v>
      </c>
      <c r="S88" s="23">
        <f>'GS &lt; 50 OLS Model'!$B$9*G88</f>
        <v>3703750.1093931524</v>
      </c>
      <c r="T88" s="23">
        <f>'GS &lt; 50 OLS Model'!$B$10*H88</f>
        <v>11253050.128258541</v>
      </c>
      <c r="U88" s="23">
        <f>'GS &lt; 50 OLS Model'!$B$11*I88</f>
        <v>0</v>
      </c>
      <c r="V88" s="23">
        <f>'GS &lt; 50 OLS Model'!$B$12*J88</f>
        <v>-458368.44831450901</v>
      </c>
      <c r="W88" s="23">
        <f>'GS &lt; 50 OLS Model'!$B$13*K88</f>
        <v>0</v>
      </c>
      <c r="X88" s="23">
        <f>'GS &lt; 50 OLS Model'!$B$14*L88</f>
        <v>0</v>
      </c>
      <c r="Y88" s="23">
        <f>'GS &lt; 50 OLS Model'!$B$15*M88</f>
        <v>0</v>
      </c>
      <c r="Z88" s="23">
        <f t="shared" ca="1" si="5"/>
        <v>6665166.882360789</v>
      </c>
    </row>
    <row r="89" spans="1:26" x14ac:dyDescent="0.25">
      <c r="A89" s="11">
        <v>40452</v>
      </c>
      <c r="B89" s="6">
        <f t="shared" si="6"/>
        <v>2010</v>
      </c>
      <c r="C89" s="30">
        <f>'Monthly Data'!E89</f>
        <v>7112672.8845999986</v>
      </c>
      <c r="D89" s="30">
        <f ca="1">'Res Normalized Monthly'!D89</f>
        <v>270.3</v>
      </c>
      <c r="E89" s="30">
        <f ca="1">'Res Normalized Monthly'!E89</f>
        <v>1.21</v>
      </c>
      <c r="F89" s="30">
        <f>'Monthly Data'!P89</f>
        <v>31</v>
      </c>
      <c r="G89" s="30">
        <f>'Monthly Data'!R89</f>
        <v>75.099999999999994</v>
      </c>
      <c r="H89" s="30">
        <f>'Monthly Data'!T89</f>
        <v>3247</v>
      </c>
      <c r="I89" s="30">
        <f>'Monthly Data'!X89</f>
        <v>0</v>
      </c>
      <c r="J89" s="30">
        <f>'Monthly Data'!AD89</f>
        <v>1</v>
      </c>
      <c r="K89" s="30">
        <f>'Monthly Data'!AF89</f>
        <v>0</v>
      </c>
      <c r="L89" s="30">
        <f>'Monthly Data'!AG89</f>
        <v>0</v>
      </c>
      <c r="M89" s="30">
        <f>'Monthly Data'!AH89</f>
        <v>0</v>
      </c>
      <c r="N89" s="30"/>
      <c r="O89" s="23">
        <f>'GS &lt; 50 OLS Model'!$B$5</f>
        <v>-12367234.9465017</v>
      </c>
      <c r="P89" s="23">
        <f ca="1">'GS &lt; 50 OLS Model'!$B$6*D89</f>
        <v>688819.52653037279</v>
      </c>
      <c r="Q89" s="23">
        <f ca="1">'GS &lt; 50 OLS Model'!$B$7*E89</f>
        <v>15900.964951872669</v>
      </c>
      <c r="R89" s="23">
        <f>'GS &lt; 50 OLS Model'!$B$8*F89</f>
        <v>4186909.0578663889</v>
      </c>
      <c r="S89" s="23">
        <f>'GS &lt; 50 OLS Model'!$B$9*G89</f>
        <v>3603000.4302516286</v>
      </c>
      <c r="T89" s="23">
        <f>'GS &lt; 50 OLS Model'!$B$10*H89</f>
        <v>11270405.233329885</v>
      </c>
      <c r="U89" s="23">
        <f>'GS &lt; 50 OLS Model'!$B$11*I89</f>
        <v>0</v>
      </c>
      <c r="V89" s="23">
        <f>'GS &lt; 50 OLS Model'!$B$12*J89</f>
        <v>-458368.44831450901</v>
      </c>
      <c r="W89" s="23">
        <f>'GS &lt; 50 OLS Model'!$B$13*K89</f>
        <v>0</v>
      </c>
      <c r="X89" s="23">
        <f>'GS &lt; 50 OLS Model'!$B$14*L89</f>
        <v>0</v>
      </c>
      <c r="Y89" s="23">
        <f>'GS &lt; 50 OLS Model'!$B$15*M89</f>
        <v>0</v>
      </c>
      <c r="Z89" s="23">
        <f t="shared" ca="1" si="5"/>
        <v>6939431.818113937</v>
      </c>
    </row>
    <row r="90" spans="1:26" x14ac:dyDescent="0.25">
      <c r="A90" s="11">
        <v>40483</v>
      </c>
      <c r="B90" s="6">
        <f t="shared" si="6"/>
        <v>2010</v>
      </c>
      <c r="C90" s="30">
        <f>'Monthly Data'!E90</f>
        <v>7591437.2906999998</v>
      </c>
      <c r="D90" s="30">
        <f ca="1">'Res Normalized Monthly'!D90</f>
        <v>444.05</v>
      </c>
      <c r="E90" s="30">
        <f ca="1">'Res Normalized Monthly'!E90</f>
        <v>0</v>
      </c>
      <c r="F90" s="30">
        <f>'Monthly Data'!P90</f>
        <v>30</v>
      </c>
      <c r="G90" s="30">
        <f>'Monthly Data'!R90</f>
        <v>74.5</v>
      </c>
      <c r="H90" s="30">
        <f>'Monthly Data'!T90</f>
        <v>3263</v>
      </c>
      <c r="I90" s="30">
        <f>'Monthly Data'!X90</f>
        <v>0</v>
      </c>
      <c r="J90" s="30">
        <f>'Monthly Data'!AD90</f>
        <v>1</v>
      </c>
      <c r="K90" s="30">
        <f>'Monthly Data'!AF90</f>
        <v>0</v>
      </c>
      <c r="L90" s="30">
        <f>'Monthly Data'!AG90</f>
        <v>0</v>
      </c>
      <c r="M90" s="30">
        <f>'Monthly Data'!AH90</f>
        <v>0</v>
      </c>
      <c r="N90" s="30"/>
      <c r="O90" s="23">
        <f>'GS &lt; 50 OLS Model'!$B$5</f>
        <v>-12367234.9465017</v>
      </c>
      <c r="P90" s="23">
        <f ca="1">'GS &lt; 50 OLS Model'!$B$6*D90</f>
        <v>1131595.6742723347</v>
      </c>
      <c r="Q90" s="23">
        <f ca="1">'GS &lt; 50 OLS Model'!$B$7*E90</f>
        <v>0</v>
      </c>
      <c r="R90" s="23">
        <f>'GS &lt; 50 OLS Model'!$B$8*F90</f>
        <v>4051847.47535457</v>
      </c>
      <c r="S90" s="23">
        <f>'GS &lt; 50 OLS Model'!$B$9*G90</f>
        <v>3574214.8076397651</v>
      </c>
      <c r="T90" s="23">
        <f>'GS &lt; 50 OLS Model'!$B$10*H90</f>
        <v>11325941.569558181</v>
      </c>
      <c r="U90" s="23">
        <f>'GS &lt; 50 OLS Model'!$B$11*I90</f>
        <v>0</v>
      </c>
      <c r="V90" s="23">
        <f>'GS &lt; 50 OLS Model'!$B$12*J90</f>
        <v>-458368.44831450901</v>
      </c>
      <c r="W90" s="23">
        <f>'GS &lt; 50 OLS Model'!$B$13*K90</f>
        <v>0</v>
      </c>
      <c r="X90" s="23">
        <f>'GS &lt; 50 OLS Model'!$B$14*L90</f>
        <v>0</v>
      </c>
      <c r="Y90" s="23">
        <f>'GS &lt; 50 OLS Model'!$B$15*M90</f>
        <v>0</v>
      </c>
      <c r="Z90" s="23">
        <f t="shared" ca="1" si="5"/>
        <v>7257996.132008641</v>
      </c>
    </row>
    <row r="91" spans="1:26" x14ac:dyDescent="0.25">
      <c r="A91" s="11">
        <v>40513</v>
      </c>
      <c r="B91" s="6">
        <f t="shared" si="6"/>
        <v>2010</v>
      </c>
      <c r="C91" s="30">
        <f>'Monthly Data'!E91</f>
        <v>8718326.5439999998</v>
      </c>
      <c r="D91" s="30">
        <f ca="1">'Res Normalized Monthly'!D91</f>
        <v>684.01</v>
      </c>
      <c r="E91" s="30">
        <f ca="1">'Res Normalized Monthly'!E91</f>
        <v>0</v>
      </c>
      <c r="F91" s="30">
        <f>'Monthly Data'!P91</f>
        <v>31</v>
      </c>
      <c r="G91" s="30">
        <f>'Monthly Data'!R91</f>
        <v>75.5</v>
      </c>
      <c r="H91" s="30">
        <f>'Monthly Data'!T91</f>
        <v>3264</v>
      </c>
      <c r="I91" s="30">
        <f>'Monthly Data'!X91</f>
        <v>0</v>
      </c>
      <c r="J91" s="30">
        <f>'Monthly Data'!AD91</f>
        <v>0</v>
      </c>
      <c r="K91" s="30">
        <f>'Monthly Data'!AF91</f>
        <v>0</v>
      </c>
      <c r="L91" s="30">
        <f>'Monthly Data'!AG91</f>
        <v>1</v>
      </c>
      <c r="M91" s="30">
        <f>'Monthly Data'!AH91</f>
        <v>0</v>
      </c>
      <c r="N91" s="30"/>
      <c r="O91" s="23">
        <f>'GS &lt; 50 OLS Model'!$B$5</f>
        <v>-12367234.9465017</v>
      </c>
      <c r="P91" s="23">
        <f ca="1">'GS &lt; 50 OLS Model'!$B$6*D91</f>
        <v>1743098.2032631901</v>
      </c>
      <c r="Q91" s="23">
        <f ca="1">'GS &lt; 50 OLS Model'!$B$7*E91</f>
        <v>0</v>
      </c>
      <c r="R91" s="23">
        <f>'GS &lt; 50 OLS Model'!$B$8*F91</f>
        <v>4186909.0578663889</v>
      </c>
      <c r="S91" s="23">
        <f>'GS &lt; 50 OLS Model'!$B$9*G91</f>
        <v>3622190.8453262048</v>
      </c>
      <c r="T91" s="23">
        <f>'GS &lt; 50 OLS Model'!$B$10*H91</f>
        <v>11329412.59057245</v>
      </c>
      <c r="U91" s="23">
        <f>'GS &lt; 50 OLS Model'!$B$11*I91</f>
        <v>0</v>
      </c>
      <c r="V91" s="23">
        <f>'GS &lt; 50 OLS Model'!$B$12*J91</f>
        <v>0</v>
      </c>
      <c r="W91" s="23">
        <f>'GS &lt; 50 OLS Model'!$B$13*K91</f>
        <v>0</v>
      </c>
      <c r="X91" s="23">
        <f>'GS &lt; 50 OLS Model'!$B$14*L91</f>
        <v>-234181.59750855001</v>
      </c>
      <c r="Y91" s="23">
        <f>'GS &lt; 50 OLS Model'!$B$15*M91</f>
        <v>0</v>
      </c>
      <c r="Z91" s="23">
        <f t="shared" ca="1" si="5"/>
        <v>8280194.1530179828</v>
      </c>
    </row>
    <row r="92" spans="1:26" x14ac:dyDescent="0.25">
      <c r="A92" s="11">
        <v>40544</v>
      </c>
      <c r="B92" s="6">
        <f t="shared" si="6"/>
        <v>2011</v>
      </c>
      <c r="C92" s="30">
        <f>'Monthly Data'!E92</f>
        <v>9393676.9426000006</v>
      </c>
      <c r="D92" s="30">
        <f ca="1">'Res Normalized Monthly'!D92</f>
        <v>784.29</v>
      </c>
      <c r="E92" s="30">
        <f ca="1">'Res Normalized Monthly'!E92</f>
        <v>0</v>
      </c>
      <c r="F92" s="30">
        <f>'Monthly Data'!P92</f>
        <v>31</v>
      </c>
      <c r="G92" s="30">
        <f>'Monthly Data'!R92</f>
        <v>76.2</v>
      </c>
      <c r="H92" s="30">
        <f>'Monthly Data'!T92</f>
        <v>3262</v>
      </c>
      <c r="I92" s="30">
        <f>'Monthly Data'!X92</f>
        <v>0</v>
      </c>
      <c r="J92" s="30">
        <f>'Monthly Data'!AD92</f>
        <v>0</v>
      </c>
      <c r="K92" s="30">
        <f>'Monthly Data'!AF92</f>
        <v>0</v>
      </c>
      <c r="L92" s="30">
        <f>'Monthly Data'!AG92</f>
        <v>0</v>
      </c>
      <c r="M92" s="30">
        <f>'Monthly Data'!AH92</f>
        <v>0</v>
      </c>
      <c r="N92" s="30"/>
      <c r="O92" s="23">
        <f>'GS &lt; 50 OLS Model'!$B$5</f>
        <v>-12367234.9465017</v>
      </c>
      <c r="P92" s="23">
        <f ca="1">'GS &lt; 50 OLS Model'!$B$6*D92</f>
        <v>1998646.9347484501</v>
      </c>
      <c r="Q92" s="23">
        <f ca="1">'GS &lt; 50 OLS Model'!$B$7*E92</f>
        <v>0</v>
      </c>
      <c r="R92" s="23">
        <f>'GS &lt; 50 OLS Model'!$B$8*F92</f>
        <v>4186909.0578663889</v>
      </c>
      <c r="S92" s="23">
        <f>'GS &lt; 50 OLS Model'!$B$9*G92</f>
        <v>3655774.0717067127</v>
      </c>
      <c r="T92" s="23">
        <f>'GS &lt; 50 OLS Model'!$B$10*H92</f>
        <v>11322470.548543913</v>
      </c>
      <c r="U92" s="23">
        <f>'GS &lt; 50 OLS Model'!$B$11*I92</f>
        <v>0</v>
      </c>
      <c r="V92" s="23">
        <f>'GS &lt; 50 OLS Model'!$B$12*J92</f>
        <v>0</v>
      </c>
      <c r="W92" s="23">
        <f>'GS &lt; 50 OLS Model'!$B$13*K92</f>
        <v>0</v>
      </c>
      <c r="X92" s="23">
        <f>'GS &lt; 50 OLS Model'!$B$14*L92</f>
        <v>0</v>
      </c>
      <c r="Y92" s="23">
        <f>'GS &lt; 50 OLS Model'!$B$15*M92</f>
        <v>0</v>
      </c>
      <c r="Z92" s="23">
        <f t="shared" ca="1" si="5"/>
        <v>8796565.6663637646</v>
      </c>
    </row>
    <row r="93" spans="1:26" x14ac:dyDescent="0.25">
      <c r="A93" s="11">
        <v>40575</v>
      </c>
      <c r="B93" s="6">
        <f t="shared" si="6"/>
        <v>2011</v>
      </c>
      <c r="C93" s="30">
        <f>'Monthly Data'!E93</f>
        <v>8452752.0697000008</v>
      </c>
      <c r="D93" s="30">
        <f ca="1">'Res Normalized Monthly'!D93</f>
        <v>682.50999999999988</v>
      </c>
      <c r="E93" s="30">
        <f ca="1">'Res Normalized Monthly'!E93</f>
        <v>0</v>
      </c>
      <c r="F93" s="30">
        <f>'Monthly Data'!P93</f>
        <v>28</v>
      </c>
      <c r="G93" s="30">
        <f>'Monthly Data'!R93</f>
        <v>76.2</v>
      </c>
      <c r="H93" s="30">
        <f>'Monthly Data'!T93</f>
        <v>3264</v>
      </c>
      <c r="I93" s="30">
        <f>'Monthly Data'!X93</f>
        <v>0</v>
      </c>
      <c r="J93" s="30">
        <f>'Monthly Data'!AD93</f>
        <v>0</v>
      </c>
      <c r="K93" s="30">
        <f>'Monthly Data'!AF93</f>
        <v>0</v>
      </c>
      <c r="L93" s="30">
        <f>'Monthly Data'!AG93</f>
        <v>0</v>
      </c>
      <c r="M93" s="30">
        <f>'Monthly Data'!AH93</f>
        <v>0</v>
      </c>
      <c r="N93" s="30"/>
      <c r="O93" s="23">
        <f>'GS &lt; 50 OLS Model'!$B$5</f>
        <v>-12367234.9465017</v>
      </c>
      <c r="P93" s="23">
        <f ca="1">'GS &lt; 50 OLS Model'!$B$6*D93</f>
        <v>1739275.6753690145</v>
      </c>
      <c r="Q93" s="23">
        <f ca="1">'GS &lt; 50 OLS Model'!$B$7*E93</f>
        <v>0</v>
      </c>
      <c r="R93" s="23">
        <f>'GS &lt; 50 OLS Model'!$B$8*F93</f>
        <v>3781724.310330932</v>
      </c>
      <c r="S93" s="23">
        <f>'GS &lt; 50 OLS Model'!$B$9*G93</f>
        <v>3655774.0717067127</v>
      </c>
      <c r="T93" s="23">
        <f>'GS &lt; 50 OLS Model'!$B$10*H93</f>
        <v>11329412.59057245</v>
      </c>
      <c r="U93" s="23">
        <f>'GS &lt; 50 OLS Model'!$B$11*I93</f>
        <v>0</v>
      </c>
      <c r="V93" s="23">
        <f>'GS &lt; 50 OLS Model'!$B$12*J93</f>
        <v>0</v>
      </c>
      <c r="W93" s="23">
        <f>'GS &lt; 50 OLS Model'!$B$13*K93</f>
        <v>0</v>
      </c>
      <c r="X93" s="23">
        <f>'GS &lt; 50 OLS Model'!$B$14*L93</f>
        <v>0</v>
      </c>
      <c r="Y93" s="23">
        <f>'GS &lt; 50 OLS Model'!$B$15*M93</f>
        <v>0</v>
      </c>
      <c r="Z93" s="23">
        <f t="shared" ca="1" si="5"/>
        <v>8138951.7014774103</v>
      </c>
    </row>
    <row r="94" spans="1:26" x14ac:dyDescent="0.25">
      <c r="A94" s="11">
        <v>40603</v>
      </c>
      <c r="B94" s="6">
        <f t="shared" si="6"/>
        <v>2011</v>
      </c>
      <c r="C94" s="30">
        <f>'Monthly Data'!E94</f>
        <v>8568325.1115000006</v>
      </c>
      <c r="D94" s="30">
        <f ca="1">'Res Normalized Monthly'!D94</f>
        <v>556.99</v>
      </c>
      <c r="E94" s="30">
        <f ca="1">'Res Normalized Monthly'!E94</f>
        <v>0</v>
      </c>
      <c r="F94" s="30">
        <f>'Monthly Data'!P94</f>
        <v>31</v>
      </c>
      <c r="G94" s="30">
        <f>'Monthly Data'!R94</f>
        <v>75.900000000000006</v>
      </c>
      <c r="H94" s="30">
        <f>'Monthly Data'!T94</f>
        <v>3261</v>
      </c>
      <c r="I94" s="30">
        <f>'Monthly Data'!X94</f>
        <v>0</v>
      </c>
      <c r="J94" s="30">
        <f>'Monthly Data'!AD94</f>
        <v>0</v>
      </c>
      <c r="K94" s="30">
        <f>'Monthly Data'!AF94</f>
        <v>0</v>
      </c>
      <c r="L94" s="30">
        <f>'Monthly Data'!AG94</f>
        <v>0</v>
      </c>
      <c r="M94" s="30">
        <f>'Monthly Data'!AH94</f>
        <v>0</v>
      </c>
      <c r="N94" s="30"/>
      <c r="O94" s="23">
        <f>'GS &lt; 50 OLS Model'!$B$5</f>
        <v>-12367234.9465017</v>
      </c>
      <c r="P94" s="23">
        <f ca="1">'GS &lt; 50 OLS Model'!$B$6*D94</f>
        <v>1419406.5411844333</v>
      </c>
      <c r="Q94" s="23">
        <f ca="1">'GS &lt; 50 OLS Model'!$B$7*E94</f>
        <v>0</v>
      </c>
      <c r="R94" s="23">
        <f>'GS &lt; 50 OLS Model'!$B$8*F94</f>
        <v>4186909.0578663889</v>
      </c>
      <c r="S94" s="23">
        <f>'GS &lt; 50 OLS Model'!$B$9*G94</f>
        <v>3641381.2604007809</v>
      </c>
      <c r="T94" s="23">
        <f>'GS &lt; 50 OLS Model'!$B$10*H94</f>
        <v>11318999.527529644</v>
      </c>
      <c r="U94" s="23">
        <f>'GS &lt; 50 OLS Model'!$B$11*I94</f>
        <v>0</v>
      </c>
      <c r="V94" s="23">
        <f>'GS &lt; 50 OLS Model'!$B$12*J94</f>
        <v>0</v>
      </c>
      <c r="W94" s="23">
        <f>'GS &lt; 50 OLS Model'!$B$13*K94</f>
        <v>0</v>
      </c>
      <c r="X94" s="23">
        <f>'GS &lt; 50 OLS Model'!$B$14*L94</f>
        <v>0</v>
      </c>
      <c r="Y94" s="23">
        <f>'GS &lt; 50 OLS Model'!$B$15*M94</f>
        <v>0</v>
      </c>
      <c r="Z94" s="23">
        <f t="shared" ca="1" si="5"/>
        <v>8199461.4404795468</v>
      </c>
    </row>
    <row r="95" spans="1:26" x14ac:dyDescent="0.25">
      <c r="A95" s="11">
        <v>40634</v>
      </c>
      <c r="B95" s="6">
        <f t="shared" si="6"/>
        <v>2011</v>
      </c>
      <c r="C95" s="30">
        <f>'Monthly Data'!E95</f>
        <v>7346493.2652000012</v>
      </c>
      <c r="D95" s="30">
        <f ca="1">'Res Normalized Monthly'!D95</f>
        <v>326.58999999999997</v>
      </c>
      <c r="E95" s="30">
        <f ca="1">'Res Normalized Monthly'!E95</f>
        <v>0.39</v>
      </c>
      <c r="F95" s="30">
        <f>'Monthly Data'!P95</f>
        <v>30</v>
      </c>
      <c r="G95" s="30">
        <f>'Monthly Data'!R95</f>
        <v>77.7</v>
      </c>
      <c r="H95" s="30">
        <f>'Monthly Data'!T95</f>
        <v>3260</v>
      </c>
      <c r="I95" s="30">
        <f>'Monthly Data'!X95</f>
        <v>0</v>
      </c>
      <c r="J95" s="30">
        <f>'Monthly Data'!AD95</f>
        <v>0</v>
      </c>
      <c r="K95" s="30">
        <f>'Monthly Data'!AF95</f>
        <v>1</v>
      </c>
      <c r="L95" s="30">
        <f>'Monthly Data'!AG95</f>
        <v>0</v>
      </c>
      <c r="M95" s="30">
        <f>'Monthly Data'!AH95</f>
        <v>0</v>
      </c>
      <c r="N95" s="30"/>
      <c r="O95" s="23">
        <f>'GS &lt; 50 OLS Model'!$B$5</f>
        <v>-12367234.9465017</v>
      </c>
      <c r="P95" s="23">
        <f ca="1">'GS &lt; 50 OLS Model'!$B$6*D95</f>
        <v>832266.2566391211</v>
      </c>
      <c r="Q95" s="23">
        <f ca="1">'GS &lt; 50 OLS Model'!$B$7*E95</f>
        <v>5125.1044059754886</v>
      </c>
      <c r="R95" s="23">
        <f>'GS &lt; 50 OLS Model'!$B$8*F95</f>
        <v>4051847.47535457</v>
      </c>
      <c r="S95" s="23">
        <f>'GS &lt; 50 OLS Model'!$B$9*G95</f>
        <v>3727738.1282363725</v>
      </c>
      <c r="T95" s="23">
        <f>'GS &lt; 50 OLS Model'!$B$10*H95</f>
        <v>11315528.506515376</v>
      </c>
      <c r="U95" s="23">
        <f>'GS &lt; 50 OLS Model'!$B$11*I95</f>
        <v>0</v>
      </c>
      <c r="V95" s="23">
        <f>'GS &lt; 50 OLS Model'!$B$12*J95</f>
        <v>0</v>
      </c>
      <c r="W95" s="23">
        <f>'GS &lt; 50 OLS Model'!$B$13*K95</f>
        <v>-562461.25423987105</v>
      </c>
      <c r="X95" s="23">
        <f>'GS &lt; 50 OLS Model'!$B$14*L95</f>
        <v>0</v>
      </c>
      <c r="Y95" s="23">
        <f>'GS &lt; 50 OLS Model'!$B$15*M95</f>
        <v>0</v>
      </c>
      <c r="Z95" s="23">
        <f t="shared" ca="1" si="5"/>
        <v>7002809.2704098439</v>
      </c>
    </row>
    <row r="96" spans="1:26" x14ac:dyDescent="0.25">
      <c r="A96" s="11">
        <v>40664</v>
      </c>
      <c r="B96" s="6">
        <f t="shared" si="6"/>
        <v>2011</v>
      </c>
      <c r="C96" s="30">
        <f>'Monthly Data'!E96</f>
        <v>7368309.8563999999</v>
      </c>
      <c r="D96" s="30">
        <f ca="1">'Res Normalized Monthly'!D96</f>
        <v>144.96</v>
      </c>
      <c r="E96" s="30">
        <f ca="1">'Res Normalized Monthly'!E96</f>
        <v>8.67</v>
      </c>
      <c r="F96" s="30">
        <f>'Monthly Data'!P96</f>
        <v>31</v>
      </c>
      <c r="G96" s="30">
        <f>'Monthly Data'!R96</f>
        <v>78.8</v>
      </c>
      <c r="H96" s="30">
        <f>'Monthly Data'!T96</f>
        <v>3250</v>
      </c>
      <c r="I96" s="30">
        <f>'Monthly Data'!X96</f>
        <v>0</v>
      </c>
      <c r="J96" s="30">
        <f>'Monthly Data'!AD96</f>
        <v>0</v>
      </c>
      <c r="K96" s="30">
        <f>'Monthly Data'!AF96</f>
        <v>0</v>
      </c>
      <c r="L96" s="30">
        <f>'Monthly Data'!AG96</f>
        <v>0</v>
      </c>
      <c r="M96" s="30">
        <f>'Monthly Data'!AH96</f>
        <v>1</v>
      </c>
      <c r="N96" s="30"/>
      <c r="O96" s="23">
        <f>'GS &lt; 50 OLS Model'!$B$5</f>
        <v>-12367234.9465017</v>
      </c>
      <c r="P96" s="23">
        <f ca="1">'GS &lt; 50 OLS Model'!$B$6*D96</f>
        <v>369409.09569309227</v>
      </c>
      <c r="Q96" s="23">
        <f ca="1">'GS &lt; 50 OLS Model'!$B$7*E96</f>
        <v>113935.01333283971</v>
      </c>
      <c r="R96" s="23">
        <f>'GS &lt; 50 OLS Model'!$B$8*F96</f>
        <v>4186909.0578663889</v>
      </c>
      <c r="S96" s="23">
        <f>'GS &lt; 50 OLS Model'!$B$9*G96</f>
        <v>3780511.7696914561</v>
      </c>
      <c r="T96" s="23">
        <f>'GS &lt; 50 OLS Model'!$B$10*H96</f>
        <v>11280818.296372689</v>
      </c>
      <c r="U96" s="23">
        <f>'GS &lt; 50 OLS Model'!$B$11*I96</f>
        <v>0</v>
      </c>
      <c r="V96" s="23">
        <f>'GS &lt; 50 OLS Model'!$B$12*J96</f>
        <v>0</v>
      </c>
      <c r="W96" s="23">
        <f>'GS &lt; 50 OLS Model'!$B$13*K96</f>
        <v>0</v>
      </c>
      <c r="X96" s="23">
        <f>'GS &lt; 50 OLS Model'!$B$14*L96</f>
        <v>0</v>
      </c>
      <c r="Y96" s="23">
        <f>'GS &lt; 50 OLS Model'!$B$15*M96</f>
        <v>-544912.84114379704</v>
      </c>
      <c r="Z96" s="23">
        <f t="shared" ca="1" si="5"/>
        <v>6819435.4453109698</v>
      </c>
    </row>
    <row r="97" spans="1:26" x14ac:dyDescent="0.25">
      <c r="A97" s="11">
        <v>40695</v>
      </c>
      <c r="B97" s="6">
        <f t="shared" si="6"/>
        <v>2011</v>
      </c>
      <c r="C97" s="30">
        <f>'Monthly Data'!E97</f>
        <v>7131096.6754999999</v>
      </c>
      <c r="D97" s="30">
        <f ca="1">'Res Normalized Monthly'!D97</f>
        <v>41.510000000000005</v>
      </c>
      <c r="E97" s="30">
        <f ca="1">'Res Normalized Monthly'!E97</f>
        <v>44.41</v>
      </c>
      <c r="F97" s="30">
        <f>'Monthly Data'!P97</f>
        <v>30</v>
      </c>
      <c r="G97" s="30">
        <f>'Monthly Data'!R97</f>
        <v>81</v>
      </c>
      <c r="H97" s="30">
        <f>'Monthly Data'!T97</f>
        <v>3250</v>
      </c>
      <c r="I97" s="30">
        <f>'Monthly Data'!X97</f>
        <v>0</v>
      </c>
      <c r="J97" s="30">
        <f>'Monthly Data'!AD97</f>
        <v>0</v>
      </c>
      <c r="K97" s="30">
        <f>'Monthly Data'!AF97</f>
        <v>0</v>
      </c>
      <c r="L97" s="30">
        <f>'Monthly Data'!AG97</f>
        <v>0</v>
      </c>
      <c r="M97" s="30">
        <f>'Monthly Data'!AH97</f>
        <v>1</v>
      </c>
      <c r="N97" s="30"/>
      <c r="O97" s="23">
        <f>'GS &lt; 50 OLS Model'!$B$5</f>
        <v>-12367234.9465017</v>
      </c>
      <c r="P97" s="23">
        <f ca="1">'GS &lt; 50 OLS Model'!$B$6*D97</f>
        <v>105782.08859147532</v>
      </c>
      <c r="Q97" s="23">
        <f ca="1">'GS &lt; 50 OLS Model'!$B$7*E97</f>
        <v>583604.83761377295</v>
      </c>
      <c r="R97" s="23">
        <f>'GS &lt; 50 OLS Model'!$B$8*F97</f>
        <v>4051847.47535457</v>
      </c>
      <c r="S97" s="23">
        <f>'GS &lt; 50 OLS Model'!$B$9*G97</f>
        <v>3886059.0526016238</v>
      </c>
      <c r="T97" s="23">
        <f>'GS &lt; 50 OLS Model'!$B$10*H97</f>
        <v>11280818.296372689</v>
      </c>
      <c r="U97" s="23">
        <f>'GS &lt; 50 OLS Model'!$B$11*I97</f>
        <v>0</v>
      </c>
      <c r="V97" s="23">
        <f>'GS &lt; 50 OLS Model'!$B$12*J97</f>
        <v>0</v>
      </c>
      <c r="W97" s="23">
        <f>'GS &lt; 50 OLS Model'!$B$13*K97</f>
        <v>0</v>
      </c>
      <c r="X97" s="23">
        <f>'GS &lt; 50 OLS Model'!$B$14*L97</f>
        <v>0</v>
      </c>
      <c r="Y97" s="23">
        <f>'GS &lt; 50 OLS Model'!$B$15*M97</f>
        <v>-544912.84114379704</v>
      </c>
      <c r="Z97" s="23">
        <f t="shared" ca="1" si="5"/>
        <v>6995963.9628886329</v>
      </c>
    </row>
    <row r="98" spans="1:26" x14ac:dyDescent="0.25">
      <c r="A98" s="11">
        <v>40725</v>
      </c>
      <c r="B98" s="6">
        <f t="shared" si="6"/>
        <v>2011</v>
      </c>
      <c r="C98" s="30">
        <f>'Monthly Data'!E98</f>
        <v>8127943.4221000001</v>
      </c>
      <c r="D98" s="30">
        <f ca="1">'Res Normalized Monthly'!D98</f>
        <v>5.01</v>
      </c>
      <c r="E98" s="30">
        <f ca="1">'Res Normalized Monthly'!E98</f>
        <v>96.909999999999982</v>
      </c>
      <c r="F98" s="30">
        <f>'Monthly Data'!P98</f>
        <v>31</v>
      </c>
      <c r="G98" s="30">
        <f>'Monthly Data'!R98</f>
        <v>81.2</v>
      </c>
      <c r="H98" s="30">
        <f>'Monthly Data'!T98</f>
        <v>3245</v>
      </c>
      <c r="I98" s="30">
        <f>'Monthly Data'!X98</f>
        <v>0</v>
      </c>
      <c r="J98" s="30">
        <f>'Monthly Data'!AD98</f>
        <v>0</v>
      </c>
      <c r="K98" s="30">
        <f>'Monthly Data'!AF98</f>
        <v>0</v>
      </c>
      <c r="L98" s="30">
        <f>'Monthly Data'!AG98</f>
        <v>0</v>
      </c>
      <c r="M98" s="30">
        <f>'Monthly Data'!AH98</f>
        <v>1</v>
      </c>
      <c r="N98" s="30"/>
      <c r="O98" s="23">
        <f>'GS &lt; 50 OLS Model'!$B$5</f>
        <v>-12367234.9465017</v>
      </c>
      <c r="P98" s="23">
        <f ca="1">'GS &lt; 50 OLS Model'!$B$6*D98</f>
        <v>12767.2431665452</v>
      </c>
      <c r="Q98" s="23">
        <f ca="1">'GS &lt; 50 OLS Model'!$B$7*E98</f>
        <v>1273522.7384181654</v>
      </c>
      <c r="R98" s="23">
        <f>'GS &lt; 50 OLS Model'!$B$8*F98</f>
        <v>4186909.0578663889</v>
      </c>
      <c r="S98" s="23">
        <f>'GS &lt; 50 OLS Model'!$B$9*G98</f>
        <v>3895654.2601389117</v>
      </c>
      <c r="T98" s="23">
        <f>'GS &lt; 50 OLS Model'!$B$10*H98</f>
        <v>11263463.191301348</v>
      </c>
      <c r="U98" s="23">
        <f>'GS &lt; 50 OLS Model'!$B$11*I98</f>
        <v>0</v>
      </c>
      <c r="V98" s="23">
        <f>'GS &lt; 50 OLS Model'!$B$12*J98</f>
        <v>0</v>
      </c>
      <c r="W98" s="23">
        <f>'GS &lt; 50 OLS Model'!$B$13*K98</f>
        <v>0</v>
      </c>
      <c r="X98" s="23">
        <f>'GS &lt; 50 OLS Model'!$B$14*L98</f>
        <v>0</v>
      </c>
      <c r="Y98" s="23">
        <f>'GS &lt; 50 OLS Model'!$B$15*M98</f>
        <v>-544912.84114379704</v>
      </c>
      <c r="Z98" s="23">
        <f t="shared" ca="1" si="5"/>
        <v>7720168.7032458624</v>
      </c>
    </row>
    <row r="99" spans="1:26" x14ac:dyDescent="0.25">
      <c r="A99" s="11">
        <v>40756</v>
      </c>
      <c r="B99" s="6">
        <f t="shared" si="6"/>
        <v>2011</v>
      </c>
      <c r="C99" s="30">
        <f>'Monthly Data'!E99</f>
        <v>7808808.1944000004</v>
      </c>
      <c r="D99" s="30">
        <f ca="1">'Res Normalized Monthly'!D99</f>
        <v>12.719999999999999</v>
      </c>
      <c r="E99" s="30">
        <f ca="1">'Res Normalized Monthly'!E99</f>
        <v>77.22999999999999</v>
      </c>
      <c r="F99" s="30">
        <f>'Monthly Data'!P99</f>
        <v>31</v>
      </c>
      <c r="G99" s="30">
        <f>'Monthly Data'!R99</f>
        <v>82</v>
      </c>
      <c r="H99" s="30">
        <f>'Monthly Data'!T99</f>
        <v>3235</v>
      </c>
      <c r="I99" s="30">
        <f>'Monthly Data'!X99</f>
        <v>0</v>
      </c>
      <c r="J99" s="30">
        <f>'Monthly Data'!AD99</f>
        <v>0</v>
      </c>
      <c r="K99" s="30">
        <f>'Monthly Data'!AF99</f>
        <v>0</v>
      </c>
      <c r="L99" s="30">
        <f>'Monthly Data'!AG99</f>
        <v>0</v>
      </c>
      <c r="M99" s="30">
        <f>'Monthly Data'!AH99</f>
        <v>1</v>
      </c>
      <c r="N99" s="30"/>
      <c r="O99" s="23">
        <f>'GS &lt; 50 OLS Model'!$B$5</f>
        <v>-12367234.9465017</v>
      </c>
      <c r="P99" s="23">
        <f ca="1">'GS &lt; 50 OLS Model'!$B$6*D99</f>
        <v>32415.036542605776</v>
      </c>
      <c r="Q99" s="23">
        <f ca="1">'GS &lt; 50 OLS Model'!$B$7*E99</f>
        <v>1014902.0853166332</v>
      </c>
      <c r="R99" s="23">
        <f>'GS &lt; 50 OLS Model'!$B$8*F99</f>
        <v>4186909.0578663889</v>
      </c>
      <c r="S99" s="23">
        <f>'GS &lt; 50 OLS Model'!$B$9*G99</f>
        <v>3934035.0902880635</v>
      </c>
      <c r="T99" s="23">
        <f>'GS &lt; 50 OLS Model'!$B$10*H99</f>
        <v>11228752.981158663</v>
      </c>
      <c r="U99" s="23">
        <f>'GS &lt; 50 OLS Model'!$B$11*I99</f>
        <v>0</v>
      </c>
      <c r="V99" s="23">
        <f>'GS &lt; 50 OLS Model'!$B$12*J99</f>
        <v>0</v>
      </c>
      <c r="W99" s="23">
        <f>'GS &lt; 50 OLS Model'!$B$13*K99</f>
        <v>0</v>
      </c>
      <c r="X99" s="23">
        <f>'GS &lt; 50 OLS Model'!$B$14*L99</f>
        <v>0</v>
      </c>
      <c r="Y99" s="23">
        <f>'GS &lt; 50 OLS Model'!$B$15*M99</f>
        <v>-544912.84114379704</v>
      </c>
      <c r="Z99" s="23">
        <f t="shared" ca="1" si="5"/>
        <v>7484866.4635268571</v>
      </c>
    </row>
    <row r="100" spans="1:26" x14ac:dyDescent="0.25">
      <c r="A100" s="11">
        <v>40787</v>
      </c>
      <c r="B100" s="6">
        <f t="shared" si="6"/>
        <v>2011</v>
      </c>
      <c r="C100" s="30">
        <f>'Monthly Data'!E100</f>
        <v>6954625.1506999992</v>
      </c>
      <c r="D100" s="30">
        <f ca="1">'Res Normalized Monthly'!D100</f>
        <v>86.570000000000007</v>
      </c>
      <c r="E100" s="30">
        <f ca="1">'Res Normalized Monthly'!E100</f>
        <v>19.899999999999999</v>
      </c>
      <c r="F100" s="30">
        <f>'Monthly Data'!P100</f>
        <v>30</v>
      </c>
      <c r="G100" s="30">
        <f>'Monthly Data'!R100</f>
        <v>80.5</v>
      </c>
      <c r="H100" s="30">
        <f>'Monthly Data'!T100</f>
        <v>3235</v>
      </c>
      <c r="I100" s="30">
        <f>'Monthly Data'!X100</f>
        <v>0</v>
      </c>
      <c r="J100" s="30">
        <f>'Monthly Data'!AD100</f>
        <v>1</v>
      </c>
      <c r="K100" s="30">
        <f>'Monthly Data'!AF100</f>
        <v>0</v>
      </c>
      <c r="L100" s="30">
        <f>'Monthly Data'!AG100</f>
        <v>0</v>
      </c>
      <c r="M100" s="30">
        <f>'Monthly Data'!AH100</f>
        <v>0</v>
      </c>
      <c r="N100" s="30"/>
      <c r="O100" s="23">
        <f>'GS &lt; 50 OLS Model'!$B$5</f>
        <v>-12367234.9465017</v>
      </c>
      <c r="P100" s="23">
        <f ca="1">'GS &lt; 50 OLS Model'!$B$6*D100</f>
        <v>220610.82653249861</v>
      </c>
      <c r="Q100" s="23">
        <f ca="1">'GS &lt; 50 OLS Model'!$B$7*E100</f>
        <v>261511.73763823646</v>
      </c>
      <c r="R100" s="23">
        <f>'GS &lt; 50 OLS Model'!$B$8*F100</f>
        <v>4051847.47535457</v>
      </c>
      <c r="S100" s="23">
        <f>'GS &lt; 50 OLS Model'!$B$9*G100</f>
        <v>3862071.0337584037</v>
      </c>
      <c r="T100" s="23">
        <f>'GS &lt; 50 OLS Model'!$B$10*H100</f>
        <v>11228752.981158663</v>
      </c>
      <c r="U100" s="23">
        <f>'GS &lt; 50 OLS Model'!$B$11*I100</f>
        <v>0</v>
      </c>
      <c r="V100" s="23">
        <f>'GS &lt; 50 OLS Model'!$B$12*J100</f>
        <v>-458368.44831450901</v>
      </c>
      <c r="W100" s="23">
        <f>'GS &lt; 50 OLS Model'!$B$13*K100</f>
        <v>0</v>
      </c>
      <c r="X100" s="23">
        <f>'GS &lt; 50 OLS Model'!$B$14*L100</f>
        <v>0</v>
      </c>
      <c r="Y100" s="23">
        <f>'GS &lt; 50 OLS Model'!$B$15*M100</f>
        <v>0</v>
      </c>
      <c r="Z100" s="23">
        <f t="shared" ca="1" si="5"/>
        <v>6799190.6596261617</v>
      </c>
    </row>
    <row r="101" spans="1:26" x14ac:dyDescent="0.25">
      <c r="A101" s="11">
        <v>40817</v>
      </c>
      <c r="B101" s="6">
        <f t="shared" si="6"/>
        <v>2011</v>
      </c>
      <c r="C101" s="30">
        <f>'Monthly Data'!E101</f>
        <v>6817049.963200001</v>
      </c>
      <c r="D101" s="30">
        <f ca="1">'Res Normalized Monthly'!D101</f>
        <v>270.3</v>
      </c>
      <c r="E101" s="30">
        <f ca="1">'Res Normalized Monthly'!E101</f>
        <v>1.21</v>
      </c>
      <c r="F101" s="30">
        <f>'Monthly Data'!P101</f>
        <v>31</v>
      </c>
      <c r="G101" s="30">
        <f>'Monthly Data'!R101</f>
        <v>79.7</v>
      </c>
      <c r="H101" s="30">
        <f>'Monthly Data'!T101</f>
        <v>3226</v>
      </c>
      <c r="I101" s="30">
        <f>'Monthly Data'!X101</f>
        <v>0</v>
      </c>
      <c r="J101" s="30">
        <f>'Monthly Data'!AD101</f>
        <v>1</v>
      </c>
      <c r="K101" s="30">
        <f>'Monthly Data'!AF101</f>
        <v>0</v>
      </c>
      <c r="L101" s="30">
        <f>'Monthly Data'!AG101</f>
        <v>0</v>
      </c>
      <c r="M101" s="30">
        <f>'Monthly Data'!AH101</f>
        <v>0</v>
      </c>
      <c r="N101" s="30"/>
      <c r="O101" s="23">
        <f>'GS &lt; 50 OLS Model'!$B$5</f>
        <v>-12367234.9465017</v>
      </c>
      <c r="P101" s="23">
        <f ca="1">'GS &lt; 50 OLS Model'!$B$6*D101</f>
        <v>688819.52653037279</v>
      </c>
      <c r="Q101" s="23">
        <f ca="1">'GS &lt; 50 OLS Model'!$B$7*E101</f>
        <v>15900.964951872669</v>
      </c>
      <c r="R101" s="23">
        <f>'GS &lt; 50 OLS Model'!$B$8*F101</f>
        <v>4186909.0578663889</v>
      </c>
      <c r="S101" s="23">
        <f>'GS &lt; 50 OLS Model'!$B$9*G101</f>
        <v>3823690.2036092519</v>
      </c>
      <c r="T101" s="23">
        <f>'GS &lt; 50 OLS Model'!$B$10*H101</f>
        <v>11197513.792030245</v>
      </c>
      <c r="U101" s="23">
        <f>'GS &lt; 50 OLS Model'!$B$11*I101</f>
        <v>0</v>
      </c>
      <c r="V101" s="23">
        <f>'GS &lt; 50 OLS Model'!$B$12*J101</f>
        <v>-458368.44831450901</v>
      </c>
      <c r="W101" s="23">
        <f>'GS &lt; 50 OLS Model'!$B$13*K101</f>
        <v>0</v>
      </c>
      <c r="X101" s="23">
        <f>'GS &lt; 50 OLS Model'!$B$14*L101</f>
        <v>0</v>
      </c>
      <c r="Y101" s="23">
        <f>'GS &lt; 50 OLS Model'!$B$15*M101</f>
        <v>0</v>
      </c>
      <c r="Z101" s="23">
        <f t="shared" ca="1" si="5"/>
        <v>7087230.1501719216</v>
      </c>
    </row>
    <row r="102" spans="1:26" x14ac:dyDescent="0.25">
      <c r="A102" s="11">
        <v>40848</v>
      </c>
      <c r="B102" s="6">
        <f t="shared" si="6"/>
        <v>2011</v>
      </c>
      <c r="C102" s="30">
        <f>'Monthly Data'!E102</f>
        <v>7100784.7841999996</v>
      </c>
      <c r="D102" s="30">
        <f ca="1">'Res Normalized Monthly'!D102</f>
        <v>444.05</v>
      </c>
      <c r="E102" s="30">
        <f ca="1">'Res Normalized Monthly'!E102</f>
        <v>0</v>
      </c>
      <c r="F102" s="30">
        <f>'Monthly Data'!P102</f>
        <v>30</v>
      </c>
      <c r="G102" s="30">
        <f>'Monthly Data'!R102</f>
        <v>78.7</v>
      </c>
      <c r="H102" s="30">
        <f>'Monthly Data'!T102</f>
        <v>3224</v>
      </c>
      <c r="I102" s="30">
        <f>'Monthly Data'!X102</f>
        <v>0</v>
      </c>
      <c r="J102" s="30">
        <f>'Monthly Data'!AD102</f>
        <v>1</v>
      </c>
      <c r="K102" s="30">
        <f>'Monthly Data'!AF102</f>
        <v>0</v>
      </c>
      <c r="L102" s="30">
        <f>'Monthly Data'!AG102</f>
        <v>0</v>
      </c>
      <c r="M102" s="30">
        <f>'Monthly Data'!AH102</f>
        <v>0</v>
      </c>
      <c r="N102" s="30"/>
      <c r="O102" s="23">
        <f>'GS &lt; 50 OLS Model'!$B$5</f>
        <v>-12367234.9465017</v>
      </c>
      <c r="P102" s="23">
        <f ca="1">'GS &lt; 50 OLS Model'!$B$6*D102</f>
        <v>1131595.6742723347</v>
      </c>
      <c r="Q102" s="23">
        <f ca="1">'GS &lt; 50 OLS Model'!$B$7*E102</f>
        <v>0</v>
      </c>
      <c r="R102" s="23">
        <f>'GS &lt; 50 OLS Model'!$B$8*F102</f>
        <v>4051847.47535457</v>
      </c>
      <c r="S102" s="23">
        <f>'GS &lt; 50 OLS Model'!$B$9*G102</f>
        <v>3775714.1659228122</v>
      </c>
      <c r="T102" s="23">
        <f>'GS &lt; 50 OLS Model'!$B$10*H102</f>
        <v>11190571.750001708</v>
      </c>
      <c r="U102" s="23">
        <f>'GS &lt; 50 OLS Model'!$B$11*I102</f>
        <v>0</v>
      </c>
      <c r="V102" s="23">
        <f>'GS &lt; 50 OLS Model'!$B$12*J102</f>
        <v>-458368.44831450901</v>
      </c>
      <c r="W102" s="23">
        <f>'GS &lt; 50 OLS Model'!$B$13*K102</f>
        <v>0</v>
      </c>
      <c r="X102" s="23">
        <f>'GS &lt; 50 OLS Model'!$B$14*L102</f>
        <v>0</v>
      </c>
      <c r="Y102" s="23">
        <f>'GS &lt; 50 OLS Model'!$B$15*M102</f>
        <v>0</v>
      </c>
      <c r="Z102" s="23">
        <f t="shared" ca="1" si="5"/>
        <v>7324125.6707352148</v>
      </c>
    </row>
    <row r="103" spans="1:26" x14ac:dyDescent="0.25">
      <c r="A103" s="11">
        <v>40878</v>
      </c>
      <c r="B103" s="6">
        <f t="shared" si="6"/>
        <v>2011</v>
      </c>
      <c r="C103" s="30">
        <f>'Monthly Data'!E103</f>
        <v>7938769.4755000006</v>
      </c>
      <c r="D103" s="30">
        <f ca="1">'Res Normalized Monthly'!D103</f>
        <v>684.01</v>
      </c>
      <c r="E103" s="30">
        <f ca="1">'Res Normalized Monthly'!E103</f>
        <v>0</v>
      </c>
      <c r="F103" s="30">
        <f>'Monthly Data'!P103</f>
        <v>31</v>
      </c>
      <c r="G103" s="30">
        <f>'Monthly Data'!R103</f>
        <v>79.599999999999994</v>
      </c>
      <c r="H103" s="30">
        <f>'Monthly Data'!T103</f>
        <v>3225</v>
      </c>
      <c r="I103" s="30">
        <f>'Monthly Data'!X103</f>
        <v>0</v>
      </c>
      <c r="J103" s="30">
        <f>'Monthly Data'!AD103</f>
        <v>0</v>
      </c>
      <c r="K103" s="30">
        <f>'Monthly Data'!AF103</f>
        <v>0</v>
      </c>
      <c r="L103" s="30">
        <f>'Monthly Data'!AG103</f>
        <v>1</v>
      </c>
      <c r="M103" s="30">
        <f>'Monthly Data'!AH103</f>
        <v>0</v>
      </c>
      <c r="N103" s="30"/>
      <c r="O103" s="23">
        <f>'GS &lt; 50 OLS Model'!$B$5</f>
        <v>-12367234.9465017</v>
      </c>
      <c r="P103" s="23">
        <f ca="1">'GS &lt; 50 OLS Model'!$B$6*D103</f>
        <v>1743098.2032631901</v>
      </c>
      <c r="Q103" s="23">
        <f ca="1">'GS &lt; 50 OLS Model'!$B$7*E103</f>
        <v>0</v>
      </c>
      <c r="R103" s="23">
        <f>'GS &lt; 50 OLS Model'!$B$8*F103</f>
        <v>4186909.0578663889</v>
      </c>
      <c r="S103" s="23">
        <f>'GS &lt; 50 OLS Model'!$B$9*G103</f>
        <v>3818892.5998406075</v>
      </c>
      <c r="T103" s="23">
        <f>'GS &lt; 50 OLS Model'!$B$10*H103</f>
        <v>11194042.771015977</v>
      </c>
      <c r="U103" s="23">
        <f>'GS &lt; 50 OLS Model'!$B$11*I103</f>
        <v>0</v>
      </c>
      <c r="V103" s="23">
        <f>'GS &lt; 50 OLS Model'!$B$12*J103</f>
        <v>0</v>
      </c>
      <c r="W103" s="23">
        <f>'GS &lt; 50 OLS Model'!$B$13*K103</f>
        <v>0</v>
      </c>
      <c r="X103" s="23">
        <f>'GS &lt; 50 OLS Model'!$B$14*L103</f>
        <v>-234181.59750855001</v>
      </c>
      <c r="Y103" s="23">
        <f>'GS &lt; 50 OLS Model'!$B$15*M103</f>
        <v>0</v>
      </c>
      <c r="Z103" s="23">
        <f t="shared" ca="1" si="5"/>
        <v>8341526.0879759137</v>
      </c>
    </row>
    <row r="104" spans="1:26" x14ac:dyDescent="0.25">
      <c r="A104" s="11">
        <v>40909</v>
      </c>
      <c r="B104" s="6">
        <f t="shared" si="6"/>
        <v>2012</v>
      </c>
      <c r="C104" s="30">
        <f>'Monthly Data'!E104</f>
        <v>8455236.2163999993</v>
      </c>
      <c r="D104" s="30">
        <f ca="1">'Res Normalized Monthly'!D104</f>
        <v>784.29</v>
      </c>
      <c r="E104" s="30">
        <f ca="1">'Res Normalized Monthly'!E104</f>
        <v>0</v>
      </c>
      <c r="F104" s="30">
        <f>'Monthly Data'!P104</f>
        <v>31</v>
      </c>
      <c r="G104" s="30">
        <f>'Monthly Data'!R104</f>
        <v>80.2</v>
      </c>
      <c r="H104" s="30">
        <f>'Monthly Data'!T104</f>
        <v>3226</v>
      </c>
      <c r="I104" s="30">
        <f>'Monthly Data'!X104</f>
        <v>0</v>
      </c>
      <c r="J104" s="30">
        <f>'Monthly Data'!AD104</f>
        <v>0</v>
      </c>
      <c r="K104" s="30">
        <f>'Monthly Data'!AF104</f>
        <v>0</v>
      </c>
      <c r="L104" s="30">
        <f>'Monthly Data'!AG104</f>
        <v>0</v>
      </c>
      <c r="M104" s="30">
        <f>'Monthly Data'!AH104</f>
        <v>0</v>
      </c>
      <c r="N104" s="30"/>
      <c r="O104" s="23">
        <f>'GS &lt; 50 OLS Model'!$B$5</f>
        <v>-12367234.9465017</v>
      </c>
      <c r="P104" s="23">
        <f ca="1">'GS &lt; 50 OLS Model'!$B$6*D104</f>
        <v>1998646.9347484501</v>
      </c>
      <c r="Q104" s="23">
        <f ca="1">'GS &lt; 50 OLS Model'!$B$7*E104</f>
        <v>0</v>
      </c>
      <c r="R104" s="23">
        <f>'GS &lt; 50 OLS Model'!$B$8*F104</f>
        <v>4186909.0578663889</v>
      </c>
      <c r="S104" s="23">
        <f>'GS &lt; 50 OLS Model'!$B$9*G104</f>
        <v>3847678.222452472</v>
      </c>
      <c r="T104" s="23">
        <f>'GS &lt; 50 OLS Model'!$B$10*H104</f>
        <v>11197513.792030245</v>
      </c>
      <c r="U104" s="23">
        <f>'GS &lt; 50 OLS Model'!$B$11*I104</f>
        <v>0</v>
      </c>
      <c r="V104" s="23">
        <f>'GS &lt; 50 OLS Model'!$B$12*J104</f>
        <v>0</v>
      </c>
      <c r="W104" s="23">
        <f>'GS &lt; 50 OLS Model'!$B$13*K104</f>
        <v>0</v>
      </c>
      <c r="X104" s="23">
        <f>'GS &lt; 50 OLS Model'!$B$14*L104</f>
        <v>0</v>
      </c>
      <c r="Y104" s="23">
        <f>'GS &lt; 50 OLS Model'!$B$15*M104</f>
        <v>0</v>
      </c>
      <c r="Z104" s="23">
        <f t="shared" ca="1" si="5"/>
        <v>8863513.0605958551</v>
      </c>
    </row>
    <row r="105" spans="1:26" x14ac:dyDescent="0.25">
      <c r="A105" s="11">
        <v>40940</v>
      </c>
      <c r="B105" s="6">
        <f t="shared" si="6"/>
        <v>2012</v>
      </c>
      <c r="C105" s="30">
        <f>'Monthly Data'!E105</f>
        <v>7820724.9231000002</v>
      </c>
      <c r="D105" s="30">
        <f ca="1">'Res Normalized Monthly'!D105</f>
        <v>682.50999999999988</v>
      </c>
      <c r="E105" s="30">
        <f ca="1">'Res Normalized Monthly'!E105</f>
        <v>0</v>
      </c>
      <c r="F105" s="30">
        <f>'Monthly Data'!P105</f>
        <v>29</v>
      </c>
      <c r="G105" s="30">
        <f>'Monthly Data'!R105</f>
        <v>81</v>
      </c>
      <c r="H105" s="30">
        <f>'Monthly Data'!T105</f>
        <v>3225</v>
      </c>
      <c r="I105" s="30">
        <f>'Monthly Data'!X105</f>
        <v>0</v>
      </c>
      <c r="J105" s="30">
        <f>'Monthly Data'!AD105</f>
        <v>0</v>
      </c>
      <c r="K105" s="30">
        <f>'Monthly Data'!AF105</f>
        <v>0</v>
      </c>
      <c r="L105" s="30">
        <f>'Monthly Data'!AG105</f>
        <v>0</v>
      </c>
      <c r="M105" s="30">
        <f>'Monthly Data'!AH105</f>
        <v>0</v>
      </c>
      <c r="N105" s="30"/>
      <c r="O105" s="23">
        <f>'GS &lt; 50 OLS Model'!$B$5</f>
        <v>-12367234.9465017</v>
      </c>
      <c r="P105" s="23">
        <f ca="1">'GS &lt; 50 OLS Model'!$B$6*D105</f>
        <v>1739275.6753690145</v>
      </c>
      <c r="Q105" s="23">
        <f ca="1">'GS &lt; 50 OLS Model'!$B$7*E105</f>
        <v>0</v>
      </c>
      <c r="R105" s="23">
        <f>'GS &lt; 50 OLS Model'!$B$8*F105</f>
        <v>3916785.892842751</v>
      </c>
      <c r="S105" s="23">
        <f>'GS &lt; 50 OLS Model'!$B$9*G105</f>
        <v>3886059.0526016238</v>
      </c>
      <c r="T105" s="23">
        <f>'GS &lt; 50 OLS Model'!$B$10*H105</f>
        <v>11194042.771015977</v>
      </c>
      <c r="U105" s="23">
        <f>'GS &lt; 50 OLS Model'!$B$11*I105</f>
        <v>0</v>
      </c>
      <c r="V105" s="23">
        <f>'GS &lt; 50 OLS Model'!$B$12*J105</f>
        <v>0</v>
      </c>
      <c r="W105" s="23">
        <f>'GS &lt; 50 OLS Model'!$B$13*K105</f>
        <v>0</v>
      </c>
      <c r="X105" s="23">
        <f>'GS &lt; 50 OLS Model'!$B$14*L105</f>
        <v>0</v>
      </c>
      <c r="Y105" s="23">
        <f>'GS &lt; 50 OLS Model'!$B$15*M105</f>
        <v>0</v>
      </c>
      <c r="Z105" s="23">
        <f t="shared" ca="1" si="5"/>
        <v>8368928.4453276675</v>
      </c>
    </row>
    <row r="106" spans="1:26" x14ac:dyDescent="0.25">
      <c r="A106" s="11">
        <v>40969</v>
      </c>
      <c r="B106" s="6">
        <f t="shared" si="6"/>
        <v>2012</v>
      </c>
      <c r="C106" s="30">
        <f>'Monthly Data'!E106</f>
        <v>7522796.9426999995</v>
      </c>
      <c r="D106" s="30">
        <f ca="1">'Res Normalized Monthly'!D106</f>
        <v>556.99</v>
      </c>
      <c r="E106" s="30">
        <f ca="1">'Res Normalized Monthly'!E106</f>
        <v>0</v>
      </c>
      <c r="F106" s="30">
        <f>'Monthly Data'!P106</f>
        <v>31</v>
      </c>
      <c r="G106" s="30">
        <f>'Monthly Data'!R106</f>
        <v>80.7</v>
      </c>
      <c r="H106" s="30">
        <f>'Monthly Data'!T106</f>
        <v>3222</v>
      </c>
      <c r="I106" s="30">
        <f>'Monthly Data'!X106</f>
        <v>0</v>
      </c>
      <c r="J106" s="30">
        <f>'Monthly Data'!AD106</f>
        <v>0</v>
      </c>
      <c r="K106" s="30">
        <f>'Monthly Data'!AF106</f>
        <v>0</v>
      </c>
      <c r="L106" s="30">
        <f>'Monthly Data'!AG106</f>
        <v>0</v>
      </c>
      <c r="M106" s="30">
        <f>'Monthly Data'!AH106</f>
        <v>0</v>
      </c>
      <c r="N106" s="30"/>
      <c r="O106" s="23">
        <f>'GS &lt; 50 OLS Model'!$B$5</f>
        <v>-12367234.9465017</v>
      </c>
      <c r="P106" s="23">
        <f ca="1">'GS &lt; 50 OLS Model'!$B$6*D106</f>
        <v>1419406.5411844333</v>
      </c>
      <c r="Q106" s="23">
        <f ca="1">'GS &lt; 50 OLS Model'!$B$7*E106</f>
        <v>0</v>
      </c>
      <c r="R106" s="23">
        <f>'GS &lt; 50 OLS Model'!$B$8*F106</f>
        <v>4186909.0578663889</v>
      </c>
      <c r="S106" s="23">
        <f>'GS &lt; 50 OLS Model'!$B$9*G106</f>
        <v>3871666.241295692</v>
      </c>
      <c r="T106" s="23">
        <f>'GS &lt; 50 OLS Model'!$B$10*H106</f>
        <v>11183629.707973171</v>
      </c>
      <c r="U106" s="23">
        <f>'GS &lt; 50 OLS Model'!$B$11*I106</f>
        <v>0</v>
      </c>
      <c r="V106" s="23">
        <f>'GS &lt; 50 OLS Model'!$B$12*J106</f>
        <v>0</v>
      </c>
      <c r="W106" s="23">
        <f>'GS &lt; 50 OLS Model'!$B$13*K106</f>
        <v>0</v>
      </c>
      <c r="X106" s="23">
        <f>'GS &lt; 50 OLS Model'!$B$14*L106</f>
        <v>0</v>
      </c>
      <c r="Y106" s="23">
        <f>'GS &lt; 50 OLS Model'!$B$15*M106</f>
        <v>0</v>
      </c>
      <c r="Z106" s="23">
        <f t="shared" ca="1" si="5"/>
        <v>8294376.6018179841</v>
      </c>
    </row>
    <row r="107" spans="1:26" x14ac:dyDescent="0.25">
      <c r="A107" s="11">
        <v>41000</v>
      </c>
      <c r="B107" s="6">
        <f t="shared" si="6"/>
        <v>2012</v>
      </c>
      <c r="C107" s="30">
        <f>'Monthly Data'!E107</f>
        <v>6733723.8155000005</v>
      </c>
      <c r="D107" s="30">
        <f ca="1">'Res Normalized Monthly'!D107</f>
        <v>326.58999999999997</v>
      </c>
      <c r="E107" s="30">
        <f ca="1">'Res Normalized Monthly'!E107</f>
        <v>0.39</v>
      </c>
      <c r="F107" s="30">
        <f>'Monthly Data'!P107</f>
        <v>30</v>
      </c>
      <c r="G107" s="30">
        <f>'Monthly Data'!R107</f>
        <v>81</v>
      </c>
      <c r="H107" s="30">
        <f>'Monthly Data'!T107</f>
        <v>3213</v>
      </c>
      <c r="I107" s="30">
        <f>'Monthly Data'!X107</f>
        <v>0</v>
      </c>
      <c r="J107" s="30">
        <f>'Monthly Data'!AD107</f>
        <v>0</v>
      </c>
      <c r="K107" s="30">
        <f>'Monthly Data'!AF107</f>
        <v>1</v>
      </c>
      <c r="L107" s="30">
        <f>'Monthly Data'!AG107</f>
        <v>0</v>
      </c>
      <c r="M107" s="30">
        <f>'Monthly Data'!AH107</f>
        <v>0</v>
      </c>
      <c r="N107" s="30"/>
      <c r="O107" s="23">
        <f>'GS &lt; 50 OLS Model'!$B$5</f>
        <v>-12367234.9465017</v>
      </c>
      <c r="P107" s="23">
        <f ca="1">'GS &lt; 50 OLS Model'!$B$6*D107</f>
        <v>832266.2566391211</v>
      </c>
      <c r="Q107" s="23">
        <f ca="1">'GS &lt; 50 OLS Model'!$B$7*E107</f>
        <v>5125.1044059754886</v>
      </c>
      <c r="R107" s="23">
        <f>'GS &lt; 50 OLS Model'!$B$8*F107</f>
        <v>4051847.47535457</v>
      </c>
      <c r="S107" s="23">
        <f>'GS &lt; 50 OLS Model'!$B$9*G107</f>
        <v>3886059.0526016238</v>
      </c>
      <c r="T107" s="23">
        <f>'GS &lt; 50 OLS Model'!$B$10*H107</f>
        <v>11152390.518844755</v>
      </c>
      <c r="U107" s="23">
        <f>'GS &lt; 50 OLS Model'!$B$11*I107</f>
        <v>0</v>
      </c>
      <c r="V107" s="23">
        <f>'GS &lt; 50 OLS Model'!$B$12*J107</f>
        <v>0</v>
      </c>
      <c r="W107" s="23">
        <f>'GS &lt; 50 OLS Model'!$B$13*K107</f>
        <v>-562461.25423987105</v>
      </c>
      <c r="X107" s="23">
        <f>'GS &lt; 50 OLS Model'!$B$14*L107</f>
        <v>0</v>
      </c>
      <c r="Y107" s="23">
        <f>'GS &lt; 50 OLS Model'!$B$15*M107</f>
        <v>0</v>
      </c>
      <c r="Z107" s="23">
        <f t="shared" ca="1" si="5"/>
        <v>6997992.2071044734</v>
      </c>
    </row>
    <row r="108" spans="1:26" x14ac:dyDescent="0.25">
      <c r="A108" s="11">
        <v>41030</v>
      </c>
      <c r="B108" s="6">
        <f t="shared" si="6"/>
        <v>2012</v>
      </c>
      <c r="C108" s="30">
        <f>'Monthly Data'!E108</f>
        <v>6797543.6818000004</v>
      </c>
      <c r="D108" s="30">
        <f ca="1">'Res Normalized Monthly'!D108</f>
        <v>144.96</v>
      </c>
      <c r="E108" s="30">
        <f ca="1">'Res Normalized Monthly'!E108</f>
        <v>8.67</v>
      </c>
      <c r="F108" s="30">
        <f>'Monthly Data'!P108</f>
        <v>31</v>
      </c>
      <c r="G108" s="30">
        <f>'Monthly Data'!R108</f>
        <v>81.900000000000006</v>
      </c>
      <c r="H108" s="30">
        <f>'Monthly Data'!T108</f>
        <v>3198</v>
      </c>
      <c r="I108" s="30">
        <f>'Monthly Data'!X108</f>
        <v>0</v>
      </c>
      <c r="J108" s="30">
        <f>'Monthly Data'!AD108</f>
        <v>0</v>
      </c>
      <c r="K108" s="30">
        <f>'Monthly Data'!AF108</f>
        <v>0</v>
      </c>
      <c r="L108" s="30">
        <f>'Monthly Data'!AG108</f>
        <v>0</v>
      </c>
      <c r="M108" s="30">
        <f>'Monthly Data'!AH108</f>
        <v>1</v>
      </c>
      <c r="N108" s="30"/>
      <c r="O108" s="23">
        <f>'GS &lt; 50 OLS Model'!$B$5</f>
        <v>-12367234.9465017</v>
      </c>
      <c r="P108" s="23">
        <f ca="1">'GS &lt; 50 OLS Model'!$B$6*D108</f>
        <v>369409.09569309227</v>
      </c>
      <c r="Q108" s="23">
        <f ca="1">'GS &lt; 50 OLS Model'!$B$7*E108</f>
        <v>113935.01333283971</v>
      </c>
      <c r="R108" s="23">
        <f>'GS &lt; 50 OLS Model'!$B$8*F108</f>
        <v>4186909.0578663889</v>
      </c>
      <c r="S108" s="23">
        <f>'GS &lt; 50 OLS Model'!$B$9*G108</f>
        <v>3929237.4865194196</v>
      </c>
      <c r="T108" s="23">
        <f>'GS &lt; 50 OLS Model'!$B$10*H108</f>
        <v>11100325.203630727</v>
      </c>
      <c r="U108" s="23">
        <f>'GS &lt; 50 OLS Model'!$B$11*I108</f>
        <v>0</v>
      </c>
      <c r="V108" s="23">
        <f>'GS &lt; 50 OLS Model'!$B$12*J108</f>
        <v>0</v>
      </c>
      <c r="W108" s="23">
        <f>'GS &lt; 50 OLS Model'!$B$13*K108</f>
        <v>0</v>
      </c>
      <c r="X108" s="23">
        <f>'GS &lt; 50 OLS Model'!$B$14*L108</f>
        <v>0</v>
      </c>
      <c r="Y108" s="23">
        <f>'GS &lt; 50 OLS Model'!$B$15*M108</f>
        <v>-544912.84114379704</v>
      </c>
      <c r="Z108" s="23">
        <f t="shared" ca="1" si="5"/>
        <v>6787668.0693969708</v>
      </c>
    </row>
    <row r="109" spans="1:26" x14ac:dyDescent="0.25">
      <c r="A109" s="11">
        <v>41061</v>
      </c>
      <c r="B109" s="6">
        <f t="shared" si="6"/>
        <v>2012</v>
      </c>
      <c r="C109" s="30">
        <f>'Monthly Data'!E109</f>
        <v>7173898.5476000002</v>
      </c>
      <c r="D109" s="30">
        <f ca="1">'Res Normalized Monthly'!D109</f>
        <v>41.510000000000005</v>
      </c>
      <c r="E109" s="30">
        <f ca="1">'Res Normalized Monthly'!E109</f>
        <v>44.41</v>
      </c>
      <c r="F109" s="30">
        <f>'Monthly Data'!P109</f>
        <v>30</v>
      </c>
      <c r="G109" s="30">
        <f>'Monthly Data'!R109</f>
        <v>83.1</v>
      </c>
      <c r="H109" s="30">
        <f>'Monthly Data'!T109</f>
        <v>3201</v>
      </c>
      <c r="I109" s="30">
        <f>'Monthly Data'!X109</f>
        <v>0</v>
      </c>
      <c r="J109" s="30">
        <f>'Monthly Data'!AD109</f>
        <v>0</v>
      </c>
      <c r="K109" s="30">
        <f>'Monthly Data'!AF109</f>
        <v>0</v>
      </c>
      <c r="L109" s="30">
        <f>'Monthly Data'!AG109</f>
        <v>0</v>
      </c>
      <c r="M109" s="30">
        <f>'Monthly Data'!AH109</f>
        <v>1</v>
      </c>
      <c r="N109" s="30"/>
      <c r="O109" s="23">
        <f>'GS &lt; 50 OLS Model'!$B$5</f>
        <v>-12367234.9465017</v>
      </c>
      <c r="P109" s="23">
        <f ca="1">'GS &lt; 50 OLS Model'!$B$6*D109</f>
        <v>105782.08859147532</v>
      </c>
      <c r="Q109" s="23">
        <f ca="1">'GS &lt; 50 OLS Model'!$B$7*E109</f>
        <v>583604.83761377295</v>
      </c>
      <c r="R109" s="23">
        <f>'GS &lt; 50 OLS Model'!$B$8*F109</f>
        <v>4051847.47535457</v>
      </c>
      <c r="S109" s="23">
        <f>'GS &lt; 50 OLS Model'!$B$9*G109</f>
        <v>3986808.7317431471</v>
      </c>
      <c r="T109" s="23">
        <f>'GS &lt; 50 OLS Model'!$B$10*H109</f>
        <v>11110738.266673533</v>
      </c>
      <c r="U109" s="23">
        <f>'GS &lt; 50 OLS Model'!$B$11*I109</f>
        <v>0</v>
      </c>
      <c r="V109" s="23">
        <f>'GS &lt; 50 OLS Model'!$B$12*J109</f>
        <v>0</v>
      </c>
      <c r="W109" s="23">
        <f>'GS &lt; 50 OLS Model'!$B$13*K109</f>
        <v>0</v>
      </c>
      <c r="X109" s="23">
        <f>'GS &lt; 50 OLS Model'!$B$14*L109</f>
        <v>0</v>
      </c>
      <c r="Y109" s="23">
        <f>'GS &lt; 50 OLS Model'!$B$15*M109</f>
        <v>-544912.84114379704</v>
      </c>
      <c r="Z109" s="23">
        <f t="shared" ca="1" si="5"/>
        <v>6926633.6123310002</v>
      </c>
    </row>
    <row r="110" spans="1:26" x14ac:dyDescent="0.25">
      <c r="A110" s="11">
        <v>41091</v>
      </c>
      <c r="B110" s="6">
        <f t="shared" si="6"/>
        <v>2012</v>
      </c>
      <c r="C110" s="30">
        <f>'Monthly Data'!E110</f>
        <v>7895965.2410000004</v>
      </c>
      <c r="D110" s="30">
        <f ca="1">'Res Normalized Monthly'!D110</f>
        <v>5.01</v>
      </c>
      <c r="E110" s="30">
        <f ca="1">'Res Normalized Monthly'!E110</f>
        <v>96.909999999999982</v>
      </c>
      <c r="F110" s="30">
        <f>'Monthly Data'!P110</f>
        <v>31</v>
      </c>
      <c r="G110" s="30">
        <f>'Monthly Data'!R110</f>
        <v>82.6</v>
      </c>
      <c r="H110" s="30">
        <f>'Monthly Data'!T110</f>
        <v>3197</v>
      </c>
      <c r="I110" s="30">
        <f>'Monthly Data'!X110</f>
        <v>0</v>
      </c>
      <c r="J110" s="30">
        <f>'Monthly Data'!AD110</f>
        <v>0</v>
      </c>
      <c r="K110" s="30">
        <f>'Monthly Data'!AF110</f>
        <v>0</v>
      </c>
      <c r="L110" s="30">
        <f>'Monthly Data'!AG110</f>
        <v>0</v>
      </c>
      <c r="M110" s="30">
        <f>'Monthly Data'!AH110</f>
        <v>1</v>
      </c>
      <c r="N110" s="30"/>
      <c r="O110" s="23">
        <f>'GS &lt; 50 OLS Model'!$B$5</f>
        <v>-12367234.9465017</v>
      </c>
      <c r="P110" s="23">
        <f ca="1">'GS &lt; 50 OLS Model'!$B$6*D110</f>
        <v>12767.2431665452</v>
      </c>
      <c r="Q110" s="23">
        <f ca="1">'GS &lt; 50 OLS Model'!$B$7*E110</f>
        <v>1273522.7384181654</v>
      </c>
      <c r="R110" s="23">
        <f>'GS &lt; 50 OLS Model'!$B$8*F110</f>
        <v>4186909.0578663889</v>
      </c>
      <c r="S110" s="23">
        <f>'GS &lt; 50 OLS Model'!$B$9*G110</f>
        <v>3962820.712899927</v>
      </c>
      <c r="T110" s="23">
        <f>'GS &lt; 50 OLS Model'!$B$10*H110</f>
        <v>11096854.182616459</v>
      </c>
      <c r="U110" s="23">
        <f>'GS &lt; 50 OLS Model'!$B$11*I110</f>
        <v>0</v>
      </c>
      <c r="V110" s="23">
        <f>'GS &lt; 50 OLS Model'!$B$12*J110</f>
        <v>0</v>
      </c>
      <c r="W110" s="23">
        <f>'GS &lt; 50 OLS Model'!$B$13*K110</f>
        <v>0</v>
      </c>
      <c r="X110" s="23">
        <f>'GS &lt; 50 OLS Model'!$B$14*L110</f>
        <v>0</v>
      </c>
      <c r="Y110" s="23">
        <f>'GS &lt; 50 OLS Model'!$B$15*M110</f>
        <v>-544912.84114379704</v>
      </c>
      <c r="Z110" s="23">
        <f t="shared" ca="1" si="5"/>
        <v>7620726.1473219888</v>
      </c>
    </row>
    <row r="111" spans="1:26" x14ac:dyDescent="0.25">
      <c r="A111" s="11">
        <v>41122</v>
      </c>
      <c r="B111" s="6">
        <f t="shared" si="6"/>
        <v>2012</v>
      </c>
      <c r="C111" s="30">
        <f>'Monthly Data'!E111</f>
        <v>7673572.2456</v>
      </c>
      <c r="D111" s="30">
        <f ca="1">'Res Normalized Monthly'!D111</f>
        <v>12.719999999999999</v>
      </c>
      <c r="E111" s="30">
        <f ca="1">'Res Normalized Monthly'!E111</f>
        <v>77.22999999999999</v>
      </c>
      <c r="F111" s="30">
        <f>'Monthly Data'!P111</f>
        <v>31</v>
      </c>
      <c r="G111" s="30">
        <f>'Monthly Data'!R111</f>
        <v>80.900000000000006</v>
      </c>
      <c r="H111" s="30">
        <f>'Monthly Data'!T111</f>
        <v>3194</v>
      </c>
      <c r="I111" s="30">
        <f>'Monthly Data'!X111</f>
        <v>0</v>
      </c>
      <c r="J111" s="30">
        <f>'Monthly Data'!AD111</f>
        <v>0</v>
      </c>
      <c r="K111" s="30">
        <f>'Monthly Data'!AF111</f>
        <v>0</v>
      </c>
      <c r="L111" s="30">
        <f>'Monthly Data'!AG111</f>
        <v>0</v>
      </c>
      <c r="M111" s="30">
        <f>'Monthly Data'!AH111</f>
        <v>1</v>
      </c>
      <c r="N111" s="30"/>
      <c r="O111" s="23">
        <f>'GS &lt; 50 OLS Model'!$B$5</f>
        <v>-12367234.9465017</v>
      </c>
      <c r="P111" s="23">
        <f ca="1">'GS &lt; 50 OLS Model'!$B$6*D111</f>
        <v>32415.036542605776</v>
      </c>
      <c r="Q111" s="23">
        <f ca="1">'GS &lt; 50 OLS Model'!$B$7*E111</f>
        <v>1014902.0853166332</v>
      </c>
      <c r="R111" s="23">
        <f>'GS &lt; 50 OLS Model'!$B$8*F111</f>
        <v>4186909.0578663889</v>
      </c>
      <c r="S111" s="23">
        <f>'GS &lt; 50 OLS Model'!$B$9*G111</f>
        <v>3881261.4488329799</v>
      </c>
      <c r="T111" s="23">
        <f>'GS &lt; 50 OLS Model'!$B$10*H111</f>
        <v>11086441.119573653</v>
      </c>
      <c r="U111" s="23">
        <f>'GS &lt; 50 OLS Model'!$B$11*I111</f>
        <v>0</v>
      </c>
      <c r="V111" s="23">
        <f>'GS &lt; 50 OLS Model'!$B$12*J111</f>
        <v>0</v>
      </c>
      <c r="W111" s="23">
        <f>'GS &lt; 50 OLS Model'!$B$13*K111</f>
        <v>0</v>
      </c>
      <c r="X111" s="23">
        <f>'GS &lt; 50 OLS Model'!$B$14*L111</f>
        <v>0</v>
      </c>
      <c r="Y111" s="23">
        <f>'GS &lt; 50 OLS Model'!$B$15*M111</f>
        <v>-544912.84114379704</v>
      </c>
      <c r="Z111" s="23">
        <f t="shared" ca="1" si="5"/>
        <v>7289780.9604867632</v>
      </c>
    </row>
    <row r="112" spans="1:26" x14ac:dyDescent="0.25">
      <c r="A112" s="11">
        <v>41153</v>
      </c>
      <c r="B112" s="6">
        <f t="shared" si="6"/>
        <v>2012</v>
      </c>
      <c r="C112" s="30">
        <f>'Monthly Data'!E112</f>
        <v>6803174.4414999997</v>
      </c>
      <c r="D112" s="30">
        <f ca="1">'Res Normalized Monthly'!D112</f>
        <v>86.570000000000007</v>
      </c>
      <c r="E112" s="30">
        <f ca="1">'Res Normalized Monthly'!E112</f>
        <v>19.899999999999999</v>
      </c>
      <c r="F112" s="30">
        <f>'Monthly Data'!P112</f>
        <v>30</v>
      </c>
      <c r="G112" s="30">
        <f>'Monthly Data'!R112</f>
        <v>79.099999999999994</v>
      </c>
      <c r="H112" s="30">
        <f>'Monthly Data'!T112</f>
        <v>3166</v>
      </c>
      <c r="I112" s="30">
        <f>'Monthly Data'!X112</f>
        <v>0</v>
      </c>
      <c r="J112" s="30">
        <f>'Monthly Data'!AD112</f>
        <v>1</v>
      </c>
      <c r="K112" s="30">
        <f>'Monthly Data'!AF112</f>
        <v>0</v>
      </c>
      <c r="L112" s="30">
        <f>'Monthly Data'!AG112</f>
        <v>0</v>
      </c>
      <c r="M112" s="30">
        <f>'Monthly Data'!AH112</f>
        <v>0</v>
      </c>
      <c r="N112" s="30"/>
      <c r="O112" s="23">
        <f>'GS &lt; 50 OLS Model'!$B$5</f>
        <v>-12367234.9465017</v>
      </c>
      <c r="P112" s="23">
        <f ca="1">'GS &lt; 50 OLS Model'!$B$6*D112</f>
        <v>220610.82653249861</v>
      </c>
      <c r="Q112" s="23">
        <f ca="1">'GS &lt; 50 OLS Model'!$B$7*E112</f>
        <v>261511.73763823646</v>
      </c>
      <c r="R112" s="23">
        <f>'GS &lt; 50 OLS Model'!$B$8*F112</f>
        <v>4051847.47535457</v>
      </c>
      <c r="S112" s="23">
        <f>'GS &lt; 50 OLS Model'!$B$9*G112</f>
        <v>3794904.5809973879</v>
      </c>
      <c r="T112" s="23">
        <f>'GS &lt; 50 OLS Model'!$B$10*H112</f>
        <v>10989252.531174134</v>
      </c>
      <c r="U112" s="23">
        <f>'GS &lt; 50 OLS Model'!$B$11*I112</f>
        <v>0</v>
      </c>
      <c r="V112" s="23">
        <f>'GS &lt; 50 OLS Model'!$B$12*J112</f>
        <v>-458368.44831450901</v>
      </c>
      <c r="W112" s="23">
        <f>'GS &lt; 50 OLS Model'!$B$13*K112</f>
        <v>0</v>
      </c>
      <c r="X112" s="23">
        <f>'GS &lt; 50 OLS Model'!$B$14*L112</f>
        <v>0</v>
      </c>
      <c r="Y112" s="23">
        <f>'GS &lt; 50 OLS Model'!$B$15*M112</f>
        <v>0</v>
      </c>
      <c r="Z112" s="23">
        <f t="shared" ca="1" si="5"/>
        <v>6492523.7568806177</v>
      </c>
    </row>
    <row r="113" spans="1:26" x14ac:dyDescent="0.25">
      <c r="A113" s="11">
        <v>41183</v>
      </c>
      <c r="B113" s="6">
        <f t="shared" si="6"/>
        <v>2012</v>
      </c>
      <c r="C113" s="30">
        <f>'Monthly Data'!E113</f>
        <v>6614485.8804000001</v>
      </c>
      <c r="D113" s="30">
        <f ca="1">'Res Normalized Monthly'!D113</f>
        <v>270.3</v>
      </c>
      <c r="E113" s="30">
        <f ca="1">'Res Normalized Monthly'!E113</f>
        <v>1.21</v>
      </c>
      <c r="F113" s="30">
        <f>'Monthly Data'!P113</f>
        <v>31</v>
      </c>
      <c r="G113" s="30">
        <f>'Monthly Data'!R113</f>
        <v>78.099999999999994</v>
      </c>
      <c r="H113" s="30">
        <f>'Monthly Data'!T113</f>
        <v>3163</v>
      </c>
      <c r="I113" s="30">
        <f>'Monthly Data'!X113</f>
        <v>0</v>
      </c>
      <c r="J113" s="30">
        <f>'Monthly Data'!AD113</f>
        <v>1</v>
      </c>
      <c r="K113" s="30">
        <f>'Monthly Data'!AF113</f>
        <v>0</v>
      </c>
      <c r="L113" s="30">
        <f>'Monthly Data'!AG113</f>
        <v>0</v>
      </c>
      <c r="M113" s="30">
        <f>'Monthly Data'!AH113</f>
        <v>0</v>
      </c>
      <c r="N113" s="30"/>
      <c r="O113" s="23">
        <f>'GS &lt; 50 OLS Model'!$B$5</f>
        <v>-12367234.9465017</v>
      </c>
      <c r="P113" s="23">
        <f ca="1">'GS &lt; 50 OLS Model'!$B$6*D113</f>
        <v>688819.52653037279</v>
      </c>
      <c r="Q113" s="23">
        <f ca="1">'GS &lt; 50 OLS Model'!$B$7*E113</f>
        <v>15900.964951872669</v>
      </c>
      <c r="R113" s="23">
        <f>'GS &lt; 50 OLS Model'!$B$8*F113</f>
        <v>4186909.0578663889</v>
      </c>
      <c r="S113" s="23">
        <f>'GS &lt; 50 OLS Model'!$B$9*G113</f>
        <v>3746928.5433109482</v>
      </c>
      <c r="T113" s="23">
        <f>'GS &lt; 50 OLS Model'!$B$10*H113</f>
        <v>10978839.468131328</v>
      </c>
      <c r="U113" s="23">
        <f>'GS &lt; 50 OLS Model'!$B$11*I113</f>
        <v>0</v>
      </c>
      <c r="V113" s="23">
        <f>'GS &lt; 50 OLS Model'!$B$12*J113</f>
        <v>-458368.44831450901</v>
      </c>
      <c r="W113" s="23">
        <f>'GS &lt; 50 OLS Model'!$B$13*K113</f>
        <v>0</v>
      </c>
      <c r="X113" s="23">
        <f>'GS &lt; 50 OLS Model'!$B$14*L113</f>
        <v>0</v>
      </c>
      <c r="Y113" s="23">
        <f>'GS &lt; 50 OLS Model'!$B$15*M113</f>
        <v>0</v>
      </c>
      <c r="Z113" s="23">
        <f t="shared" ca="1" si="5"/>
        <v>6791794.1659746999</v>
      </c>
    </row>
    <row r="114" spans="1:26" x14ac:dyDescent="0.25">
      <c r="A114" s="11">
        <v>41214</v>
      </c>
      <c r="B114" s="6">
        <f t="shared" si="6"/>
        <v>2012</v>
      </c>
      <c r="C114" s="30">
        <f>'Monthly Data'!E114</f>
        <v>7233949.3405999998</v>
      </c>
      <c r="D114" s="30">
        <f ca="1">'Res Normalized Monthly'!D114</f>
        <v>444.05</v>
      </c>
      <c r="E114" s="30">
        <f ca="1">'Res Normalized Monthly'!E114</f>
        <v>0</v>
      </c>
      <c r="F114" s="30">
        <f>'Monthly Data'!P114</f>
        <v>30</v>
      </c>
      <c r="G114" s="30">
        <f>'Monthly Data'!R114</f>
        <v>78.7</v>
      </c>
      <c r="H114" s="30">
        <f>'Monthly Data'!T114</f>
        <v>3177</v>
      </c>
      <c r="I114" s="30">
        <f>'Monthly Data'!X114</f>
        <v>0</v>
      </c>
      <c r="J114" s="30">
        <f>'Monthly Data'!AD114</f>
        <v>1</v>
      </c>
      <c r="K114" s="30">
        <f>'Monthly Data'!AF114</f>
        <v>0</v>
      </c>
      <c r="L114" s="30">
        <f>'Monthly Data'!AG114</f>
        <v>0</v>
      </c>
      <c r="M114" s="30">
        <f>'Monthly Data'!AH114</f>
        <v>0</v>
      </c>
      <c r="N114" s="30"/>
      <c r="O114" s="23">
        <f>'GS &lt; 50 OLS Model'!$B$5</f>
        <v>-12367234.9465017</v>
      </c>
      <c r="P114" s="23">
        <f ca="1">'GS &lt; 50 OLS Model'!$B$6*D114</f>
        <v>1131595.6742723347</v>
      </c>
      <c r="Q114" s="23">
        <f ca="1">'GS &lt; 50 OLS Model'!$B$7*E114</f>
        <v>0</v>
      </c>
      <c r="R114" s="23">
        <f>'GS &lt; 50 OLS Model'!$B$8*F114</f>
        <v>4051847.47535457</v>
      </c>
      <c r="S114" s="23">
        <f>'GS &lt; 50 OLS Model'!$B$9*G114</f>
        <v>3775714.1659228122</v>
      </c>
      <c r="T114" s="23">
        <f>'GS &lt; 50 OLS Model'!$B$10*H114</f>
        <v>11027433.762331089</v>
      </c>
      <c r="U114" s="23">
        <f>'GS &lt; 50 OLS Model'!$B$11*I114</f>
        <v>0</v>
      </c>
      <c r="V114" s="23">
        <f>'GS &lt; 50 OLS Model'!$B$12*J114</f>
        <v>-458368.44831450901</v>
      </c>
      <c r="W114" s="23">
        <f>'GS &lt; 50 OLS Model'!$B$13*K114</f>
        <v>0</v>
      </c>
      <c r="X114" s="23">
        <f>'GS &lt; 50 OLS Model'!$B$14*L114</f>
        <v>0</v>
      </c>
      <c r="Y114" s="23">
        <f>'GS &lt; 50 OLS Model'!$B$15*M114</f>
        <v>0</v>
      </c>
      <c r="Z114" s="23">
        <f t="shared" ca="1" si="5"/>
        <v>7160987.6830645958</v>
      </c>
    </row>
    <row r="115" spans="1:26" x14ac:dyDescent="0.25">
      <c r="A115" s="11">
        <v>41244</v>
      </c>
      <c r="B115" s="6">
        <f t="shared" si="6"/>
        <v>2012</v>
      </c>
      <c r="C115" s="30">
        <f>'Monthly Data'!E115</f>
        <v>7883569.6208999995</v>
      </c>
      <c r="D115" s="30">
        <f ca="1">'Res Normalized Monthly'!D115</f>
        <v>684.01</v>
      </c>
      <c r="E115" s="30">
        <f ca="1">'Res Normalized Monthly'!E115</f>
        <v>0</v>
      </c>
      <c r="F115" s="30">
        <f>'Monthly Data'!P115</f>
        <v>31</v>
      </c>
      <c r="G115" s="30">
        <f>'Monthly Data'!R115</f>
        <v>79.400000000000006</v>
      </c>
      <c r="H115" s="30">
        <f>'Monthly Data'!T115</f>
        <v>3180</v>
      </c>
      <c r="I115" s="30">
        <f>'Monthly Data'!X115</f>
        <v>0</v>
      </c>
      <c r="J115" s="30">
        <f>'Monthly Data'!AD115</f>
        <v>0</v>
      </c>
      <c r="K115" s="30">
        <f>'Monthly Data'!AF115</f>
        <v>0</v>
      </c>
      <c r="L115" s="30">
        <f>'Monthly Data'!AG115</f>
        <v>1</v>
      </c>
      <c r="M115" s="30">
        <f>'Monthly Data'!AH115</f>
        <v>0</v>
      </c>
      <c r="N115" s="30"/>
      <c r="O115" s="23">
        <f>'GS &lt; 50 OLS Model'!$B$5</f>
        <v>-12367234.9465017</v>
      </c>
      <c r="P115" s="23">
        <f ca="1">'GS &lt; 50 OLS Model'!$B$6*D115</f>
        <v>1743098.2032631901</v>
      </c>
      <c r="Q115" s="23">
        <f ca="1">'GS &lt; 50 OLS Model'!$B$7*E115</f>
        <v>0</v>
      </c>
      <c r="R115" s="23">
        <f>'GS &lt; 50 OLS Model'!$B$8*F115</f>
        <v>4186909.0578663889</v>
      </c>
      <c r="S115" s="23">
        <f>'GS &lt; 50 OLS Model'!$B$9*G115</f>
        <v>3809297.3923033201</v>
      </c>
      <c r="T115" s="23">
        <f>'GS &lt; 50 OLS Model'!$B$10*H115</f>
        <v>11037846.825373894</v>
      </c>
      <c r="U115" s="23">
        <f>'GS &lt; 50 OLS Model'!$B$11*I115</f>
        <v>0</v>
      </c>
      <c r="V115" s="23">
        <f>'GS &lt; 50 OLS Model'!$B$12*J115</f>
        <v>0</v>
      </c>
      <c r="W115" s="23">
        <f>'GS &lt; 50 OLS Model'!$B$13*K115</f>
        <v>0</v>
      </c>
      <c r="X115" s="23">
        <f>'GS &lt; 50 OLS Model'!$B$14*L115</f>
        <v>-234181.59750855001</v>
      </c>
      <c r="Y115" s="23">
        <f>'GS &lt; 50 OLS Model'!$B$15*M115</f>
        <v>0</v>
      </c>
      <c r="Z115" s="23">
        <f t="shared" ca="1" si="5"/>
        <v>8175734.9347965419</v>
      </c>
    </row>
    <row r="116" spans="1:26" x14ac:dyDescent="0.25">
      <c r="A116" s="11">
        <v>41275</v>
      </c>
      <c r="B116" s="6">
        <f t="shared" si="6"/>
        <v>2013</v>
      </c>
      <c r="C116" s="30">
        <f>'Monthly Data'!E116</f>
        <v>8494433.2956000008</v>
      </c>
      <c r="D116" s="30">
        <f ca="1">'Res Normalized Monthly'!D116</f>
        <v>784.29</v>
      </c>
      <c r="E116" s="30">
        <f ca="1">'Res Normalized Monthly'!E116</f>
        <v>0</v>
      </c>
      <c r="F116" s="30">
        <f>'Monthly Data'!P116</f>
        <v>31</v>
      </c>
      <c r="G116" s="30">
        <f>'Monthly Data'!R116</f>
        <v>80.7</v>
      </c>
      <c r="H116" s="30">
        <f>'Monthly Data'!T116</f>
        <v>3175</v>
      </c>
      <c r="I116" s="30">
        <f>'Monthly Data'!X116</f>
        <v>0</v>
      </c>
      <c r="J116" s="30">
        <f>'Monthly Data'!AD116</f>
        <v>0</v>
      </c>
      <c r="K116" s="30">
        <f>'Monthly Data'!AF116</f>
        <v>0</v>
      </c>
      <c r="L116" s="30">
        <f>'Monthly Data'!AG116</f>
        <v>0</v>
      </c>
      <c r="M116" s="30">
        <f>'Monthly Data'!AH116</f>
        <v>0</v>
      </c>
      <c r="N116" s="30"/>
      <c r="O116" s="23">
        <f>'GS &lt; 50 OLS Model'!$B$5</f>
        <v>-12367234.9465017</v>
      </c>
      <c r="P116" s="23">
        <f ca="1">'GS &lt; 50 OLS Model'!$B$6*D116</f>
        <v>1998646.9347484501</v>
      </c>
      <c r="Q116" s="23">
        <f ca="1">'GS &lt; 50 OLS Model'!$B$7*E116</f>
        <v>0</v>
      </c>
      <c r="R116" s="23">
        <f>'GS &lt; 50 OLS Model'!$B$8*F116</f>
        <v>4186909.0578663889</v>
      </c>
      <c r="S116" s="23">
        <f>'GS &lt; 50 OLS Model'!$B$9*G116</f>
        <v>3871666.241295692</v>
      </c>
      <c r="T116" s="23">
        <f>'GS &lt; 50 OLS Model'!$B$10*H116</f>
        <v>11020491.720302552</v>
      </c>
      <c r="U116" s="23">
        <f>'GS &lt; 50 OLS Model'!$B$11*I116</f>
        <v>0</v>
      </c>
      <c r="V116" s="23">
        <f>'GS &lt; 50 OLS Model'!$B$12*J116</f>
        <v>0</v>
      </c>
      <c r="W116" s="23">
        <f>'GS &lt; 50 OLS Model'!$B$13*K116</f>
        <v>0</v>
      </c>
      <c r="X116" s="23">
        <f>'GS &lt; 50 OLS Model'!$B$14*L116</f>
        <v>0</v>
      </c>
      <c r="Y116" s="23">
        <f>'GS &lt; 50 OLS Model'!$B$15*M116</f>
        <v>0</v>
      </c>
      <c r="Z116" s="23">
        <f t="shared" ca="1" si="5"/>
        <v>8710479.0077113826</v>
      </c>
    </row>
    <row r="117" spans="1:26" x14ac:dyDescent="0.25">
      <c r="A117" s="11">
        <v>41306</v>
      </c>
      <c r="B117" s="6">
        <f t="shared" si="6"/>
        <v>2013</v>
      </c>
      <c r="C117" s="30">
        <f>'Monthly Data'!E117</f>
        <v>7732556.6048999997</v>
      </c>
      <c r="D117" s="30">
        <f ca="1">'Res Normalized Monthly'!D117</f>
        <v>682.50999999999988</v>
      </c>
      <c r="E117" s="30">
        <f ca="1">'Res Normalized Monthly'!E117</f>
        <v>0</v>
      </c>
      <c r="F117" s="30">
        <f>'Monthly Data'!P117</f>
        <v>28</v>
      </c>
      <c r="G117" s="30">
        <f>'Monthly Data'!R117</f>
        <v>80.7</v>
      </c>
      <c r="H117" s="30">
        <f>'Monthly Data'!T117</f>
        <v>3183</v>
      </c>
      <c r="I117" s="30">
        <f>'Monthly Data'!X117</f>
        <v>0</v>
      </c>
      <c r="J117" s="30">
        <f>'Monthly Data'!AD117</f>
        <v>0</v>
      </c>
      <c r="K117" s="30">
        <f>'Monthly Data'!AF117</f>
        <v>0</v>
      </c>
      <c r="L117" s="30">
        <f>'Monthly Data'!AG117</f>
        <v>0</v>
      </c>
      <c r="M117" s="30">
        <f>'Monthly Data'!AH117</f>
        <v>0</v>
      </c>
      <c r="N117" s="30"/>
      <c r="O117" s="23">
        <f>'GS &lt; 50 OLS Model'!$B$5</f>
        <v>-12367234.9465017</v>
      </c>
      <c r="P117" s="23">
        <f ca="1">'GS &lt; 50 OLS Model'!$B$6*D117</f>
        <v>1739275.6753690145</v>
      </c>
      <c r="Q117" s="23">
        <f ca="1">'GS &lt; 50 OLS Model'!$B$7*E117</f>
        <v>0</v>
      </c>
      <c r="R117" s="23">
        <f>'GS &lt; 50 OLS Model'!$B$8*F117</f>
        <v>3781724.310330932</v>
      </c>
      <c r="S117" s="23">
        <f>'GS &lt; 50 OLS Model'!$B$9*G117</f>
        <v>3871666.241295692</v>
      </c>
      <c r="T117" s="23">
        <f>'GS &lt; 50 OLS Model'!$B$10*H117</f>
        <v>11048259.8884167</v>
      </c>
      <c r="U117" s="23">
        <f>'GS &lt; 50 OLS Model'!$B$11*I117</f>
        <v>0</v>
      </c>
      <c r="V117" s="23">
        <f>'GS &lt; 50 OLS Model'!$B$12*J117</f>
        <v>0</v>
      </c>
      <c r="W117" s="23">
        <f>'GS &lt; 50 OLS Model'!$B$13*K117</f>
        <v>0</v>
      </c>
      <c r="X117" s="23">
        <f>'GS &lt; 50 OLS Model'!$B$14*L117</f>
        <v>0</v>
      </c>
      <c r="Y117" s="23">
        <f>'GS &lt; 50 OLS Model'!$B$15*M117</f>
        <v>0</v>
      </c>
      <c r="Z117" s="23">
        <f t="shared" ca="1" si="5"/>
        <v>8073691.1689106394</v>
      </c>
    </row>
    <row r="118" spans="1:26" x14ac:dyDescent="0.25">
      <c r="A118" s="11">
        <v>41334</v>
      </c>
      <c r="B118" s="6">
        <f t="shared" si="6"/>
        <v>2013</v>
      </c>
      <c r="C118" s="30">
        <f>'Monthly Data'!E118</f>
        <v>7818446.9395999992</v>
      </c>
      <c r="D118" s="30">
        <f ca="1">'Res Normalized Monthly'!D118</f>
        <v>556.99</v>
      </c>
      <c r="E118" s="30">
        <f ca="1">'Res Normalized Monthly'!E118</f>
        <v>0</v>
      </c>
      <c r="F118" s="30">
        <f>'Monthly Data'!P118</f>
        <v>31</v>
      </c>
      <c r="G118" s="30">
        <f>'Monthly Data'!R118</f>
        <v>80.599999999999994</v>
      </c>
      <c r="H118" s="30">
        <f>'Monthly Data'!T118</f>
        <v>3179</v>
      </c>
      <c r="I118" s="30">
        <f>'Monthly Data'!X118</f>
        <v>0</v>
      </c>
      <c r="J118" s="30">
        <f>'Monthly Data'!AD118</f>
        <v>0</v>
      </c>
      <c r="K118" s="30">
        <f>'Monthly Data'!AF118</f>
        <v>0</v>
      </c>
      <c r="L118" s="30">
        <f>'Monthly Data'!AG118</f>
        <v>0</v>
      </c>
      <c r="M118" s="30">
        <f>'Monthly Data'!AH118</f>
        <v>0</v>
      </c>
      <c r="N118" s="30"/>
      <c r="O118" s="23">
        <f>'GS &lt; 50 OLS Model'!$B$5</f>
        <v>-12367234.9465017</v>
      </c>
      <c r="P118" s="23">
        <f ca="1">'GS &lt; 50 OLS Model'!$B$6*D118</f>
        <v>1419406.5411844333</v>
      </c>
      <c r="Q118" s="23">
        <f ca="1">'GS &lt; 50 OLS Model'!$B$7*E118</f>
        <v>0</v>
      </c>
      <c r="R118" s="23">
        <f>'GS &lt; 50 OLS Model'!$B$8*F118</f>
        <v>4186909.0578663889</v>
      </c>
      <c r="S118" s="23">
        <f>'GS &lt; 50 OLS Model'!$B$9*G118</f>
        <v>3866868.6375270477</v>
      </c>
      <c r="T118" s="23">
        <f>'GS &lt; 50 OLS Model'!$B$10*H118</f>
        <v>11034375.804359626</v>
      </c>
      <c r="U118" s="23">
        <f>'GS &lt; 50 OLS Model'!$B$11*I118</f>
        <v>0</v>
      </c>
      <c r="V118" s="23">
        <f>'GS &lt; 50 OLS Model'!$B$12*J118</f>
        <v>0</v>
      </c>
      <c r="W118" s="23">
        <f>'GS &lt; 50 OLS Model'!$B$13*K118</f>
        <v>0</v>
      </c>
      <c r="X118" s="23">
        <f>'GS &lt; 50 OLS Model'!$B$14*L118</f>
        <v>0</v>
      </c>
      <c r="Y118" s="23">
        <f>'GS &lt; 50 OLS Model'!$B$15*M118</f>
        <v>0</v>
      </c>
      <c r="Z118" s="23">
        <f t="shared" ca="1" si="5"/>
        <v>8140325.0944357952</v>
      </c>
    </row>
    <row r="119" spans="1:26" x14ac:dyDescent="0.25">
      <c r="A119" s="11">
        <v>41365</v>
      </c>
      <c r="B119" s="6">
        <f t="shared" si="6"/>
        <v>2013</v>
      </c>
      <c r="C119" s="30">
        <f>'Monthly Data'!E119</f>
        <v>6860921.9294999996</v>
      </c>
      <c r="D119" s="30">
        <f ca="1">'Res Normalized Monthly'!D119</f>
        <v>326.58999999999997</v>
      </c>
      <c r="E119" s="30">
        <f ca="1">'Res Normalized Monthly'!E119</f>
        <v>0.39</v>
      </c>
      <c r="F119" s="30">
        <f>'Monthly Data'!P119</f>
        <v>30</v>
      </c>
      <c r="G119" s="30">
        <f>'Monthly Data'!R119</f>
        <v>80.2</v>
      </c>
      <c r="H119" s="30">
        <f>'Monthly Data'!T119</f>
        <v>3182</v>
      </c>
      <c r="I119" s="30">
        <f>'Monthly Data'!X119</f>
        <v>0</v>
      </c>
      <c r="J119" s="30">
        <f>'Monthly Data'!AD119</f>
        <v>0</v>
      </c>
      <c r="K119" s="30">
        <f>'Monthly Data'!AF119</f>
        <v>1</v>
      </c>
      <c r="L119" s="30">
        <f>'Monthly Data'!AG119</f>
        <v>0</v>
      </c>
      <c r="M119" s="30">
        <f>'Monthly Data'!AH119</f>
        <v>0</v>
      </c>
      <c r="N119" s="30"/>
      <c r="O119" s="23">
        <f>'GS &lt; 50 OLS Model'!$B$5</f>
        <v>-12367234.9465017</v>
      </c>
      <c r="P119" s="23">
        <f ca="1">'GS &lt; 50 OLS Model'!$B$6*D119</f>
        <v>832266.2566391211</v>
      </c>
      <c r="Q119" s="23">
        <f ca="1">'GS &lt; 50 OLS Model'!$B$7*E119</f>
        <v>5125.1044059754886</v>
      </c>
      <c r="R119" s="23">
        <f>'GS &lt; 50 OLS Model'!$B$8*F119</f>
        <v>4051847.47535457</v>
      </c>
      <c r="S119" s="23">
        <f>'GS &lt; 50 OLS Model'!$B$9*G119</f>
        <v>3847678.222452472</v>
      </c>
      <c r="T119" s="23">
        <f>'GS &lt; 50 OLS Model'!$B$10*H119</f>
        <v>11044788.867402431</v>
      </c>
      <c r="U119" s="23">
        <f>'GS &lt; 50 OLS Model'!$B$11*I119</f>
        <v>0</v>
      </c>
      <c r="V119" s="23">
        <f>'GS &lt; 50 OLS Model'!$B$12*J119</f>
        <v>0</v>
      </c>
      <c r="W119" s="23">
        <f>'GS &lt; 50 OLS Model'!$B$13*K119</f>
        <v>-562461.25423987105</v>
      </c>
      <c r="X119" s="23">
        <f>'GS &lt; 50 OLS Model'!$B$14*L119</f>
        <v>0</v>
      </c>
      <c r="Y119" s="23">
        <f>'GS &lt; 50 OLS Model'!$B$15*M119</f>
        <v>0</v>
      </c>
      <c r="Z119" s="23">
        <f t="shared" ca="1" si="5"/>
        <v>6852009.7255129972</v>
      </c>
    </row>
    <row r="120" spans="1:26" x14ac:dyDescent="0.25">
      <c r="A120" s="11">
        <v>41395</v>
      </c>
      <c r="B120" s="6">
        <f t="shared" si="6"/>
        <v>2013</v>
      </c>
      <c r="C120" s="30">
        <f>'Monthly Data'!E120</f>
        <v>6349928.6646999987</v>
      </c>
      <c r="D120" s="30">
        <f ca="1">'Res Normalized Monthly'!D120</f>
        <v>144.96</v>
      </c>
      <c r="E120" s="30">
        <f ca="1">'Res Normalized Monthly'!E120</f>
        <v>8.67</v>
      </c>
      <c r="F120" s="30">
        <f>'Monthly Data'!P120</f>
        <v>31</v>
      </c>
      <c r="G120" s="30">
        <f>'Monthly Data'!R120</f>
        <v>80.599999999999994</v>
      </c>
      <c r="H120" s="30">
        <f>'Monthly Data'!T120</f>
        <v>3169</v>
      </c>
      <c r="I120" s="30">
        <f>'Monthly Data'!X120</f>
        <v>0</v>
      </c>
      <c r="J120" s="30">
        <f>'Monthly Data'!AD120</f>
        <v>0</v>
      </c>
      <c r="K120" s="30">
        <f>'Monthly Data'!AF120</f>
        <v>0</v>
      </c>
      <c r="L120" s="30">
        <f>'Monthly Data'!AG120</f>
        <v>0</v>
      </c>
      <c r="M120" s="30">
        <f>'Monthly Data'!AH120</f>
        <v>1</v>
      </c>
      <c r="N120" s="30"/>
      <c r="O120" s="23">
        <f>'GS &lt; 50 OLS Model'!$B$5</f>
        <v>-12367234.9465017</v>
      </c>
      <c r="P120" s="23">
        <f ca="1">'GS &lt; 50 OLS Model'!$B$6*D120</f>
        <v>369409.09569309227</v>
      </c>
      <c r="Q120" s="23">
        <f ca="1">'GS &lt; 50 OLS Model'!$B$7*E120</f>
        <v>113935.01333283971</v>
      </c>
      <c r="R120" s="23">
        <f>'GS &lt; 50 OLS Model'!$B$8*F120</f>
        <v>4186909.0578663889</v>
      </c>
      <c r="S120" s="23">
        <f>'GS &lt; 50 OLS Model'!$B$9*G120</f>
        <v>3866868.6375270477</v>
      </c>
      <c r="T120" s="23">
        <f>'GS &lt; 50 OLS Model'!$B$10*H120</f>
        <v>10999665.594216941</v>
      </c>
      <c r="U120" s="23">
        <f>'GS &lt; 50 OLS Model'!$B$11*I120</f>
        <v>0</v>
      </c>
      <c r="V120" s="23">
        <f>'GS &lt; 50 OLS Model'!$B$12*J120</f>
        <v>0</v>
      </c>
      <c r="W120" s="23">
        <f>'GS &lt; 50 OLS Model'!$B$13*K120</f>
        <v>0</v>
      </c>
      <c r="X120" s="23">
        <f>'GS &lt; 50 OLS Model'!$B$14*L120</f>
        <v>0</v>
      </c>
      <c r="Y120" s="23">
        <f>'GS &lt; 50 OLS Model'!$B$15*M120</f>
        <v>-544912.84114379704</v>
      </c>
      <c r="Z120" s="23">
        <f t="shared" ca="1" si="5"/>
        <v>6624639.610990813</v>
      </c>
    </row>
    <row r="121" spans="1:26" x14ac:dyDescent="0.25">
      <c r="A121" s="11">
        <v>41426</v>
      </c>
      <c r="B121" s="6">
        <f t="shared" si="6"/>
        <v>2013</v>
      </c>
      <c r="C121" s="30">
        <f>'Monthly Data'!E121</f>
        <v>6492686.1686000004</v>
      </c>
      <c r="D121" s="30">
        <f ca="1">'Res Normalized Monthly'!D121</f>
        <v>41.510000000000005</v>
      </c>
      <c r="E121" s="30">
        <f ca="1">'Res Normalized Monthly'!E121</f>
        <v>44.41</v>
      </c>
      <c r="F121" s="30">
        <f>'Monthly Data'!P121</f>
        <v>30</v>
      </c>
      <c r="G121" s="30">
        <f>'Monthly Data'!R121</f>
        <v>81.7</v>
      </c>
      <c r="H121" s="30">
        <f>'Monthly Data'!T121</f>
        <v>3174</v>
      </c>
      <c r="I121" s="30">
        <f>'Monthly Data'!X121</f>
        <v>0</v>
      </c>
      <c r="J121" s="30">
        <f>'Monthly Data'!AD121</f>
        <v>0</v>
      </c>
      <c r="K121" s="30">
        <f>'Monthly Data'!AF121</f>
        <v>0</v>
      </c>
      <c r="L121" s="30">
        <f>'Monthly Data'!AG121</f>
        <v>0</v>
      </c>
      <c r="M121" s="30">
        <f>'Monthly Data'!AH121</f>
        <v>1</v>
      </c>
      <c r="N121" s="30"/>
      <c r="O121" s="23">
        <f>'GS &lt; 50 OLS Model'!$B$5</f>
        <v>-12367234.9465017</v>
      </c>
      <c r="P121" s="23">
        <f ca="1">'GS &lt; 50 OLS Model'!$B$6*D121</f>
        <v>105782.08859147532</v>
      </c>
      <c r="Q121" s="23">
        <f ca="1">'GS &lt; 50 OLS Model'!$B$7*E121</f>
        <v>583604.83761377295</v>
      </c>
      <c r="R121" s="23">
        <f>'GS &lt; 50 OLS Model'!$B$8*F121</f>
        <v>4051847.47535457</v>
      </c>
      <c r="S121" s="23">
        <f>'GS &lt; 50 OLS Model'!$B$9*G121</f>
        <v>3919642.2789821317</v>
      </c>
      <c r="T121" s="23">
        <f>'GS &lt; 50 OLS Model'!$B$10*H121</f>
        <v>11017020.699288283</v>
      </c>
      <c r="U121" s="23">
        <f>'GS &lt; 50 OLS Model'!$B$11*I121</f>
        <v>0</v>
      </c>
      <c r="V121" s="23">
        <f>'GS &lt; 50 OLS Model'!$B$12*J121</f>
        <v>0</v>
      </c>
      <c r="W121" s="23">
        <f>'GS &lt; 50 OLS Model'!$B$13*K121</f>
        <v>0</v>
      </c>
      <c r="X121" s="23">
        <f>'GS &lt; 50 OLS Model'!$B$14*L121</f>
        <v>0</v>
      </c>
      <c r="Y121" s="23">
        <f>'GS &lt; 50 OLS Model'!$B$15*M121</f>
        <v>-544912.84114379704</v>
      </c>
      <c r="Z121" s="23">
        <f t="shared" ca="1" si="5"/>
        <v>6765749.5921847345</v>
      </c>
    </row>
    <row r="122" spans="1:26" x14ac:dyDescent="0.25">
      <c r="A122" s="11">
        <v>41456</v>
      </c>
      <c r="B122" s="6">
        <f t="shared" si="6"/>
        <v>2013</v>
      </c>
      <c r="C122" s="30">
        <f>'Monthly Data'!E122</f>
        <v>7411287.6236999994</v>
      </c>
      <c r="D122" s="30">
        <f ca="1">'Res Normalized Monthly'!D122</f>
        <v>5.01</v>
      </c>
      <c r="E122" s="30">
        <f ca="1">'Res Normalized Monthly'!E122</f>
        <v>96.909999999999982</v>
      </c>
      <c r="F122" s="30">
        <f>'Monthly Data'!P122</f>
        <v>31</v>
      </c>
      <c r="G122" s="30">
        <f>'Monthly Data'!R122</f>
        <v>82.5</v>
      </c>
      <c r="H122" s="30">
        <f>'Monthly Data'!T122</f>
        <v>3174</v>
      </c>
      <c r="I122" s="30">
        <f>'Monthly Data'!X122</f>
        <v>0</v>
      </c>
      <c r="J122" s="30">
        <f>'Monthly Data'!AD122</f>
        <v>0</v>
      </c>
      <c r="K122" s="30">
        <f>'Monthly Data'!AF122</f>
        <v>0</v>
      </c>
      <c r="L122" s="30">
        <f>'Monthly Data'!AG122</f>
        <v>0</v>
      </c>
      <c r="M122" s="30">
        <f>'Monthly Data'!AH122</f>
        <v>1</v>
      </c>
      <c r="N122" s="30"/>
      <c r="O122" s="23">
        <f>'GS &lt; 50 OLS Model'!$B$5</f>
        <v>-12367234.9465017</v>
      </c>
      <c r="P122" s="23">
        <f ca="1">'GS &lt; 50 OLS Model'!$B$6*D122</f>
        <v>12767.2431665452</v>
      </c>
      <c r="Q122" s="23">
        <f ca="1">'GS &lt; 50 OLS Model'!$B$7*E122</f>
        <v>1273522.7384181654</v>
      </c>
      <c r="R122" s="23">
        <f>'GS &lt; 50 OLS Model'!$B$8*F122</f>
        <v>4186909.0578663889</v>
      </c>
      <c r="S122" s="23">
        <f>'GS &lt; 50 OLS Model'!$B$9*G122</f>
        <v>3958023.1091312836</v>
      </c>
      <c r="T122" s="23">
        <f>'GS &lt; 50 OLS Model'!$B$10*H122</f>
        <v>11017020.699288283</v>
      </c>
      <c r="U122" s="23">
        <f>'GS &lt; 50 OLS Model'!$B$11*I122</f>
        <v>0</v>
      </c>
      <c r="V122" s="23">
        <f>'GS &lt; 50 OLS Model'!$B$12*J122</f>
        <v>0</v>
      </c>
      <c r="W122" s="23">
        <f>'GS &lt; 50 OLS Model'!$B$13*K122</f>
        <v>0</v>
      </c>
      <c r="X122" s="23">
        <f>'GS &lt; 50 OLS Model'!$B$14*L122</f>
        <v>0</v>
      </c>
      <c r="Y122" s="23">
        <f>'GS &lt; 50 OLS Model'!$B$15*M122</f>
        <v>-544912.84114379704</v>
      </c>
      <c r="Z122" s="23">
        <f t="shared" ca="1" si="5"/>
        <v>7536095.0602251692</v>
      </c>
    </row>
    <row r="123" spans="1:26" x14ac:dyDescent="0.25">
      <c r="A123" s="11">
        <v>41487</v>
      </c>
      <c r="B123" s="6">
        <f t="shared" si="6"/>
        <v>2013</v>
      </c>
      <c r="C123" s="30">
        <f>'Monthly Data'!E123</f>
        <v>7080591.3404999999</v>
      </c>
      <c r="D123" s="30">
        <f ca="1">'Res Normalized Monthly'!D123</f>
        <v>12.719999999999999</v>
      </c>
      <c r="E123" s="30">
        <f ca="1">'Res Normalized Monthly'!E123</f>
        <v>77.22999999999999</v>
      </c>
      <c r="F123" s="30">
        <f>'Monthly Data'!P123</f>
        <v>31</v>
      </c>
      <c r="G123" s="30">
        <f>'Monthly Data'!R123</f>
        <v>83.4</v>
      </c>
      <c r="H123" s="30">
        <f>'Monthly Data'!T123</f>
        <v>3170</v>
      </c>
      <c r="I123" s="30">
        <f>'Monthly Data'!X123</f>
        <v>0</v>
      </c>
      <c r="J123" s="30">
        <f>'Monthly Data'!AD123</f>
        <v>0</v>
      </c>
      <c r="K123" s="30">
        <f>'Monthly Data'!AF123</f>
        <v>0</v>
      </c>
      <c r="L123" s="30">
        <f>'Monthly Data'!AG123</f>
        <v>0</v>
      </c>
      <c r="M123" s="30">
        <f>'Monthly Data'!AH123</f>
        <v>1</v>
      </c>
      <c r="N123" s="30"/>
      <c r="O123" s="23">
        <f>'GS &lt; 50 OLS Model'!$B$5</f>
        <v>-12367234.9465017</v>
      </c>
      <c r="P123" s="23">
        <f ca="1">'GS &lt; 50 OLS Model'!$B$6*D123</f>
        <v>32415.036542605776</v>
      </c>
      <c r="Q123" s="23">
        <f ca="1">'GS &lt; 50 OLS Model'!$B$7*E123</f>
        <v>1014902.0853166332</v>
      </c>
      <c r="R123" s="23">
        <f>'GS &lt; 50 OLS Model'!$B$8*F123</f>
        <v>4186909.0578663889</v>
      </c>
      <c r="S123" s="23">
        <f>'GS &lt; 50 OLS Model'!$B$9*G123</f>
        <v>4001201.5430490794</v>
      </c>
      <c r="T123" s="23">
        <f>'GS &lt; 50 OLS Model'!$B$10*H123</f>
        <v>11003136.615231209</v>
      </c>
      <c r="U123" s="23">
        <f>'GS &lt; 50 OLS Model'!$B$11*I123</f>
        <v>0</v>
      </c>
      <c r="V123" s="23">
        <f>'GS &lt; 50 OLS Model'!$B$12*J123</f>
        <v>0</v>
      </c>
      <c r="W123" s="23">
        <f>'GS &lt; 50 OLS Model'!$B$13*K123</f>
        <v>0</v>
      </c>
      <c r="X123" s="23">
        <f>'GS &lt; 50 OLS Model'!$B$14*L123</f>
        <v>0</v>
      </c>
      <c r="Y123" s="23">
        <f>'GS &lt; 50 OLS Model'!$B$15*M123</f>
        <v>-544912.84114379704</v>
      </c>
      <c r="Z123" s="23">
        <f t="shared" ca="1" si="5"/>
        <v>7326416.5503604189</v>
      </c>
    </row>
    <row r="124" spans="1:26" x14ac:dyDescent="0.25">
      <c r="A124" s="11">
        <v>41518</v>
      </c>
      <c r="B124" s="6">
        <f t="shared" si="6"/>
        <v>2013</v>
      </c>
      <c r="C124" s="30">
        <f>'Monthly Data'!E124</f>
        <v>6427748.052699999</v>
      </c>
      <c r="D124" s="30">
        <f ca="1">'Res Normalized Monthly'!D124</f>
        <v>86.570000000000007</v>
      </c>
      <c r="E124" s="30">
        <f ca="1">'Res Normalized Monthly'!E124</f>
        <v>19.899999999999999</v>
      </c>
      <c r="F124" s="30">
        <f>'Monthly Data'!P124</f>
        <v>30</v>
      </c>
      <c r="G124" s="30">
        <f>'Monthly Data'!R124</f>
        <v>84.1</v>
      </c>
      <c r="H124" s="30">
        <f>'Monthly Data'!T124</f>
        <v>3166</v>
      </c>
      <c r="I124" s="30">
        <f>'Monthly Data'!X124</f>
        <v>0</v>
      </c>
      <c r="J124" s="30">
        <f>'Monthly Data'!AD124</f>
        <v>1</v>
      </c>
      <c r="K124" s="30">
        <f>'Monthly Data'!AF124</f>
        <v>0</v>
      </c>
      <c r="L124" s="30">
        <f>'Monthly Data'!AG124</f>
        <v>0</v>
      </c>
      <c r="M124" s="30">
        <f>'Monthly Data'!AH124</f>
        <v>0</v>
      </c>
      <c r="N124" s="30"/>
      <c r="O124" s="23">
        <f>'GS &lt; 50 OLS Model'!$B$5</f>
        <v>-12367234.9465017</v>
      </c>
      <c r="P124" s="23">
        <f ca="1">'GS &lt; 50 OLS Model'!$B$6*D124</f>
        <v>220610.82653249861</v>
      </c>
      <c r="Q124" s="23">
        <f ca="1">'GS &lt; 50 OLS Model'!$B$7*E124</f>
        <v>261511.73763823646</v>
      </c>
      <c r="R124" s="23">
        <f>'GS &lt; 50 OLS Model'!$B$8*F124</f>
        <v>4051847.47535457</v>
      </c>
      <c r="S124" s="23">
        <f>'GS &lt; 50 OLS Model'!$B$9*G124</f>
        <v>4034784.7694295868</v>
      </c>
      <c r="T124" s="23">
        <f>'GS &lt; 50 OLS Model'!$B$10*H124</f>
        <v>10989252.531174134</v>
      </c>
      <c r="U124" s="23">
        <f>'GS &lt; 50 OLS Model'!$B$11*I124</f>
        <v>0</v>
      </c>
      <c r="V124" s="23">
        <f>'GS &lt; 50 OLS Model'!$B$12*J124</f>
        <v>-458368.44831450901</v>
      </c>
      <c r="W124" s="23">
        <f>'GS &lt; 50 OLS Model'!$B$13*K124</f>
        <v>0</v>
      </c>
      <c r="X124" s="23">
        <f>'GS &lt; 50 OLS Model'!$B$14*L124</f>
        <v>0</v>
      </c>
      <c r="Y124" s="23">
        <f>'GS &lt; 50 OLS Model'!$B$15*M124</f>
        <v>0</v>
      </c>
      <c r="Z124" s="23">
        <f t="shared" ca="1" si="5"/>
        <v>6732403.9453128166</v>
      </c>
    </row>
    <row r="125" spans="1:26" x14ac:dyDescent="0.25">
      <c r="A125" s="11">
        <v>41548</v>
      </c>
      <c r="B125" s="6">
        <f t="shared" si="6"/>
        <v>2013</v>
      </c>
      <c r="C125" s="30">
        <f>'Monthly Data'!E125</f>
        <v>6420522.6624999996</v>
      </c>
      <c r="D125" s="30">
        <f ca="1">'Res Normalized Monthly'!D125</f>
        <v>270.3</v>
      </c>
      <c r="E125" s="30">
        <f ca="1">'Res Normalized Monthly'!E125</f>
        <v>1.21</v>
      </c>
      <c r="F125" s="30">
        <f>'Monthly Data'!P125</f>
        <v>31</v>
      </c>
      <c r="G125" s="30">
        <f>'Monthly Data'!R125</f>
        <v>85.1</v>
      </c>
      <c r="H125" s="30">
        <f>'Monthly Data'!T125</f>
        <v>3142</v>
      </c>
      <c r="I125" s="30">
        <f>'Monthly Data'!X125</f>
        <v>0</v>
      </c>
      <c r="J125" s="30">
        <f>'Monthly Data'!AD125</f>
        <v>1</v>
      </c>
      <c r="K125" s="30">
        <f>'Monthly Data'!AF125</f>
        <v>0</v>
      </c>
      <c r="L125" s="30">
        <f>'Monthly Data'!AG125</f>
        <v>0</v>
      </c>
      <c r="M125" s="30">
        <f>'Monthly Data'!AH125</f>
        <v>0</v>
      </c>
      <c r="N125" s="30"/>
      <c r="O125" s="23">
        <f>'GS &lt; 50 OLS Model'!$B$5</f>
        <v>-12367234.9465017</v>
      </c>
      <c r="P125" s="23">
        <f ca="1">'GS &lt; 50 OLS Model'!$B$6*D125</f>
        <v>688819.52653037279</v>
      </c>
      <c r="Q125" s="23">
        <f ca="1">'GS &lt; 50 OLS Model'!$B$7*E125</f>
        <v>15900.964951872669</v>
      </c>
      <c r="R125" s="23">
        <f>'GS &lt; 50 OLS Model'!$B$8*F125</f>
        <v>4186909.0578663889</v>
      </c>
      <c r="S125" s="23">
        <f>'GS &lt; 50 OLS Model'!$B$9*G125</f>
        <v>4082760.8071160265</v>
      </c>
      <c r="T125" s="23">
        <f>'GS &lt; 50 OLS Model'!$B$10*H125</f>
        <v>10905948.02683169</v>
      </c>
      <c r="U125" s="23">
        <f>'GS &lt; 50 OLS Model'!$B$11*I125</f>
        <v>0</v>
      </c>
      <c r="V125" s="23">
        <f>'GS &lt; 50 OLS Model'!$B$12*J125</f>
        <v>-458368.44831450901</v>
      </c>
      <c r="W125" s="23">
        <f>'GS &lt; 50 OLS Model'!$B$13*K125</f>
        <v>0</v>
      </c>
      <c r="X125" s="23">
        <f>'GS &lt; 50 OLS Model'!$B$14*L125</f>
        <v>0</v>
      </c>
      <c r="Y125" s="23">
        <f>'GS &lt; 50 OLS Model'!$B$15*M125</f>
        <v>0</v>
      </c>
      <c r="Z125" s="23">
        <f t="shared" ca="1" si="5"/>
        <v>7054734.9884801405</v>
      </c>
    </row>
    <row r="126" spans="1:26" x14ac:dyDescent="0.25">
      <c r="A126" s="11">
        <v>41579</v>
      </c>
      <c r="B126" s="6">
        <f t="shared" si="6"/>
        <v>2013</v>
      </c>
      <c r="C126" s="30">
        <f>'Monthly Data'!E126</f>
        <v>7196501.2766999993</v>
      </c>
      <c r="D126" s="30">
        <f ca="1">'Res Normalized Monthly'!D126</f>
        <v>444.05</v>
      </c>
      <c r="E126" s="30">
        <f ca="1">'Res Normalized Monthly'!E126</f>
        <v>0</v>
      </c>
      <c r="F126" s="30">
        <f>'Monthly Data'!P126</f>
        <v>30</v>
      </c>
      <c r="G126" s="30">
        <f>'Monthly Data'!R126</f>
        <v>85.1</v>
      </c>
      <c r="H126" s="30">
        <f>'Monthly Data'!T126</f>
        <v>3104</v>
      </c>
      <c r="I126" s="30">
        <f>'Monthly Data'!X126</f>
        <v>0</v>
      </c>
      <c r="J126" s="30">
        <f>'Monthly Data'!AD126</f>
        <v>1</v>
      </c>
      <c r="K126" s="30">
        <f>'Monthly Data'!AF126</f>
        <v>0</v>
      </c>
      <c r="L126" s="30">
        <f>'Monthly Data'!AG126</f>
        <v>0</v>
      </c>
      <c r="M126" s="30">
        <f>'Monthly Data'!AH126</f>
        <v>0</v>
      </c>
      <c r="N126" s="30"/>
      <c r="O126" s="23">
        <f>'GS &lt; 50 OLS Model'!$B$5</f>
        <v>-12367234.9465017</v>
      </c>
      <c r="P126" s="23">
        <f ca="1">'GS &lt; 50 OLS Model'!$B$6*D126</f>
        <v>1131595.6742723347</v>
      </c>
      <c r="Q126" s="23">
        <f ca="1">'GS &lt; 50 OLS Model'!$B$7*E126</f>
        <v>0</v>
      </c>
      <c r="R126" s="23">
        <f>'GS &lt; 50 OLS Model'!$B$8*F126</f>
        <v>4051847.47535457</v>
      </c>
      <c r="S126" s="23">
        <f>'GS &lt; 50 OLS Model'!$B$9*G126</f>
        <v>4082760.8071160265</v>
      </c>
      <c r="T126" s="23">
        <f>'GS &lt; 50 OLS Model'!$B$10*H126</f>
        <v>10774049.228289487</v>
      </c>
      <c r="U126" s="23">
        <f>'GS &lt; 50 OLS Model'!$B$11*I126</f>
        <v>0</v>
      </c>
      <c r="V126" s="23">
        <f>'GS &lt; 50 OLS Model'!$B$12*J126</f>
        <v>-458368.44831450901</v>
      </c>
      <c r="W126" s="23">
        <f>'GS &lt; 50 OLS Model'!$B$13*K126</f>
        <v>0</v>
      </c>
      <c r="X126" s="23">
        <f>'GS &lt; 50 OLS Model'!$B$14*L126</f>
        <v>0</v>
      </c>
      <c r="Y126" s="23">
        <f>'GS &lt; 50 OLS Model'!$B$15*M126</f>
        <v>0</v>
      </c>
      <c r="Z126" s="23">
        <f t="shared" ca="1" si="5"/>
        <v>7214649.7902162084</v>
      </c>
    </row>
    <row r="127" spans="1:26" x14ac:dyDescent="0.25">
      <c r="A127" s="11">
        <v>41609</v>
      </c>
      <c r="B127" s="6">
        <f t="shared" si="6"/>
        <v>2013</v>
      </c>
      <c r="C127" s="30">
        <f>'Monthly Data'!E127</f>
        <v>8089952.5006000008</v>
      </c>
      <c r="D127" s="30">
        <f ca="1">'Res Normalized Monthly'!D127</f>
        <v>684.01</v>
      </c>
      <c r="E127" s="30">
        <f ca="1">'Res Normalized Monthly'!E127</f>
        <v>0</v>
      </c>
      <c r="F127" s="30">
        <f>'Monthly Data'!P127</f>
        <v>31</v>
      </c>
      <c r="G127" s="30">
        <f>'Monthly Data'!R127</f>
        <v>84.1</v>
      </c>
      <c r="H127" s="30">
        <f>'Monthly Data'!T127</f>
        <v>3099</v>
      </c>
      <c r="I127" s="30">
        <f>'Monthly Data'!X127</f>
        <v>0</v>
      </c>
      <c r="J127" s="30">
        <f>'Monthly Data'!AD127</f>
        <v>0</v>
      </c>
      <c r="K127" s="30">
        <f>'Monthly Data'!AF127</f>
        <v>0</v>
      </c>
      <c r="L127" s="30">
        <f>'Monthly Data'!AG127</f>
        <v>1</v>
      </c>
      <c r="M127" s="30">
        <f>'Monthly Data'!AH127</f>
        <v>0</v>
      </c>
      <c r="N127" s="30"/>
      <c r="O127" s="23">
        <f>'GS &lt; 50 OLS Model'!$B$5</f>
        <v>-12367234.9465017</v>
      </c>
      <c r="P127" s="23">
        <f ca="1">'GS &lt; 50 OLS Model'!$B$6*D127</f>
        <v>1743098.2032631901</v>
      </c>
      <c r="Q127" s="23">
        <f ca="1">'GS &lt; 50 OLS Model'!$B$7*E127</f>
        <v>0</v>
      </c>
      <c r="R127" s="23">
        <f>'GS &lt; 50 OLS Model'!$B$8*F127</f>
        <v>4186909.0578663889</v>
      </c>
      <c r="S127" s="23">
        <f>'GS &lt; 50 OLS Model'!$B$9*G127</f>
        <v>4034784.7694295868</v>
      </c>
      <c r="T127" s="23">
        <f>'GS &lt; 50 OLS Model'!$B$10*H127</f>
        <v>10756694.123218143</v>
      </c>
      <c r="U127" s="23">
        <f>'GS &lt; 50 OLS Model'!$B$11*I127</f>
        <v>0</v>
      </c>
      <c r="V127" s="23">
        <f>'GS &lt; 50 OLS Model'!$B$12*J127</f>
        <v>0</v>
      </c>
      <c r="W127" s="23">
        <f>'GS &lt; 50 OLS Model'!$B$13*K127</f>
        <v>0</v>
      </c>
      <c r="X127" s="23">
        <f>'GS &lt; 50 OLS Model'!$B$14*L127</f>
        <v>-234181.59750855001</v>
      </c>
      <c r="Y127" s="23">
        <f>'GS &lt; 50 OLS Model'!$B$15*M127</f>
        <v>0</v>
      </c>
      <c r="Z127" s="23">
        <f t="shared" ca="1" si="5"/>
        <v>8120069.6097670589</v>
      </c>
    </row>
    <row r="128" spans="1:26" x14ac:dyDescent="0.25">
      <c r="A128" s="11">
        <v>41640</v>
      </c>
      <c r="B128" s="6">
        <f t="shared" si="6"/>
        <v>2014</v>
      </c>
      <c r="C128" s="30">
        <f>'Monthly Data'!E128</f>
        <v>9744747.6810999997</v>
      </c>
      <c r="D128" s="30">
        <f ca="1">'Res Normalized Monthly'!D128</f>
        <v>784.29</v>
      </c>
      <c r="E128" s="30">
        <f ca="1">'Res Normalized Monthly'!E128</f>
        <v>0</v>
      </c>
      <c r="F128" s="30">
        <f>'Monthly Data'!P128</f>
        <v>31</v>
      </c>
      <c r="G128" s="30">
        <f>'Monthly Data'!R128</f>
        <v>82.5</v>
      </c>
      <c r="H128" s="30">
        <f>'Monthly Data'!T128</f>
        <v>3122</v>
      </c>
      <c r="I128" s="30">
        <f>'Monthly Data'!X128</f>
        <v>1</v>
      </c>
      <c r="J128" s="30">
        <f>'Monthly Data'!AD128</f>
        <v>0</v>
      </c>
      <c r="K128" s="30">
        <f>'Monthly Data'!AF128</f>
        <v>0</v>
      </c>
      <c r="L128" s="30">
        <f>'Monthly Data'!AG128</f>
        <v>0</v>
      </c>
      <c r="M128" s="30">
        <f>'Monthly Data'!AH128</f>
        <v>0</v>
      </c>
      <c r="N128" s="30"/>
      <c r="O128" s="23">
        <f>'GS &lt; 50 OLS Model'!$B$5</f>
        <v>-12367234.9465017</v>
      </c>
      <c r="P128" s="23">
        <f ca="1">'GS &lt; 50 OLS Model'!$B$6*D128</f>
        <v>1998646.9347484501</v>
      </c>
      <c r="Q128" s="23">
        <f ca="1">'GS &lt; 50 OLS Model'!$B$7*E128</f>
        <v>0</v>
      </c>
      <c r="R128" s="23">
        <f>'GS &lt; 50 OLS Model'!$B$8*F128</f>
        <v>4186909.0578663889</v>
      </c>
      <c r="S128" s="23">
        <f>'GS &lt; 50 OLS Model'!$B$9*G128</f>
        <v>3958023.1091312836</v>
      </c>
      <c r="T128" s="23">
        <f>'GS &lt; 50 OLS Model'!$B$10*H128</f>
        <v>10836527.60654632</v>
      </c>
      <c r="U128" s="23">
        <f>'GS &lt; 50 OLS Model'!$B$11*I128</f>
        <v>670309.16300759197</v>
      </c>
      <c r="V128" s="23">
        <f>'GS &lt; 50 OLS Model'!$B$12*J128</f>
        <v>0</v>
      </c>
      <c r="W128" s="23">
        <f>'GS &lt; 50 OLS Model'!$B$13*K128</f>
        <v>0</v>
      </c>
      <c r="X128" s="23">
        <f>'GS &lt; 50 OLS Model'!$B$14*L128</f>
        <v>0</v>
      </c>
      <c r="Y128" s="23">
        <f>'GS &lt; 50 OLS Model'!$B$15*M128</f>
        <v>0</v>
      </c>
      <c r="Z128" s="23">
        <f t="shared" ca="1" si="5"/>
        <v>9283180.9247983359</v>
      </c>
    </row>
    <row r="129" spans="1:26" x14ac:dyDescent="0.25">
      <c r="A129" s="11">
        <v>41671</v>
      </c>
      <c r="B129" s="6">
        <f t="shared" si="6"/>
        <v>2014</v>
      </c>
      <c r="C129" s="30">
        <f>'Monthly Data'!E129</f>
        <v>8690919.2281999998</v>
      </c>
      <c r="D129" s="30">
        <f ca="1">'Res Normalized Monthly'!D129</f>
        <v>682.50999999999988</v>
      </c>
      <c r="E129" s="30">
        <f ca="1">'Res Normalized Monthly'!E129</f>
        <v>0</v>
      </c>
      <c r="F129" s="30">
        <f>'Monthly Data'!P129</f>
        <v>28</v>
      </c>
      <c r="G129" s="30">
        <f>'Monthly Data'!R129</f>
        <v>82.1</v>
      </c>
      <c r="H129" s="30">
        <f>'Monthly Data'!T129</f>
        <v>3121</v>
      </c>
      <c r="I129" s="30">
        <f>'Monthly Data'!X129</f>
        <v>1</v>
      </c>
      <c r="J129" s="30">
        <f>'Monthly Data'!AD129</f>
        <v>0</v>
      </c>
      <c r="K129" s="30">
        <f>'Monthly Data'!AF129</f>
        <v>0</v>
      </c>
      <c r="L129" s="30">
        <f>'Monthly Data'!AG129</f>
        <v>0</v>
      </c>
      <c r="M129" s="30">
        <f>'Monthly Data'!AH129</f>
        <v>0</v>
      </c>
      <c r="N129" s="30"/>
      <c r="O129" s="23">
        <f>'GS &lt; 50 OLS Model'!$B$5</f>
        <v>-12367234.9465017</v>
      </c>
      <c r="P129" s="23">
        <f ca="1">'GS &lt; 50 OLS Model'!$B$6*D129</f>
        <v>1739275.6753690145</v>
      </c>
      <c r="Q129" s="23">
        <f ca="1">'GS &lt; 50 OLS Model'!$B$7*E129</f>
        <v>0</v>
      </c>
      <c r="R129" s="23">
        <f>'GS &lt; 50 OLS Model'!$B$8*F129</f>
        <v>3781724.310330932</v>
      </c>
      <c r="S129" s="23">
        <f>'GS &lt; 50 OLS Model'!$B$9*G129</f>
        <v>3938832.694056707</v>
      </c>
      <c r="T129" s="23">
        <f>'GS &lt; 50 OLS Model'!$B$10*H129</f>
        <v>10833056.585532051</v>
      </c>
      <c r="U129" s="23">
        <f>'GS &lt; 50 OLS Model'!$B$11*I129</f>
        <v>670309.16300759197</v>
      </c>
      <c r="V129" s="23">
        <f>'GS &lt; 50 OLS Model'!$B$12*J129</f>
        <v>0</v>
      </c>
      <c r="W129" s="23">
        <f>'GS &lt; 50 OLS Model'!$B$13*K129</f>
        <v>0</v>
      </c>
      <c r="X129" s="23">
        <f>'GS &lt; 50 OLS Model'!$B$14*L129</f>
        <v>0</v>
      </c>
      <c r="Y129" s="23">
        <f>'GS &lt; 50 OLS Model'!$B$15*M129</f>
        <v>0</v>
      </c>
      <c r="Z129" s="23">
        <f t="shared" ca="1" si="5"/>
        <v>8595963.4817945976</v>
      </c>
    </row>
    <row r="130" spans="1:26" x14ac:dyDescent="0.25">
      <c r="A130" s="11">
        <v>41699</v>
      </c>
      <c r="B130" s="6">
        <f t="shared" si="6"/>
        <v>2014</v>
      </c>
      <c r="C130" s="30">
        <f>'Monthly Data'!E130</f>
        <v>8839537.966</v>
      </c>
      <c r="D130" s="30">
        <f ca="1">'Res Normalized Monthly'!D130</f>
        <v>556.99</v>
      </c>
      <c r="E130" s="30">
        <f ca="1">'Res Normalized Monthly'!E130</f>
        <v>0</v>
      </c>
      <c r="F130" s="30">
        <f>'Monthly Data'!P130</f>
        <v>31</v>
      </c>
      <c r="G130" s="30">
        <f>'Monthly Data'!R130</f>
        <v>81.8</v>
      </c>
      <c r="H130" s="30">
        <f>'Monthly Data'!T130</f>
        <v>3085</v>
      </c>
      <c r="I130" s="30">
        <f>'Monthly Data'!X130</f>
        <v>1</v>
      </c>
      <c r="J130" s="30">
        <f>'Monthly Data'!AD130</f>
        <v>0</v>
      </c>
      <c r="K130" s="30">
        <f>'Monthly Data'!AF130</f>
        <v>0</v>
      </c>
      <c r="L130" s="30">
        <f>'Monthly Data'!AG130</f>
        <v>0</v>
      </c>
      <c r="M130" s="30">
        <f>'Monthly Data'!AH130</f>
        <v>0</v>
      </c>
      <c r="N130" s="30"/>
      <c r="O130" s="23">
        <f>'GS &lt; 50 OLS Model'!$B$5</f>
        <v>-12367234.9465017</v>
      </c>
      <c r="P130" s="23">
        <f ca="1">'GS &lt; 50 OLS Model'!$B$6*D130</f>
        <v>1419406.5411844333</v>
      </c>
      <c r="Q130" s="23">
        <f ca="1">'GS &lt; 50 OLS Model'!$B$7*E130</f>
        <v>0</v>
      </c>
      <c r="R130" s="23">
        <f>'GS &lt; 50 OLS Model'!$B$8*F130</f>
        <v>4186909.0578663889</v>
      </c>
      <c r="S130" s="23">
        <f>'GS &lt; 50 OLS Model'!$B$9*G130</f>
        <v>3924439.8827507752</v>
      </c>
      <c r="T130" s="23">
        <f>'GS &lt; 50 OLS Model'!$B$10*H130</f>
        <v>10708099.829018384</v>
      </c>
      <c r="U130" s="23">
        <f>'GS &lt; 50 OLS Model'!$B$11*I130</f>
        <v>670309.16300759197</v>
      </c>
      <c r="V130" s="23">
        <f>'GS &lt; 50 OLS Model'!$B$12*J130</f>
        <v>0</v>
      </c>
      <c r="W130" s="23">
        <f>'GS &lt; 50 OLS Model'!$B$13*K130</f>
        <v>0</v>
      </c>
      <c r="X130" s="23">
        <f>'GS &lt; 50 OLS Model'!$B$14*L130</f>
        <v>0</v>
      </c>
      <c r="Y130" s="23">
        <f>'GS &lt; 50 OLS Model'!$B$15*M130</f>
        <v>0</v>
      </c>
      <c r="Z130" s="23">
        <f t="shared" ca="1" si="5"/>
        <v>8541929.5273258742</v>
      </c>
    </row>
    <row r="131" spans="1:26" x14ac:dyDescent="0.25">
      <c r="A131" s="11">
        <v>41730</v>
      </c>
      <c r="B131" s="6">
        <f t="shared" si="6"/>
        <v>2014</v>
      </c>
      <c r="C131" s="30">
        <f>'Monthly Data'!E131</f>
        <v>7227399.0751</v>
      </c>
      <c r="D131" s="30">
        <f ca="1">'Res Normalized Monthly'!D131</f>
        <v>326.58999999999997</v>
      </c>
      <c r="E131" s="30">
        <f ca="1">'Res Normalized Monthly'!E131</f>
        <v>0.39</v>
      </c>
      <c r="F131" s="30">
        <f>'Monthly Data'!P131</f>
        <v>30</v>
      </c>
      <c r="G131" s="30">
        <f>'Monthly Data'!R131</f>
        <v>82</v>
      </c>
      <c r="H131" s="30">
        <f>'Monthly Data'!T131</f>
        <v>3087</v>
      </c>
      <c r="I131" s="30">
        <f>'Monthly Data'!X131</f>
        <v>1</v>
      </c>
      <c r="J131" s="30">
        <f>'Monthly Data'!AD131</f>
        <v>0</v>
      </c>
      <c r="K131" s="30">
        <f>'Monthly Data'!AF131</f>
        <v>1</v>
      </c>
      <c r="L131" s="30">
        <f>'Monthly Data'!AG131</f>
        <v>0</v>
      </c>
      <c r="M131" s="30">
        <f>'Monthly Data'!AH131</f>
        <v>0</v>
      </c>
      <c r="N131" s="30"/>
      <c r="O131" s="23">
        <f>'GS &lt; 50 OLS Model'!$B$5</f>
        <v>-12367234.9465017</v>
      </c>
      <c r="P131" s="23">
        <f ca="1">'GS &lt; 50 OLS Model'!$B$6*D131</f>
        <v>832266.2566391211</v>
      </c>
      <c r="Q131" s="23">
        <f ca="1">'GS &lt; 50 OLS Model'!$B$7*E131</f>
        <v>5125.1044059754886</v>
      </c>
      <c r="R131" s="23">
        <f>'GS &lt; 50 OLS Model'!$B$8*F131</f>
        <v>4051847.47535457</v>
      </c>
      <c r="S131" s="23">
        <f>'GS &lt; 50 OLS Model'!$B$9*G131</f>
        <v>3934035.0902880635</v>
      </c>
      <c r="T131" s="23">
        <f>'GS &lt; 50 OLS Model'!$B$10*H131</f>
        <v>10715041.871046921</v>
      </c>
      <c r="U131" s="23">
        <f>'GS &lt; 50 OLS Model'!$B$11*I131</f>
        <v>670309.16300759197</v>
      </c>
      <c r="V131" s="23">
        <f>'GS &lt; 50 OLS Model'!$B$12*J131</f>
        <v>0</v>
      </c>
      <c r="W131" s="23">
        <f>'GS &lt; 50 OLS Model'!$B$13*K131</f>
        <v>-562461.25423987105</v>
      </c>
      <c r="X131" s="23">
        <f>'GS &lt; 50 OLS Model'!$B$14*L131</f>
        <v>0</v>
      </c>
      <c r="Y131" s="23">
        <f>'GS &lt; 50 OLS Model'!$B$15*M131</f>
        <v>0</v>
      </c>
      <c r="Z131" s="23">
        <f t="shared" ref="Z131:Z194" ca="1" si="7">SUM(O131:Y131)</f>
        <v>7278928.7600006713</v>
      </c>
    </row>
    <row r="132" spans="1:26" x14ac:dyDescent="0.25">
      <c r="A132" s="11">
        <v>41760</v>
      </c>
      <c r="B132" s="6">
        <f t="shared" ref="B132:B133" si="8">YEAR(A132)</f>
        <v>2014</v>
      </c>
      <c r="C132" s="30">
        <f>'Monthly Data'!E132</f>
        <v>6595622.3787000002</v>
      </c>
      <c r="D132" s="30">
        <f ca="1">'Res Normalized Monthly'!D132</f>
        <v>144.96</v>
      </c>
      <c r="E132" s="30">
        <f ca="1">'Res Normalized Monthly'!E132</f>
        <v>8.67</v>
      </c>
      <c r="F132" s="30">
        <f>'Monthly Data'!P132</f>
        <v>31</v>
      </c>
      <c r="G132" s="30">
        <f>'Monthly Data'!R132</f>
        <v>82.8</v>
      </c>
      <c r="H132" s="30">
        <f>'Monthly Data'!T132</f>
        <v>3075</v>
      </c>
      <c r="I132" s="30">
        <f>'Monthly Data'!X132</f>
        <v>1</v>
      </c>
      <c r="J132" s="30">
        <f>'Monthly Data'!AD132</f>
        <v>0</v>
      </c>
      <c r="K132" s="30">
        <f>'Monthly Data'!AF132</f>
        <v>0</v>
      </c>
      <c r="L132" s="30">
        <f>'Monthly Data'!AG132</f>
        <v>0</v>
      </c>
      <c r="M132" s="30">
        <f>'Monthly Data'!AH132</f>
        <v>1</v>
      </c>
      <c r="N132" s="30"/>
      <c r="O132" s="23">
        <f>'GS &lt; 50 OLS Model'!$B$5</f>
        <v>-12367234.9465017</v>
      </c>
      <c r="P132" s="23">
        <f ca="1">'GS &lt; 50 OLS Model'!$B$6*D132</f>
        <v>369409.09569309227</v>
      </c>
      <c r="Q132" s="23">
        <f ca="1">'GS &lt; 50 OLS Model'!$B$7*E132</f>
        <v>113935.01333283971</v>
      </c>
      <c r="R132" s="23">
        <f>'GS &lt; 50 OLS Model'!$B$8*F132</f>
        <v>4186909.0578663889</v>
      </c>
      <c r="S132" s="23">
        <f>'GS &lt; 50 OLS Model'!$B$9*G132</f>
        <v>3972415.9204372154</v>
      </c>
      <c r="T132" s="23">
        <f>'GS &lt; 50 OLS Model'!$B$10*H132</f>
        <v>10673389.618875699</v>
      </c>
      <c r="U132" s="23">
        <f>'GS &lt; 50 OLS Model'!$B$11*I132</f>
        <v>670309.16300759197</v>
      </c>
      <c r="V132" s="23">
        <f>'GS &lt; 50 OLS Model'!$B$12*J132</f>
        <v>0</v>
      </c>
      <c r="W132" s="23">
        <f>'GS &lt; 50 OLS Model'!$B$13*K132</f>
        <v>0</v>
      </c>
      <c r="X132" s="23">
        <f>'GS &lt; 50 OLS Model'!$B$14*L132</f>
        <v>0</v>
      </c>
      <c r="Y132" s="23">
        <f>'GS &lt; 50 OLS Model'!$B$15*M132</f>
        <v>-544912.84114379704</v>
      </c>
      <c r="Z132" s="23">
        <f t="shared" ca="1" si="7"/>
        <v>7074220.0815673303</v>
      </c>
    </row>
    <row r="133" spans="1:26" x14ac:dyDescent="0.25">
      <c r="A133" s="11">
        <v>41791</v>
      </c>
      <c r="B133" s="6">
        <f t="shared" si="8"/>
        <v>2014</v>
      </c>
      <c r="C133" s="30">
        <f>'Monthly Data'!E133</f>
        <v>6748420.8118000003</v>
      </c>
      <c r="D133" s="30">
        <f ca="1">'Res Normalized Monthly'!D133</f>
        <v>41.510000000000005</v>
      </c>
      <c r="E133" s="30">
        <f ca="1">'Res Normalized Monthly'!E133</f>
        <v>44.41</v>
      </c>
      <c r="F133" s="30">
        <f>'Monthly Data'!P133</f>
        <v>30</v>
      </c>
      <c r="G133" s="30">
        <f>'Monthly Data'!R133</f>
        <v>83.4</v>
      </c>
      <c r="H133" s="30">
        <f>'Monthly Data'!T133</f>
        <v>3067</v>
      </c>
      <c r="I133" s="30">
        <f>'Monthly Data'!X133</f>
        <v>1</v>
      </c>
      <c r="J133" s="30">
        <f>'Monthly Data'!AD133</f>
        <v>0</v>
      </c>
      <c r="K133" s="30">
        <f>'Monthly Data'!AF133</f>
        <v>0</v>
      </c>
      <c r="L133" s="30">
        <f>'Monthly Data'!AG133</f>
        <v>0</v>
      </c>
      <c r="M133" s="30">
        <f>'Monthly Data'!AH133</f>
        <v>1</v>
      </c>
      <c r="N133" s="30"/>
      <c r="O133" s="23">
        <f>'GS &lt; 50 OLS Model'!$B$5</f>
        <v>-12367234.9465017</v>
      </c>
      <c r="P133" s="23">
        <f ca="1">'GS &lt; 50 OLS Model'!$B$6*D133</f>
        <v>105782.08859147532</v>
      </c>
      <c r="Q133" s="23">
        <f ca="1">'GS &lt; 50 OLS Model'!$B$7*E133</f>
        <v>583604.83761377295</v>
      </c>
      <c r="R133" s="23">
        <f>'GS &lt; 50 OLS Model'!$B$8*F133</f>
        <v>4051847.47535457</v>
      </c>
      <c r="S133" s="23">
        <f>'GS &lt; 50 OLS Model'!$B$9*G133</f>
        <v>4001201.5430490794</v>
      </c>
      <c r="T133" s="23">
        <f>'GS &lt; 50 OLS Model'!$B$10*H133</f>
        <v>10645621.450761551</v>
      </c>
      <c r="U133" s="23">
        <f>'GS &lt; 50 OLS Model'!$B$11*I133</f>
        <v>670309.16300759197</v>
      </c>
      <c r="V133" s="23">
        <f>'GS &lt; 50 OLS Model'!$B$12*J133</f>
        <v>0</v>
      </c>
      <c r="W133" s="23">
        <f>'GS &lt; 50 OLS Model'!$B$13*K133</f>
        <v>0</v>
      </c>
      <c r="X133" s="23">
        <f>'GS &lt; 50 OLS Model'!$B$14*L133</f>
        <v>0</v>
      </c>
      <c r="Y133" s="23">
        <f>'GS &lt; 50 OLS Model'!$B$15*M133</f>
        <v>-544912.84114379704</v>
      </c>
      <c r="Z133" s="23">
        <f t="shared" ca="1" si="7"/>
        <v>7146218.7707325425</v>
      </c>
    </row>
    <row r="134" spans="1:26" x14ac:dyDescent="0.25">
      <c r="A134" s="11">
        <v>41821</v>
      </c>
      <c r="B134" s="6">
        <f t="shared" ref="B134:B163" si="9">YEAR(A134)</f>
        <v>2014</v>
      </c>
      <c r="C134" s="30">
        <f>'Monthly Data'!E134</f>
        <v>7210633.4199000001</v>
      </c>
      <c r="D134" s="30">
        <f ca="1">'Res Normalized Monthly'!D134</f>
        <v>5.01</v>
      </c>
      <c r="E134" s="30">
        <f ca="1">'Res Normalized Monthly'!E134</f>
        <v>96.909999999999982</v>
      </c>
      <c r="F134" s="30">
        <f>'Monthly Data'!P134</f>
        <v>31</v>
      </c>
      <c r="G134" s="30">
        <f>'Monthly Data'!R134</f>
        <v>83.4</v>
      </c>
      <c r="H134" s="30">
        <f>'Monthly Data'!T134</f>
        <v>3066</v>
      </c>
      <c r="I134" s="30">
        <f>'Monthly Data'!X134</f>
        <v>1</v>
      </c>
      <c r="J134" s="30">
        <f>'Monthly Data'!AD134</f>
        <v>0</v>
      </c>
      <c r="K134" s="30">
        <f>'Monthly Data'!AF134</f>
        <v>0</v>
      </c>
      <c r="L134" s="30">
        <f>'Monthly Data'!AG134</f>
        <v>0</v>
      </c>
      <c r="M134" s="30">
        <f>'Monthly Data'!AH134</f>
        <v>1</v>
      </c>
      <c r="O134" s="23">
        <f>'GS &lt; 50 OLS Model'!$B$5</f>
        <v>-12367234.9465017</v>
      </c>
      <c r="P134" s="23">
        <f ca="1">'GS &lt; 50 OLS Model'!$B$6*D134</f>
        <v>12767.2431665452</v>
      </c>
      <c r="Q134" s="23">
        <f ca="1">'GS &lt; 50 OLS Model'!$B$7*E134</f>
        <v>1273522.7384181654</v>
      </c>
      <c r="R134" s="23">
        <f>'GS &lt; 50 OLS Model'!$B$8*F134</f>
        <v>4186909.0578663889</v>
      </c>
      <c r="S134" s="23">
        <f>'GS &lt; 50 OLS Model'!$B$9*G134</f>
        <v>4001201.5430490794</v>
      </c>
      <c r="T134" s="23">
        <f>'GS &lt; 50 OLS Model'!$B$10*H134</f>
        <v>10642150.429747282</v>
      </c>
      <c r="U134" s="23">
        <f>'GS &lt; 50 OLS Model'!$B$11*I134</f>
        <v>670309.16300759197</v>
      </c>
      <c r="V134" s="23">
        <f>'GS &lt; 50 OLS Model'!$B$12*J134</f>
        <v>0</v>
      </c>
      <c r="W134" s="23">
        <f>'GS &lt; 50 OLS Model'!$B$13*K134</f>
        <v>0</v>
      </c>
      <c r="X134" s="23">
        <f>'GS &lt; 50 OLS Model'!$B$14*L134</f>
        <v>0</v>
      </c>
      <c r="Y134" s="23">
        <f>'GS &lt; 50 OLS Model'!$B$15*M134</f>
        <v>-544912.84114379704</v>
      </c>
      <c r="Z134" s="23">
        <f t="shared" ca="1" si="7"/>
        <v>7874712.3876095554</v>
      </c>
    </row>
    <row r="135" spans="1:26" x14ac:dyDescent="0.25">
      <c r="A135" s="11">
        <v>41852</v>
      </c>
      <c r="B135" s="6">
        <f t="shared" si="9"/>
        <v>2014</v>
      </c>
      <c r="C135" s="30">
        <f>'Monthly Data'!E135</f>
        <v>7172486.9500000002</v>
      </c>
      <c r="D135" s="30">
        <f ca="1">'Res Normalized Monthly'!D135</f>
        <v>12.719999999999999</v>
      </c>
      <c r="E135" s="30">
        <f ca="1">'Res Normalized Monthly'!E135</f>
        <v>77.22999999999999</v>
      </c>
      <c r="F135" s="30">
        <f>'Monthly Data'!P135</f>
        <v>31</v>
      </c>
      <c r="G135" s="30">
        <f>'Monthly Data'!R135</f>
        <v>82.2</v>
      </c>
      <c r="H135" s="30">
        <f>'Monthly Data'!T135</f>
        <v>3062</v>
      </c>
      <c r="I135" s="30">
        <f>'Monthly Data'!X135</f>
        <v>1</v>
      </c>
      <c r="J135" s="30">
        <f>'Monthly Data'!AD135</f>
        <v>0</v>
      </c>
      <c r="K135" s="30">
        <f>'Monthly Data'!AF135</f>
        <v>0</v>
      </c>
      <c r="L135" s="30">
        <f>'Monthly Data'!AG135</f>
        <v>0</v>
      </c>
      <c r="M135" s="30">
        <f>'Monthly Data'!AH135</f>
        <v>1</v>
      </c>
      <c r="O135" s="23">
        <f>'GS &lt; 50 OLS Model'!$B$5</f>
        <v>-12367234.9465017</v>
      </c>
      <c r="P135" s="23">
        <f ca="1">'GS &lt; 50 OLS Model'!$B$6*D135</f>
        <v>32415.036542605776</v>
      </c>
      <c r="Q135" s="23">
        <f ca="1">'GS &lt; 50 OLS Model'!$B$7*E135</f>
        <v>1014902.0853166332</v>
      </c>
      <c r="R135" s="23">
        <f>'GS &lt; 50 OLS Model'!$B$8*F135</f>
        <v>4186909.0578663889</v>
      </c>
      <c r="S135" s="23">
        <f>'GS &lt; 50 OLS Model'!$B$9*G135</f>
        <v>3943630.2978253514</v>
      </c>
      <c r="T135" s="23">
        <f>'GS &lt; 50 OLS Model'!$B$10*H135</f>
        <v>10628266.345690208</v>
      </c>
      <c r="U135" s="23">
        <f>'GS &lt; 50 OLS Model'!$B$11*I135</f>
        <v>670309.16300759197</v>
      </c>
      <c r="V135" s="23">
        <f>'GS &lt; 50 OLS Model'!$B$12*J135</f>
        <v>0</v>
      </c>
      <c r="W135" s="23">
        <f>'GS &lt; 50 OLS Model'!$B$13*K135</f>
        <v>0</v>
      </c>
      <c r="X135" s="23">
        <f>'GS &lt; 50 OLS Model'!$B$14*L135</f>
        <v>0</v>
      </c>
      <c r="Y135" s="23">
        <f>'GS &lt; 50 OLS Model'!$B$15*M135</f>
        <v>-544912.84114379704</v>
      </c>
      <c r="Z135" s="23">
        <f t="shared" ca="1" si="7"/>
        <v>7564284.1986032818</v>
      </c>
    </row>
    <row r="136" spans="1:26" x14ac:dyDescent="0.25">
      <c r="A136" s="11">
        <v>41883</v>
      </c>
      <c r="B136" s="6">
        <f t="shared" si="9"/>
        <v>2014</v>
      </c>
      <c r="C136" s="30">
        <f>'Monthly Data'!E136</f>
        <v>6683803.4541999996</v>
      </c>
      <c r="D136" s="30">
        <f ca="1">'Res Normalized Monthly'!D136</f>
        <v>86.570000000000007</v>
      </c>
      <c r="E136" s="30">
        <f ca="1">'Res Normalized Monthly'!E136</f>
        <v>19.899999999999999</v>
      </c>
      <c r="F136" s="30">
        <f>'Monthly Data'!P136</f>
        <v>30</v>
      </c>
      <c r="G136" s="30">
        <f>'Monthly Data'!R136</f>
        <v>81.3</v>
      </c>
      <c r="H136" s="30">
        <f>'Monthly Data'!T136</f>
        <v>2981</v>
      </c>
      <c r="I136" s="30">
        <f>'Monthly Data'!X136</f>
        <v>1</v>
      </c>
      <c r="J136" s="30">
        <f>'Monthly Data'!AD136</f>
        <v>1</v>
      </c>
      <c r="K136" s="30">
        <f>'Monthly Data'!AF136</f>
        <v>0</v>
      </c>
      <c r="L136" s="30">
        <f>'Monthly Data'!AG136</f>
        <v>0</v>
      </c>
      <c r="M136" s="30">
        <f>'Monthly Data'!AH136</f>
        <v>0</v>
      </c>
      <c r="O136" s="23">
        <f>'GS &lt; 50 OLS Model'!$B$5</f>
        <v>-12367234.9465017</v>
      </c>
      <c r="P136" s="23">
        <f ca="1">'GS &lt; 50 OLS Model'!$B$6*D136</f>
        <v>220610.82653249861</v>
      </c>
      <c r="Q136" s="23">
        <f ca="1">'GS &lt; 50 OLS Model'!$B$7*E136</f>
        <v>261511.73763823646</v>
      </c>
      <c r="R136" s="23">
        <f>'GS &lt; 50 OLS Model'!$B$8*F136</f>
        <v>4051847.47535457</v>
      </c>
      <c r="S136" s="23">
        <f>'GS &lt; 50 OLS Model'!$B$9*G136</f>
        <v>3900451.8639075556</v>
      </c>
      <c r="T136" s="23">
        <f>'GS &lt; 50 OLS Model'!$B$10*H136</f>
        <v>10347113.643534459</v>
      </c>
      <c r="U136" s="23">
        <f>'GS &lt; 50 OLS Model'!$B$11*I136</f>
        <v>670309.16300759197</v>
      </c>
      <c r="V136" s="23">
        <f>'GS &lt; 50 OLS Model'!$B$12*J136</f>
        <v>-458368.44831450901</v>
      </c>
      <c r="W136" s="23">
        <f>'GS &lt; 50 OLS Model'!$B$13*K136</f>
        <v>0</v>
      </c>
      <c r="X136" s="23">
        <f>'GS &lt; 50 OLS Model'!$B$14*L136</f>
        <v>0</v>
      </c>
      <c r="Y136" s="23">
        <f>'GS &lt; 50 OLS Model'!$B$15*M136</f>
        <v>0</v>
      </c>
      <c r="Z136" s="23">
        <f t="shared" ca="1" si="7"/>
        <v>6626241.3151587024</v>
      </c>
    </row>
    <row r="137" spans="1:26" x14ac:dyDescent="0.25">
      <c r="A137" s="11">
        <v>41913</v>
      </c>
      <c r="B137" s="6">
        <f t="shared" si="9"/>
        <v>2014</v>
      </c>
      <c r="C137" s="30">
        <f>'Monthly Data'!E137</f>
        <v>6719023.064100001</v>
      </c>
      <c r="D137" s="30">
        <f ca="1">'Res Normalized Monthly'!D137</f>
        <v>270.3</v>
      </c>
      <c r="E137" s="30">
        <f ca="1">'Res Normalized Monthly'!E137</f>
        <v>1.21</v>
      </c>
      <c r="F137" s="30">
        <f>'Monthly Data'!P137</f>
        <v>31</v>
      </c>
      <c r="G137" s="30">
        <f>'Monthly Data'!R137</f>
        <v>80.099999999999994</v>
      </c>
      <c r="H137" s="30">
        <f>'Monthly Data'!T137</f>
        <v>2984</v>
      </c>
      <c r="I137" s="30">
        <f>'Monthly Data'!X137</f>
        <v>1</v>
      </c>
      <c r="J137" s="30">
        <f>'Monthly Data'!AD137</f>
        <v>1</v>
      </c>
      <c r="K137" s="30">
        <f>'Monthly Data'!AF137</f>
        <v>0</v>
      </c>
      <c r="L137" s="30">
        <f>'Monthly Data'!AG137</f>
        <v>0</v>
      </c>
      <c r="M137" s="30">
        <f>'Monthly Data'!AH137</f>
        <v>0</v>
      </c>
      <c r="O137" s="23">
        <f>'GS &lt; 50 OLS Model'!$B$5</f>
        <v>-12367234.9465017</v>
      </c>
      <c r="P137" s="23">
        <f ca="1">'GS &lt; 50 OLS Model'!$B$6*D137</f>
        <v>688819.52653037279</v>
      </c>
      <c r="Q137" s="23">
        <f ca="1">'GS &lt; 50 OLS Model'!$B$7*E137</f>
        <v>15900.964951872669</v>
      </c>
      <c r="R137" s="23">
        <f>'GS &lt; 50 OLS Model'!$B$8*F137</f>
        <v>4186909.0578663889</v>
      </c>
      <c r="S137" s="23">
        <f>'GS &lt; 50 OLS Model'!$B$9*G137</f>
        <v>3842880.6186838276</v>
      </c>
      <c r="T137" s="23">
        <f>'GS &lt; 50 OLS Model'!$B$10*H137</f>
        <v>10357526.706577264</v>
      </c>
      <c r="U137" s="23">
        <f>'GS &lt; 50 OLS Model'!$B$11*I137</f>
        <v>670309.16300759197</v>
      </c>
      <c r="V137" s="23">
        <f>'GS &lt; 50 OLS Model'!$B$12*J137</f>
        <v>-458368.44831450901</v>
      </c>
      <c r="W137" s="23">
        <f>'GS &lt; 50 OLS Model'!$B$13*K137</f>
        <v>0</v>
      </c>
      <c r="X137" s="23">
        <f>'GS &lt; 50 OLS Model'!$B$14*L137</f>
        <v>0</v>
      </c>
      <c r="Y137" s="23">
        <f>'GS &lt; 50 OLS Model'!$B$15*M137</f>
        <v>0</v>
      </c>
      <c r="Z137" s="23">
        <f t="shared" ca="1" si="7"/>
        <v>6936742.6428011078</v>
      </c>
    </row>
    <row r="138" spans="1:26" x14ac:dyDescent="0.25">
      <c r="A138" s="11">
        <v>41944</v>
      </c>
      <c r="B138" s="6">
        <f t="shared" si="9"/>
        <v>2014</v>
      </c>
      <c r="C138" s="30">
        <f>'Monthly Data'!E138</f>
        <v>7525140.5691000018</v>
      </c>
      <c r="D138" s="30">
        <f ca="1">'Res Normalized Monthly'!D138</f>
        <v>444.05</v>
      </c>
      <c r="E138" s="30">
        <f ca="1">'Res Normalized Monthly'!E138</f>
        <v>0</v>
      </c>
      <c r="F138" s="30">
        <f>'Monthly Data'!P138</f>
        <v>30</v>
      </c>
      <c r="G138" s="30">
        <f>'Monthly Data'!R138</f>
        <v>79.099999999999994</v>
      </c>
      <c r="H138" s="30">
        <f>'Monthly Data'!T138</f>
        <v>2985</v>
      </c>
      <c r="I138" s="30">
        <f>'Monthly Data'!X138</f>
        <v>1</v>
      </c>
      <c r="J138" s="30">
        <f>'Monthly Data'!AD138</f>
        <v>1</v>
      </c>
      <c r="K138" s="30">
        <f>'Monthly Data'!AF138</f>
        <v>0</v>
      </c>
      <c r="L138" s="30">
        <f>'Monthly Data'!AG138</f>
        <v>0</v>
      </c>
      <c r="M138" s="30">
        <f>'Monthly Data'!AH138</f>
        <v>0</v>
      </c>
      <c r="O138" s="23">
        <f>'GS &lt; 50 OLS Model'!$B$5</f>
        <v>-12367234.9465017</v>
      </c>
      <c r="P138" s="23">
        <f ca="1">'GS &lt; 50 OLS Model'!$B$6*D138</f>
        <v>1131595.6742723347</v>
      </c>
      <c r="Q138" s="23">
        <f ca="1">'GS &lt; 50 OLS Model'!$B$7*E138</f>
        <v>0</v>
      </c>
      <c r="R138" s="23">
        <f>'GS &lt; 50 OLS Model'!$B$8*F138</f>
        <v>4051847.47535457</v>
      </c>
      <c r="S138" s="23">
        <f>'GS &lt; 50 OLS Model'!$B$9*G138</f>
        <v>3794904.5809973879</v>
      </c>
      <c r="T138" s="23">
        <f>'GS &lt; 50 OLS Model'!$B$10*H138</f>
        <v>10360997.727591533</v>
      </c>
      <c r="U138" s="23">
        <f>'GS &lt; 50 OLS Model'!$B$11*I138</f>
        <v>670309.16300759197</v>
      </c>
      <c r="V138" s="23">
        <f>'GS &lt; 50 OLS Model'!$B$12*J138</f>
        <v>-458368.44831450901</v>
      </c>
      <c r="W138" s="23">
        <f>'GS &lt; 50 OLS Model'!$B$13*K138</f>
        <v>0</v>
      </c>
      <c r="X138" s="23">
        <f>'GS &lt; 50 OLS Model'!$B$14*L138</f>
        <v>0</v>
      </c>
      <c r="Y138" s="23">
        <f>'GS &lt; 50 OLS Model'!$B$15*M138</f>
        <v>0</v>
      </c>
      <c r="Z138" s="23">
        <f t="shared" ca="1" si="7"/>
        <v>7184051.2264072075</v>
      </c>
    </row>
    <row r="139" spans="1:26" x14ac:dyDescent="0.25">
      <c r="A139" s="11">
        <v>41974</v>
      </c>
      <c r="B139" s="6">
        <f t="shared" si="9"/>
        <v>2014</v>
      </c>
      <c r="C139" s="30">
        <f>'Monthly Data'!E139</f>
        <v>8312820.2866000012</v>
      </c>
      <c r="D139" s="30">
        <f ca="1">'Res Normalized Monthly'!D139</f>
        <v>684.01</v>
      </c>
      <c r="E139" s="30">
        <f ca="1">'Res Normalized Monthly'!E139</f>
        <v>0</v>
      </c>
      <c r="F139" s="30">
        <f>'Monthly Data'!P139</f>
        <v>31</v>
      </c>
      <c r="G139" s="30">
        <f>'Monthly Data'!R139</f>
        <v>79</v>
      </c>
      <c r="H139" s="30">
        <f>'Monthly Data'!T139</f>
        <v>2981</v>
      </c>
      <c r="I139" s="30">
        <f>'Monthly Data'!X139</f>
        <v>1</v>
      </c>
      <c r="J139" s="30">
        <f>'Monthly Data'!AD139</f>
        <v>0</v>
      </c>
      <c r="K139" s="30">
        <f>'Monthly Data'!AF139</f>
        <v>0</v>
      </c>
      <c r="L139" s="30">
        <f>'Monthly Data'!AG139</f>
        <v>1</v>
      </c>
      <c r="M139" s="30">
        <f>'Monthly Data'!AH139</f>
        <v>0</v>
      </c>
      <c r="O139" s="23">
        <f>'GS &lt; 50 OLS Model'!$B$5</f>
        <v>-12367234.9465017</v>
      </c>
      <c r="P139" s="23">
        <f ca="1">'GS &lt; 50 OLS Model'!$B$6*D139</f>
        <v>1743098.2032631901</v>
      </c>
      <c r="Q139" s="23">
        <f ca="1">'GS &lt; 50 OLS Model'!$B$7*E139</f>
        <v>0</v>
      </c>
      <c r="R139" s="23">
        <f>'GS &lt; 50 OLS Model'!$B$8*F139</f>
        <v>4186909.0578663889</v>
      </c>
      <c r="S139" s="23">
        <f>'GS &lt; 50 OLS Model'!$B$9*G139</f>
        <v>3790106.977228744</v>
      </c>
      <c r="T139" s="23">
        <f>'GS &lt; 50 OLS Model'!$B$10*H139</f>
        <v>10347113.643534459</v>
      </c>
      <c r="U139" s="23">
        <f>'GS &lt; 50 OLS Model'!$B$11*I139</f>
        <v>670309.16300759197</v>
      </c>
      <c r="V139" s="23">
        <f>'GS &lt; 50 OLS Model'!$B$12*J139</f>
        <v>0</v>
      </c>
      <c r="W139" s="23">
        <f>'GS &lt; 50 OLS Model'!$B$13*K139</f>
        <v>0</v>
      </c>
      <c r="X139" s="23">
        <f>'GS &lt; 50 OLS Model'!$B$14*L139</f>
        <v>-234181.59750855001</v>
      </c>
      <c r="Y139" s="23">
        <f>'GS &lt; 50 OLS Model'!$B$15*M139</f>
        <v>0</v>
      </c>
      <c r="Z139" s="23">
        <f t="shared" ca="1" si="7"/>
        <v>8136120.5008901237</v>
      </c>
    </row>
    <row r="140" spans="1:26" x14ac:dyDescent="0.25">
      <c r="A140" s="11">
        <v>42005</v>
      </c>
      <c r="B140" s="6">
        <f t="shared" si="9"/>
        <v>2015</v>
      </c>
      <c r="C140" s="30">
        <f>'Monthly Data'!E140</f>
        <v>9367245.5823999997</v>
      </c>
      <c r="D140" s="30">
        <f ca="1">'Res Normalized Monthly'!D140</f>
        <v>784.29</v>
      </c>
      <c r="E140" s="30">
        <f ca="1">'Res Normalized Monthly'!E140</f>
        <v>0</v>
      </c>
      <c r="F140" s="30">
        <f>'Monthly Data'!P140</f>
        <v>31</v>
      </c>
      <c r="G140" s="30">
        <f>'Monthly Data'!R140</f>
        <v>79.7</v>
      </c>
      <c r="H140" s="60">
        <f>SUMIF('Connection count '!B:B,B140,'Connection count '!H:H)</f>
        <v>3000.3728711861681</v>
      </c>
      <c r="I140" s="30">
        <f t="shared" ref="I140:K159" si="10">I128</f>
        <v>1</v>
      </c>
      <c r="J140" s="30">
        <f t="shared" si="10"/>
        <v>0</v>
      </c>
      <c r="K140" s="30">
        <f t="shared" si="10"/>
        <v>0</v>
      </c>
      <c r="L140" s="30">
        <f t="shared" ref="L140:M140" si="11">L128</f>
        <v>0</v>
      </c>
      <c r="M140" s="30">
        <f t="shared" si="11"/>
        <v>0</v>
      </c>
      <c r="O140" s="23">
        <f>'GS &lt; 50 OLS Model'!$B$5</f>
        <v>-12367234.9465017</v>
      </c>
      <c r="P140" s="23">
        <f ca="1">'GS &lt; 50 OLS Model'!$B$6*D140</f>
        <v>1998646.9347484501</v>
      </c>
      <c r="Q140" s="23">
        <f ca="1">'GS &lt; 50 OLS Model'!$B$7*E140</f>
        <v>0</v>
      </c>
      <c r="R140" s="23">
        <f>'GS &lt; 50 OLS Model'!$B$8*F140</f>
        <v>4186909.0578663889</v>
      </c>
      <c r="S140" s="23">
        <f>'GS &lt; 50 OLS Model'!$B$9*G140</f>
        <v>3823690.2036092519</v>
      </c>
      <c r="T140" s="23">
        <f>'GS &lt; 50 OLS Model'!$B$10*H140</f>
        <v>10414357.286528366</v>
      </c>
      <c r="U140" s="23">
        <f>'GS &lt; 50 OLS Model'!$B$11*I140</f>
        <v>670309.16300759197</v>
      </c>
      <c r="V140" s="23">
        <f>'GS &lt; 50 OLS Model'!$B$12*J140</f>
        <v>0</v>
      </c>
      <c r="W140" s="23">
        <f>'GS &lt; 50 OLS Model'!$B$13*K140</f>
        <v>0</v>
      </c>
      <c r="X140" s="23">
        <f>'GS &lt; 50 OLS Model'!$B$14*L140</f>
        <v>0</v>
      </c>
      <c r="Y140" s="23">
        <f>'GS &lt; 50 OLS Model'!$B$15*M140</f>
        <v>0</v>
      </c>
      <c r="Z140" s="23">
        <f t="shared" ca="1" si="7"/>
        <v>8726677.6992583498</v>
      </c>
    </row>
    <row r="141" spans="1:26" x14ac:dyDescent="0.25">
      <c r="A141" s="11">
        <v>42036</v>
      </c>
      <c r="B141" s="6">
        <f t="shared" si="9"/>
        <v>2015</v>
      </c>
      <c r="C141" s="30">
        <f>'Monthly Data'!E141</f>
        <v>8805539.7769000009</v>
      </c>
      <c r="D141" s="30">
        <f ca="1">'Res Normalized Monthly'!D141</f>
        <v>682.50999999999988</v>
      </c>
      <c r="E141" s="30">
        <f ca="1">'Res Normalized Monthly'!E141</f>
        <v>0</v>
      </c>
      <c r="F141" s="30">
        <f>'Monthly Data'!P141</f>
        <v>28</v>
      </c>
      <c r="G141" s="30">
        <f>'Monthly Data'!R141</f>
        <v>79.599999999999994</v>
      </c>
      <c r="H141" s="60">
        <f>SUMIF('Connection count '!B:B,B141,'Connection count '!H:H)</f>
        <v>3000.3728711861681</v>
      </c>
      <c r="I141" s="30">
        <f t="shared" si="10"/>
        <v>1</v>
      </c>
      <c r="J141" s="30">
        <f t="shared" si="10"/>
        <v>0</v>
      </c>
      <c r="K141" s="30">
        <f t="shared" si="10"/>
        <v>0</v>
      </c>
      <c r="L141" s="30">
        <f t="shared" ref="L141:M141" si="12">L129</f>
        <v>0</v>
      </c>
      <c r="M141" s="30">
        <f t="shared" si="12"/>
        <v>0</v>
      </c>
      <c r="O141" s="23">
        <f>'GS &lt; 50 OLS Model'!$B$5</f>
        <v>-12367234.9465017</v>
      </c>
      <c r="P141" s="23">
        <f ca="1">'GS &lt; 50 OLS Model'!$B$6*D141</f>
        <v>1739275.6753690145</v>
      </c>
      <c r="Q141" s="23">
        <f ca="1">'GS &lt; 50 OLS Model'!$B$7*E141</f>
        <v>0</v>
      </c>
      <c r="R141" s="23">
        <f>'GS &lt; 50 OLS Model'!$B$8*F141</f>
        <v>3781724.310330932</v>
      </c>
      <c r="S141" s="23">
        <f>'GS &lt; 50 OLS Model'!$B$9*G141</f>
        <v>3818892.5998406075</v>
      </c>
      <c r="T141" s="23">
        <f>'GS &lt; 50 OLS Model'!$B$10*H141</f>
        <v>10414357.286528366</v>
      </c>
      <c r="U141" s="23">
        <f>'GS &lt; 50 OLS Model'!$B$11*I141</f>
        <v>670309.16300759197</v>
      </c>
      <c r="V141" s="23">
        <f>'GS &lt; 50 OLS Model'!$B$12*J141</f>
        <v>0</v>
      </c>
      <c r="W141" s="23">
        <f>'GS &lt; 50 OLS Model'!$B$13*K141</f>
        <v>0</v>
      </c>
      <c r="X141" s="23">
        <f>'GS &lt; 50 OLS Model'!$B$14*L141</f>
        <v>0</v>
      </c>
      <c r="Y141" s="23">
        <f>'GS &lt; 50 OLS Model'!$B$15*M141</f>
        <v>0</v>
      </c>
      <c r="Z141" s="23">
        <f t="shared" ca="1" si="7"/>
        <v>8057324.0885748118</v>
      </c>
    </row>
    <row r="142" spans="1:26" x14ac:dyDescent="0.25">
      <c r="A142" s="11">
        <v>42064</v>
      </c>
      <c r="B142" s="6">
        <f t="shared" si="9"/>
        <v>2015</v>
      </c>
      <c r="C142" s="30">
        <f>'Monthly Data'!E142</f>
        <v>8575677.0376999993</v>
      </c>
      <c r="D142" s="30">
        <f ca="1">'Res Normalized Monthly'!D142</f>
        <v>556.99</v>
      </c>
      <c r="E142" s="30">
        <f ca="1">'Res Normalized Monthly'!E142</f>
        <v>0</v>
      </c>
      <c r="F142" s="30">
        <f>'Monthly Data'!P142</f>
        <v>31</v>
      </c>
      <c r="G142" s="30">
        <f>'Monthly Data'!R142</f>
        <v>79.7</v>
      </c>
      <c r="H142" s="60">
        <f>SUMIF('Connection count '!B:B,B142,'Connection count '!H:H)</f>
        <v>3000.3728711861681</v>
      </c>
      <c r="I142" s="30">
        <f t="shared" si="10"/>
        <v>1</v>
      </c>
      <c r="J142" s="30">
        <f t="shared" si="10"/>
        <v>0</v>
      </c>
      <c r="K142" s="30">
        <f t="shared" si="10"/>
        <v>0</v>
      </c>
      <c r="L142" s="30">
        <f t="shared" ref="L142:M142" si="13">L130</f>
        <v>0</v>
      </c>
      <c r="M142" s="30">
        <f t="shared" si="13"/>
        <v>0</v>
      </c>
      <c r="O142" s="23">
        <f>'GS &lt; 50 OLS Model'!$B$5</f>
        <v>-12367234.9465017</v>
      </c>
      <c r="P142" s="23">
        <f ca="1">'GS &lt; 50 OLS Model'!$B$6*D142</f>
        <v>1419406.5411844333</v>
      </c>
      <c r="Q142" s="23">
        <f ca="1">'GS &lt; 50 OLS Model'!$B$7*E142</f>
        <v>0</v>
      </c>
      <c r="R142" s="23">
        <f>'GS &lt; 50 OLS Model'!$B$8*F142</f>
        <v>4186909.0578663889</v>
      </c>
      <c r="S142" s="23">
        <f>'GS &lt; 50 OLS Model'!$B$9*G142</f>
        <v>3823690.2036092519</v>
      </c>
      <c r="T142" s="23">
        <f>'GS &lt; 50 OLS Model'!$B$10*H142</f>
        <v>10414357.286528366</v>
      </c>
      <c r="U142" s="23">
        <f>'GS &lt; 50 OLS Model'!$B$11*I142</f>
        <v>670309.16300759197</v>
      </c>
      <c r="V142" s="23">
        <f>'GS &lt; 50 OLS Model'!$B$12*J142</f>
        <v>0</v>
      </c>
      <c r="W142" s="23">
        <f>'GS &lt; 50 OLS Model'!$B$13*K142</f>
        <v>0</v>
      </c>
      <c r="X142" s="23">
        <f>'GS &lt; 50 OLS Model'!$B$14*L142</f>
        <v>0</v>
      </c>
      <c r="Y142" s="23">
        <f>'GS &lt; 50 OLS Model'!$B$15*M142</f>
        <v>0</v>
      </c>
      <c r="Z142" s="23">
        <f t="shared" ca="1" si="7"/>
        <v>8147437.3056943314</v>
      </c>
    </row>
    <row r="143" spans="1:26" x14ac:dyDescent="0.25">
      <c r="A143" s="11">
        <v>42095</v>
      </c>
      <c r="B143" s="6">
        <f t="shared" si="9"/>
        <v>2015</v>
      </c>
      <c r="C143" s="30">
        <f>'Monthly Data'!E143</f>
        <v>7030067.1852000002</v>
      </c>
      <c r="D143" s="30">
        <f ca="1">'Res Normalized Monthly'!D143</f>
        <v>326.58999999999997</v>
      </c>
      <c r="E143" s="30">
        <f ca="1">'Res Normalized Monthly'!E143</f>
        <v>0.39</v>
      </c>
      <c r="F143" s="30">
        <f>'Monthly Data'!P143</f>
        <v>30</v>
      </c>
      <c r="G143" s="30">
        <f>'Monthly Data'!R143</f>
        <v>79.900000000000006</v>
      </c>
      <c r="H143" s="60">
        <f>SUMIF('Connection count '!B:B,B143,'Connection count '!H:H)</f>
        <v>3000.3728711861681</v>
      </c>
      <c r="I143" s="30">
        <f t="shared" si="10"/>
        <v>1</v>
      </c>
      <c r="J143" s="30">
        <f t="shared" si="10"/>
        <v>0</v>
      </c>
      <c r="K143" s="30">
        <f t="shared" si="10"/>
        <v>1</v>
      </c>
      <c r="L143" s="30">
        <f t="shared" ref="L143:M143" si="14">L131</f>
        <v>0</v>
      </c>
      <c r="M143" s="30">
        <f t="shared" si="14"/>
        <v>0</v>
      </c>
      <c r="O143" s="23">
        <f>'GS &lt; 50 OLS Model'!$B$5</f>
        <v>-12367234.9465017</v>
      </c>
      <c r="P143" s="23">
        <f ca="1">'GS &lt; 50 OLS Model'!$B$6*D143</f>
        <v>832266.2566391211</v>
      </c>
      <c r="Q143" s="23">
        <f ca="1">'GS &lt; 50 OLS Model'!$B$7*E143</f>
        <v>5125.1044059754886</v>
      </c>
      <c r="R143" s="23">
        <f>'GS &lt; 50 OLS Model'!$B$8*F143</f>
        <v>4051847.47535457</v>
      </c>
      <c r="S143" s="23">
        <f>'GS &lt; 50 OLS Model'!$B$9*G143</f>
        <v>3833285.4111465402</v>
      </c>
      <c r="T143" s="23">
        <f>'GS &lt; 50 OLS Model'!$B$10*H143</f>
        <v>10414357.286528366</v>
      </c>
      <c r="U143" s="23">
        <f>'GS &lt; 50 OLS Model'!$B$11*I143</f>
        <v>670309.16300759197</v>
      </c>
      <c r="V143" s="23">
        <f>'GS &lt; 50 OLS Model'!$B$12*J143</f>
        <v>0</v>
      </c>
      <c r="W143" s="23">
        <f>'GS &lt; 50 OLS Model'!$B$13*K143</f>
        <v>-562461.25423987105</v>
      </c>
      <c r="X143" s="23">
        <f>'GS &lt; 50 OLS Model'!$B$14*L143</f>
        <v>0</v>
      </c>
      <c r="Y143" s="23">
        <f>'GS &lt; 50 OLS Model'!$B$15*M143</f>
        <v>0</v>
      </c>
      <c r="Z143" s="23">
        <f t="shared" ca="1" si="7"/>
        <v>6877494.4963405924</v>
      </c>
    </row>
    <row r="144" spans="1:26" x14ac:dyDescent="0.25">
      <c r="A144" s="11">
        <v>42125</v>
      </c>
      <c r="B144" s="6">
        <f t="shared" si="9"/>
        <v>2015</v>
      </c>
      <c r="C144" s="30">
        <f>'Monthly Data'!E144</f>
        <v>6456100.7264999999</v>
      </c>
      <c r="D144" s="30">
        <f ca="1">'Res Normalized Monthly'!D144</f>
        <v>144.96</v>
      </c>
      <c r="E144" s="30">
        <f ca="1">'Res Normalized Monthly'!E144</f>
        <v>8.67</v>
      </c>
      <c r="F144" s="30">
        <f>'Monthly Data'!P144</f>
        <v>31</v>
      </c>
      <c r="G144" s="30">
        <f>'Monthly Data'!R144</f>
        <v>82</v>
      </c>
      <c r="H144" s="60">
        <f>SUMIF('Connection count '!B:B,B144,'Connection count '!H:H)</f>
        <v>3000.3728711861681</v>
      </c>
      <c r="I144" s="30">
        <f t="shared" si="10"/>
        <v>1</v>
      </c>
      <c r="J144" s="30">
        <f t="shared" si="10"/>
        <v>0</v>
      </c>
      <c r="K144" s="30">
        <f t="shared" si="10"/>
        <v>0</v>
      </c>
      <c r="L144" s="30">
        <f t="shared" ref="L144:M144" si="15">L132</f>
        <v>0</v>
      </c>
      <c r="M144" s="30">
        <f t="shared" si="15"/>
        <v>1</v>
      </c>
      <c r="O144" s="23">
        <f>'GS &lt; 50 OLS Model'!$B$5</f>
        <v>-12367234.9465017</v>
      </c>
      <c r="P144" s="23">
        <f ca="1">'GS &lt; 50 OLS Model'!$B$6*D144</f>
        <v>369409.09569309227</v>
      </c>
      <c r="Q144" s="23">
        <f ca="1">'GS &lt; 50 OLS Model'!$B$7*E144</f>
        <v>113935.01333283971</v>
      </c>
      <c r="R144" s="23">
        <f>'GS &lt; 50 OLS Model'!$B$8*F144</f>
        <v>4186909.0578663889</v>
      </c>
      <c r="S144" s="23">
        <f>'GS &lt; 50 OLS Model'!$B$9*G144</f>
        <v>3934035.0902880635</v>
      </c>
      <c r="T144" s="23">
        <f>'GS &lt; 50 OLS Model'!$B$10*H144</f>
        <v>10414357.286528366</v>
      </c>
      <c r="U144" s="23">
        <f>'GS &lt; 50 OLS Model'!$B$11*I144</f>
        <v>670309.16300759197</v>
      </c>
      <c r="V144" s="23">
        <f>'GS &lt; 50 OLS Model'!$B$12*J144</f>
        <v>0</v>
      </c>
      <c r="W144" s="23">
        <f>'GS &lt; 50 OLS Model'!$B$13*K144</f>
        <v>0</v>
      </c>
      <c r="X144" s="23">
        <f>'GS &lt; 50 OLS Model'!$B$14*L144</f>
        <v>0</v>
      </c>
      <c r="Y144" s="23">
        <f>'GS &lt; 50 OLS Model'!$B$15*M144</f>
        <v>-544912.84114379704</v>
      </c>
      <c r="Z144" s="23">
        <f t="shared" ca="1" si="7"/>
        <v>6776806.9190708455</v>
      </c>
    </row>
    <row r="145" spans="1:26" x14ac:dyDescent="0.25">
      <c r="A145" s="11">
        <v>42156</v>
      </c>
      <c r="B145" s="6">
        <f t="shared" si="9"/>
        <v>2015</v>
      </c>
      <c r="C145" s="30">
        <f>'Monthly Data'!E145</f>
        <v>6510002.4416000014</v>
      </c>
      <c r="D145" s="30">
        <f ca="1">'Res Normalized Monthly'!D145</f>
        <v>41.510000000000005</v>
      </c>
      <c r="E145" s="30">
        <f ca="1">'Res Normalized Monthly'!E145</f>
        <v>44.41</v>
      </c>
      <c r="F145" s="30">
        <f>'Monthly Data'!P145</f>
        <v>30</v>
      </c>
      <c r="G145" s="30">
        <f>'Monthly Data'!R145</f>
        <v>83.6</v>
      </c>
      <c r="H145" s="60">
        <f>SUMIF('Connection count '!B:B,B145,'Connection count '!H:H)</f>
        <v>3000.3728711861681</v>
      </c>
      <c r="I145" s="30">
        <f t="shared" si="10"/>
        <v>1</v>
      </c>
      <c r="J145" s="30">
        <f t="shared" si="10"/>
        <v>0</v>
      </c>
      <c r="K145" s="30">
        <f t="shared" si="10"/>
        <v>0</v>
      </c>
      <c r="L145" s="30">
        <f t="shared" ref="L145:M145" si="16">L133</f>
        <v>0</v>
      </c>
      <c r="M145" s="30">
        <f t="shared" si="16"/>
        <v>1</v>
      </c>
      <c r="O145" s="23">
        <f>'GS &lt; 50 OLS Model'!$B$5</f>
        <v>-12367234.9465017</v>
      </c>
      <c r="P145" s="23">
        <f ca="1">'GS &lt; 50 OLS Model'!$B$6*D145</f>
        <v>105782.08859147532</v>
      </c>
      <c r="Q145" s="23">
        <f ca="1">'GS &lt; 50 OLS Model'!$B$7*E145</f>
        <v>583604.83761377295</v>
      </c>
      <c r="R145" s="23">
        <f>'GS &lt; 50 OLS Model'!$B$8*F145</f>
        <v>4051847.47535457</v>
      </c>
      <c r="S145" s="23">
        <f>'GS &lt; 50 OLS Model'!$B$9*G145</f>
        <v>4010796.7505863667</v>
      </c>
      <c r="T145" s="23">
        <f>'GS &lt; 50 OLS Model'!$B$10*H145</f>
        <v>10414357.286528366</v>
      </c>
      <c r="U145" s="23">
        <f>'GS &lt; 50 OLS Model'!$B$11*I145</f>
        <v>670309.16300759197</v>
      </c>
      <c r="V145" s="23">
        <f>'GS &lt; 50 OLS Model'!$B$12*J145</f>
        <v>0</v>
      </c>
      <c r="W145" s="23">
        <f>'GS &lt; 50 OLS Model'!$B$13*K145</f>
        <v>0</v>
      </c>
      <c r="X145" s="23">
        <f>'GS &lt; 50 OLS Model'!$B$14*L145</f>
        <v>0</v>
      </c>
      <c r="Y145" s="23">
        <f>'GS &lt; 50 OLS Model'!$B$15*M145</f>
        <v>-544912.84114379704</v>
      </c>
      <c r="Z145" s="23">
        <f t="shared" ca="1" si="7"/>
        <v>6924549.814036645</v>
      </c>
    </row>
    <row r="146" spans="1:26" x14ac:dyDescent="0.25">
      <c r="A146" s="11">
        <v>42186</v>
      </c>
      <c r="B146" s="6">
        <f t="shared" si="9"/>
        <v>2015</v>
      </c>
      <c r="D146" s="30">
        <f ca="1">'Res Normalized Monthly'!D146</f>
        <v>5.01</v>
      </c>
      <c r="E146" s="30">
        <f ca="1">'Res Normalized Monthly'!E146</f>
        <v>96.909999999999982</v>
      </c>
      <c r="F146" s="30">
        <f>F98</f>
        <v>31</v>
      </c>
      <c r="G146" s="30">
        <f>G134*(1+SUMIF('Ontario Employment Growth'!B:B,A146,'Ontario Employment Growth'!G:G))</f>
        <v>83.4</v>
      </c>
      <c r="H146" s="60">
        <f>SUMIF('Connection count '!B:B,B146,'Connection count '!H:H)</f>
        <v>3000.3728711861681</v>
      </c>
      <c r="I146" s="30">
        <f t="shared" si="10"/>
        <v>1</v>
      </c>
      <c r="J146" s="30">
        <f t="shared" si="10"/>
        <v>0</v>
      </c>
      <c r="K146" s="30">
        <f t="shared" si="10"/>
        <v>0</v>
      </c>
      <c r="L146" s="30">
        <f t="shared" ref="L146:M146" si="17">L134</f>
        <v>0</v>
      </c>
      <c r="M146" s="30">
        <f t="shared" si="17"/>
        <v>1</v>
      </c>
      <c r="O146" s="23">
        <f>'GS &lt; 50 OLS Model'!$B$5</f>
        <v>-12367234.9465017</v>
      </c>
      <c r="P146" s="23">
        <f ca="1">'GS &lt; 50 OLS Model'!$B$6*D146</f>
        <v>12767.2431665452</v>
      </c>
      <c r="Q146" s="23">
        <f ca="1">'GS &lt; 50 OLS Model'!$B$7*E146</f>
        <v>1273522.7384181654</v>
      </c>
      <c r="R146" s="23">
        <f>'GS &lt; 50 OLS Model'!$B$8*F146</f>
        <v>4186909.0578663889</v>
      </c>
      <c r="S146" s="23">
        <f>'GS &lt; 50 OLS Model'!$B$9*G146</f>
        <v>4001201.5430490794</v>
      </c>
      <c r="T146" s="23">
        <f>'GS &lt; 50 OLS Model'!$B$10*H146</f>
        <v>10414357.286528366</v>
      </c>
      <c r="U146" s="23">
        <f>'GS &lt; 50 OLS Model'!$B$11*I146</f>
        <v>670309.16300759197</v>
      </c>
      <c r="V146" s="23">
        <f>'GS &lt; 50 OLS Model'!$B$12*J146</f>
        <v>0</v>
      </c>
      <c r="W146" s="23">
        <f>'GS &lt; 50 OLS Model'!$B$13*K146</f>
        <v>0</v>
      </c>
      <c r="X146" s="23">
        <f>'GS &lt; 50 OLS Model'!$B$14*L146</f>
        <v>0</v>
      </c>
      <c r="Y146" s="23">
        <f>'GS &lt; 50 OLS Model'!$B$15*M146</f>
        <v>-544912.84114379704</v>
      </c>
      <c r="Z146" s="23">
        <f t="shared" ca="1" si="7"/>
        <v>7646919.2443906395</v>
      </c>
    </row>
    <row r="147" spans="1:26" x14ac:dyDescent="0.25">
      <c r="A147" s="11">
        <v>42217</v>
      </c>
      <c r="B147" s="6">
        <f t="shared" si="9"/>
        <v>2015</v>
      </c>
      <c r="D147" s="30">
        <f ca="1">'Res Normalized Monthly'!D147</f>
        <v>12.719999999999999</v>
      </c>
      <c r="E147" s="30">
        <f ca="1">'Res Normalized Monthly'!E147</f>
        <v>77.22999999999999</v>
      </c>
      <c r="F147" s="30">
        <f t="shared" ref="F147:F210" si="18">F99</f>
        <v>31</v>
      </c>
      <c r="G147" s="30">
        <f>G135*(1+SUMIF('Ontario Employment Growth'!B:B,A147,'Ontario Employment Growth'!G:G))</f>
        <v>82.2</v>
      </c>
      <c r="H147" s="60">
        <f>SUMIF('Connection count '!B:B,B147,'Connection count '!H:H)</f>
        <v>3000.3728711861681</v>
      </c>
      <c r="I147" s="30">
        <f t="shared" si="10"/>
        <v>1</v>
      </c>
      <c r="J147" s="30">
        <f t="shared" si="10"/>
        <v>0</v>
      </c>
      <c r="K147" s="30">
        <f t="shared" si="10"/>
        <v>0</v>
      </c>
      <c r="L147" s="30">
        <f t="shared" ref="L147:M147" si="19">L135</f>
        <v>0</v>
      </c>
      <c r="M147" s="30">
        <f t="shared" si="19"/>
        <v>1</v>
      </c>
      <c r="O147" s="23">
        <f>'GS &lt; 50 OLS Model'!$B$5</f>
        <v>-12367234.9465017</v>
      </c>
      <c r="P147" s="23">
        <f ca="1">'GS &lt; 50 OLS Model'!$B$6*D147</f>
        <v>32415.036542605776</v>
      </c>
      <c r="Q147" s="23">
        <f ca="1">'GS &lt; 50 OLS Model'!$B$7*E147</f>
        <v>1014902.0853166332</v>
      </c>
      <c r="R147" s="23">
        <f>'GS &lt; 50 OLS Model'!$B$8*F147</f>
        <v>4186909.0578663889</v>
      </c>
      <c r="S147" s="23">
        <f>'GS &lt; 50 OLS Model'!$B$9*G147</f>
        <v>3943630.2978253514</v>
      </c>
      <c r="T147" s="23">
        <f>'GS &lt; 50 OLS Model'!$B$10*H147</f>
        <v>10414357.286528366</v>
      </c>
      <c r="U147" s="23">
        <f>'GS &lt; 50 OLS Model'!$B$11*I147</f>
        <v>670309.16300759197</v>
      </c>
      <c r="V147" s="23">
        <f>'GS &lt; 50 OLS Model'!$B$12*J147</f>
        <v>0</v>
      </c>
      <c r="W147" s="23">
        <f>'GS &lt; 50 OLS Model'!$B$13*K147</f>
        <v>0</v>
      </c>
      <c r="X147" s="23">
        <f>'GS &lt; 50 OLS Model'!$B$14*L147</f>
        <v>0</v>
      </c>
      <c r="Y147" s="23">
        <f>'GS &lt; 50 OLS Model'!$B$15*M147</f>
        <v>-544912.84114379704</v>
      </c>
      <c r="Z147" s="23">
        <f t="shared" ca="1" si="7"/>
        <v>7350375.1394414399</v>
      </c>
    </row>
    <row r="148" spans="1:26" x14ac:dyDescent="0.25">
      <c r="A148" s="11">
        <v>42248</v>
      </c>
      <c r="B148" s="6">
        <f t="shared" si="9"/>
        <v>2015</v>
      </c>
      <c r="D148" s="30">
        <f ca="1">'Res Normalized Monthly'!D148</f>
        <v>86.570000000000007</v>
      </c>
      <c r="E148" s="30">
        <f ca="1">'Res Normalized Monthly'!E148</f>
        <v>19.899999999999999</v>
      </c>
      <c r="F148" s="30">
        <f t="shared" si="18"/>
        <v>30</v>
      </c>
      <c r="G148" s="30">
        <f>G136*(1+SUMIF('Ontario Employment Growth'!B:B,A148,'Ontario Employment Growth'!G:G))</f>
        <v>81.3</v>
      </c>
      <c r="H148" s="60">
        <f>SUMIF('Connection count '!B:B,B148,'Connection count '!H:H)</f>
        <v>3000.3728711861681</v>
      </c>
      <c r="I148" s="30">
        <f t="shared" si="10"/>
        <v>1</v>
      </c>
      <c r="J148" s="30">
        <f t="shared" si="10"/>
        <v>1</v>
      </c>
      <c r="K148" s="30">
        <f t="shared" si="10"/>
        <v>0</v>
      </c>
      <c r="L148" s="30">
        <f t="shared" ref="L148:M148" si="20">L136</f>
        <v>0</v>
      </c>
      <c r="M148" s="30">
        <f t="shared" si="20"/>
        <v>0</v>
      </c>
      <c r="O148" s="23">
        <f>'GS &lt; 50 OLS Model'!$B$5</f>
        <v>-12367234.9465017</v>
      </c>
      <c r="P148" s="23">
        <f ca="1">'GS &lt; 50 OLS Model'!$B$6*D148</f>
        <v>220610.82653249861</v>
      </c>
      <c r="Q148" s="23">
        <f ca="1">'GS &lt; 50 OLS Model'!$B$7*E148</f>
        <v>261511.73763823646</v>
      </c>
      <c r="R148" s="23">
        <f>'GS &lt; 50 OLS Model'!$B$8*F148</f>
        <v>4051847.47535457</v>
      </c>
      <c r="S148" s="23">
        <f>'GS &lt; 50 OLS Model'!$B$9*G148</f>
        <v>3900451.8639075556</v>
      </c>
      <c r="T148" s="23">
        <f>'GS &lt; 50 OLS Model'!$B$10*H148</f>
        <v>10414357.286528366</v>
      </c>
      <c r="U148" s="23">
        <f>'GS &lt; 50 OLS Model'!$B$11*I148</f>
        <v>670309.16300759197</v>
      </c>
      <c r="V148" s="23">
        <f>'GS &lt; 50 OLS Model'!$B$12*J148</f>
        <v>-458368.44831450901</v>
      </c>
      <c r="W148" s="23">
        <f>'GS &lt; 50 OLS Model'!$B$13*K148</f>
        <v>0</v>
      </c>
      <c r="X148" s="23">
        <f>'GS &lt; 50 OLS Model'!$B$14*L148</f>
        <v>0</v>
      </c>
      <c r="Y148" s="23">
        <f>'GS &lt; 50 OLS Model'!$B$15*M148</f>
        <v>0</v>
      </c>
      <c r="Z148" s="23">
        <f t="shared" ca="1" si="7"/>
        <v>6693484.9581526089</v>
      </c>
    </row>
    <row r="149" spans="1:26" x14ac:dyDescent="0.25">
      <c r="A149" s="11">
        <v>42278</v>
      </c>
      <c r="B149" s="6">
        <f t="shared" si="9"/>
        <v>2015</v>
      </c>
      <c r="D149" s="30">
        <f ca="1">'Res Normalized Monthly'!D149</f>
        <v>270.3</v>
      </c>
      <c r="E149" s="30">
        <f ca="1">'Res Normalized Monthly'!E149</f>
        <v>1.21</v>
      </c>
      <c r="F149" s="30">
        <f t="shared" si="18"/>
        <v>31</v>
      </c>
      <c r="G149" s="30">
        <f>G137*(1+SUMIF('Ontario Employment Growth'!B:B,A149,'Ontario Employment Growth'!G:G))</f>
        <v>80.099999999999994</v>
      </c>
      <c r="H149" s="60">
        <f>SUMIF('Connection count '!B:B,B149,'Connection count '!H:H)</f>
        <v>3000.3728711861681</v>
      </c>
      <c r="I149" s="30">
        <f t="shared" si="10"/>
        <v>1</v>
      </c>
      <c r="J149" s="30">
        <f t="shared" si="10"/>
        <v>1</v>
      </c>
      <c r="K149" s="30">
        <f t="shared" si="10"/>
        <v>0</v>
      </c>
      <c r="L149" s="30">
        <f t="shared" ref="L149:M149" si="21">L137</f>
        <v>0</v>
      </c>
      <c r="M149" s="30">
        <f t="shared" si="21"/>
        <v>0</v>
      </c>
      <c r="O149" s="23">
        <f>'GS &lt; 50 OLS Model'!$B$5</f>
        <v>-12367234.9465017</v>
      </c>
      <c r="P149" s="23">
        <f ca="1">'GS &lt; 50 OLS Model'!$B$6*D149</f>
        <v>688819.52653037279</v>
      </c>
      <c r="Q149" s="23">
        <f ca="1">'GS &lt; 50 OLS Model'!$B$7*E149</f>
        <v>15900.964951872669</v>
      </c>
      <c r="R149" s="23">
        <f>'GS &lt; 50 OLS Model'!$B$8*F149</f>
        <v>4186909.0578663889</v>
      </c>
      <c r="S149" s="23">
        <f>'GS &lt; 50 OLS Model'!$B$9*G149</f>
        <v>3842880.6186838276</v>
      </c>
      <c r="T149" s="23">
        <f>'GS &lt; 50 OLS Model'!$B$10*H149</f>
        <v>10414357.286528366</v>
      </c>
      <c r="U149" s="23">
        <f>'GS &lt; 50 OLS Model'!$B$11*I149</f>
        <v>670309.16300759197</v>
      </c>
      <c r="V149" s="23">
        <f>'GS &lt; 50 OLS Model'!$B$12*J149</f>
        <v>-458368.44831450901</v>
      </c>
      <c r="W149" s="23">
        <f>'GS &lt; 50 OLS Model'!$B$13*K149</f>
        <v>0</v>
      </c>
      <c r="X149" s="23">
        <f>'GS &lt; 50 OLS Model'!$B$14*L149</f>
        <v>0</v>
      </c>
      <c r="Y149" s="23">
        <f>'GS &lt; 50 OLS Model'!$B$15*M149</f>
        <v>0</v>
      </c>
      <c r="Z149" s="23">
        <f t="shared" ca="1" si="7"/>
        <v>6993573.2227522098</v>
      </c>
    </row>
    <row r="150" spans="1:26" x14ac:dyDescent="0.25">
      <c r="A150" s="11">
        <v>42309</v>
      </c>
      <c r="B150" s="6">
        <f t="shared" si="9"/>
        <v>2015</v>
      </c>
      <c r="D150" s="30">
        <f ca="1">'Res Normalized Monthly'!D150</f>
        <v>444.05</v>
      </c>
      <c r="E150" s="30">
        <f ca="1">'Res Normalized Monthly'!E150</f>
        <v>0</v>
      </c>
      <c r="F150" s="30">
        <f t="shared" si="18"/>
        <v>30</v>
      </c>
      <c r="G150" s="30">
        <f>G138*(1+SUMIF('Ontario Employment Growth'!B:B,A150,'Ontario Employment Growth'!G:G))</f>
        <v>79.099999999999994</v>
      </c>
      <c r="H150" s="60">
        <f>SUMIF('Connection count '!B:B,B150,'Connection count '!H:H)</f>
        <v>3000.3728711861681</v>
      </c>
      <c r="I150" s="30">
        <f t="shared" si="10"/>
        <v>1</v>
      </c>
      <c r="J150" s="30">
        <f t="shared" si="10"/>
        <v>1</v>
      </c>
      <c r="K150" s="30">
        <f t="shared" si="10"/>
        <v>0</v>
      </c>
      <c r="L150" s="30">
        <f t="shared" ref="L150:M150" si="22">L138</f>
        <v>0</v>
      </c>
      <c r="M150" s="30">
        <f t="shared" si="22"/>
        <v>0</v>
      </c>
      <c r="O150" s="23">
        <f>'GS &lt; 50 OLS Model'!$B$5</f>
        <v>-12367234.9465017</v>
      </c>
      <c r="P150" s="23">
        <f ca="1">'GS &lt; 50 OLS Model'!$B$6*D150</f>
        <v>1131595.6742723347</v>
      </c>
      <c r="Q150" s="23">
        <f ca="1">'GS &lt; 50 OLS Model'!$B$7*E150</f>
        <v>0</v>
      </c>
      <c r="R150" s="23">
        <f>'GS &lt; 50 OLS Model'!$B$8*F150</f>
        <v>4051847.47535457</v>
      </c>
      <c r="S150" s="23">
        <f>'GS &lt; 50 OLS Model'!$B$9*G150</f>
        <v>3794904.5809973879</v>
      </c>
      <c r="T150" s="23">
        <f>'GS &lt; 50 OLS Model'!$B$10*H150</f>
        <v>10414357.286528366</v>
      </c>
      <c r="U150" s="23">
        <f>'GS &lt; 50 OLS Model'!$B$11*I150</f>
        <v>670309.16300759197</v>
      </c>
      <c r="V150" s="23">
        <f>'GS &lt; 50 OLS Model'!$B$12*J150</f>
        <v>-458368.44831450901</v>
      </c>
      <c r="W150" s="23">
        <f>'GS &lt; 50 OLS Model'!$B$13*K150</f>
        <v>0</v>
      </c>
      <c r="X150" s="23">
        <f>'GS &lt; 50 OLS Model'!$B$14*L150</f>
        <v>0</v>
      </c>
      <c r="Y150" s="23">
        <f>'GS &lt; 50 OLS Model'!$B$15*M150</f>
        <v>0</v>
      </c>
      <c r="Z150" s="23">
        <f t="shared" ca="1" si="7"/>
        <v>7237410.78534404</v>
      </c>
    </row>
    <row r="151" spans="1:26" x14ac:dyDescent="0.25">
      <c r="A151" s="11">
        <v>42339</v>
      </c>
      <c r="B151" s="6">
        <f t="shared" si="9"/>
        <v>2015</v>
      </c>
      <c r="D151" s="30">
        <f ca="1">'Res Normalized Monthly'!D151</f>
        <v>684.01</v>
      </c>
      <c r="E151" s="30">
        <f ca="1">'Res Normalized Monthly'!E151</f>
        <v>0</v>
      </c>
      <c r="F151" s="30">
        <f t="shared" si="18"/>
        <v>31</v>
      </c>
      <c r="G151" s="30">
        <f>G139*(1+SUMIF('Ontario Employment Growth'!B:B,A151,'Ontario Employment Growth'!G:G))</f>
        <v>79</v>
      </c>
      <c r="H151" s="60">
        <f>SUMIF('Connection count '!B:B,B151,'Connection count '!H:H)</f>
        <v>3000.3728711861681</v>
      </c>
      <c r="I151" s="30">
        <f t="shared" si="10"/>
        <v>1</v>
      </c>
      <c r="J151" s="30">
        <f t="shared" si="10"/>
        <v>0</v>
      </c>
      <c r="K151" s="30">
        <f t="shared" si="10"/>
        <v>0</v>
      </c>
      <c r="L151" s="30">
        <f t="shared" ref="L151:M151" si="23">L139</f>
        <v>1</v>
      </c>
      <c r="M151" s="30">
        <f t="shared" si="23"/>
        <v>0</v>
      </c>
      <c r="O151" s="23">
        <f>'GS &lt; 50 OLS Model'!$B$5</f>
        <v>-12367234.9465017</v>
      </c>
      <c r="P151" s="23">
        <f ca="1">'GS &lt; 50 OLS Model'!$B$6*D151</f>
        <v>1743098.2032631901</v>
      </c>
      <c r="Q151" s="23">
        <f ca="1">'GS &lt; 50 OLS Model'!$B$7*E151</f>
        <v>0</v>
      </c>
      <c r="R151" s="23">
        <f>'GS &lt; 50 OLS Model'!$B$8*F151</f>
        <v>4186909.0578663889</v>
      </c>
      <c r="S151" s="23">
        <f>'GS &lt; 50 OLS Model'!$B$9*G151</f>
        <v>3790106.977228744</v>
      </c>
      <c r="T151" s="23">
        <f>'GS &lt; 50 OLS Model'!$B$10*H151</f>
        <v>10414357.286528366</v>
      </c>
      <c r="U151" s="23">
        <f>'GS &lt; 50 OLS Model'!$B$11*I151</f>
        <v>670309.16300759197</v>
      </c>
      <c r="V151" s="23">
        <f>'GS &lt; 50 OLS Model'!$B$12*J151</f>
        <v>0</v>
      </c>
      <c r="W151" s="23">
        <f>'GS &lt; 50 OLS Model'!$B$13*K151</f>
        <v>0</v>
      </c>
      <c r="X151" s="23">
        <f>'GS &lt; 50 OLS Model'!$B$14*L151</f>
        <v>-234181.59750855001</v>
      </c>
      <c r="Y151" s="23">
        <f>'GS &lt; 50 OLS Model'!$B$15*M151</f>
        <v>0</v>
      </c>
      <c r="Z151" s="23">
        <f t="shared" ca="1" si="7"/>
        <v>8203364.1438840311</v>
      </c>
    </row>
    <row r="152" spans="1:26" x14ac:dyDescent="0.25">
      <c r="A152" s="11">
        <v>42370</v>
      </c>
      <c r="B152" s="6">
        <f t="shared" si="9"/>
        <v>2016</v>
      </c>
      <c r="D152" s="30">
        <f ca="1">'Res Normalized Monthly'!D152</f>
        <v>784.29</v>
      </c>
      <c r="E152" s="30">
        <f ca="1">'Res Normalized Monthly'!E152</f>
        <v>0</v>
      </c>
      <c r="F152" s="30">
        <f t="shared" si="18"/>
        <v>31</v>
      </c>
      <c r="G152" s="30">
        <f>G140*(1+SUMIF('Ontario Employment Growth'!B:B,A152,'Ontario Employment Growth'!G:G))</f>
        <v>79.7</v>
      </c>
      <c r="H152" s="60">
        <f>SUMIF('Connection count '!B:B,B152,'Connection count '!H:H)</f>
        <v>2950.2635021247315</v>
      </c>
      <c r="I152" s="30">
        <f t="shared" si="10"/>
        <v>1</v>
      </c>
      <c r="J152" s="30">
        <f t="shared" si="10"/>
        <v>0</v>
      </c>
      <c r="K152" s="30">
        <f t="shared" si="10"/>
        <v>0</v>
      </c>
      <c r="L152" s="30">
        <f t="shared" ref="L152:M152" si="24">L140</f>
        <v>0</v>
      </c>
      <c r="M152" s="30">
        <f t="shared" si="24"/>
        <v>0</v>
      </c>
      <c r="O152" s="23">
        <f>'GS &lt; 50 OLS Model'!$B$5</f>
        <v>-12367234.9465017</v>
      </c>
      <c r="P152" s="23">
        <f ca="1">'GS &lt; 50 OLS Model'!$B$6*D152</f>
        <v>1998646.9347484501</v>
      </c>
      <c r="Q152" s="23">
        <f ca="1">'GS &lt; 50 OLS Model'!$B$7*E152</f>
        <v>0</v>
      </c>
      <c r="R152" s="23">
        <f>'GS &lt; 50 OLS Model'!$B$8*F152</f>
        <v>4186909.0578663889</v>
      </c>
      <c r="S152" s="23">
        <f>'GS &lt; 50 OLS Model'!$B$9*G152</f>
        <v>3823690.2036092519</v>
      </c>
      <c r="T152" s="23">
        <f>'GS &lt; 50 OLS Model'!$B$10*H152</f>
        <v>10240426.613504382</v>
      </c>
      <c r="U152" s="23">
        <f>'GS &lt; 50 OLS Model'!$B$11*I152</f>
        <v>670309.16300759197</v>
      </c>
      <c r="V152" s="23">
        <f>'GS &lt; 50 OLS Model'!$B$12*J152</f>
        <v>0</v>
      </c>
      <c r="W152" s="23">
        <f>'GS &lt; 50 OLS Model'!$B$13*K152</f>
        <v>0</v>
      </c>
      <c r="X152" s="23">
        <f>'GS &lt; 50 OLS Model'!$B$14*L152</f>
        <v>0</v>
      </c>
      <c r="Y152" s="23">
        <f>'GS &lt; 50 OLS Model'!$B$15*M152</f>
        <v>0</v>
      </c>
      <c r="Z152" s="23">
        <f t="shared" ca="1" si="7"/>
        <v>8552747.026234366</v>
      </c>
    </row>
    <row r="153" spans="1:26" x14ac:dyDescent="0.25">
      <c r="A153" s="11">
        <v>42401</v>
      </c>
      <c r="B153" s="6">
        <f t="shared" si="9"/>
        <v>2016</v>
      </c>
      <c r="D153" s="30">
        <f ca="1">'Res Normalized Monthly'!D153</f>
        <v>682.50999999999988</v>
      </c>
      <c r="E153" s="30">
        <f ca="1">'Res Normalized Monthly'!E153</f>
        <v>0</v>
      </c>
      <c r="F153" s="30">
        <f t="shared" si="18"/>
        <v>29</v>
      </c>
      <c r="G153" s="30">
        <f>G141*(1+SUMIF('Ontario Employment Growth'!B:B,A153,'Ontario Employment Growth'!G:G))</f>
        <v>79.599999999999994</v>
      </c>
      <c r="H153" s="60">
        <f>SUMIF('Connection count '!B:B,B153,'Connection count '!H:H)</f>
        <v>2950.2635021247315</v>
      </c>
      <c r="I153" s="30">
        <f t="shared" si="10"/>
        <v>1</v>
      </c>
      <c r="J153" s="30">
        <f t="shared" si="10"/>
        <v>0</v>
      </c>
      <c r="K153" s="30">
        <f t="shared" si="10"/>
        <v>0</v>
      </c>
      <c r="L153" s="30">
        <f t="shared" ref="L153:M153" si="25">L141</f>
        <v>0</v>
      </c>
      <c r="M153" s="30">
        <f t="shared" si="25"/>
        <v>0</v>
      </c>
      <c r="O153" s="23">
        <f>'GS &lt; 50 OLS Model'!$B$5</f>
        <v>-12367234.9465017</v>
      </c>
      <c r="P153" s="23">
        <f ca="1">'GS &lt; 50 OLS Model'!$B$6*D153</f>
        <v>1739275.6753690145</v>
      </c>
      <c r="Q153" s="23">
        <f ca="1">'GS &lt; 50 OLS Model'!$B$7*E153</f>
        <v>0</v>
      </c>
      <c r="R153" s="23">
        <f>'GS &lt; 50 OLS Model'!$B$8*F153</f>
        <v>3916785.892842751</v>
      </c>
      <c r="S153" s="23">
        <f>'GS &lt; 50 OLS Model'!$B$9*G153</f>
        <v>3818892.5998406075</v>
      </c>
      <c r="T153" s="23">
        <f>'GS &lt; 50 OLS Model'!$B$10*H153</f>
        <v>10240426.613504382</v>
      </c>
      <c r="U153" s="23">
        <f>'GS &lt; 50 OLS Model'!$B$11*I153</f>
        <v>670309.16300759197</v>
      </c>
      <c r="V153" s="23">
        <f>'GS &lt; 50 OLS Model'!$B$12*J153</f>
        <v>0</v>
      </c>
      <c r="W153" s="23">
        <f>'GS &lt; 50 OLS Model'!$B$13*K153</f>
        <v>0</v>
      </c>
      <c r="X153" s="23">
        <f>'GS &lt; 50 OLS Model'!$B$14*L153</f>
        <v>0</v>
      </c>
      <c r="Y153" s="23">
        <f>'GS &lt; 50 OLS Model'!$B$15*M153</f>
        <v>0</v>
      </c>
      <c r="Z153" s="23">
        <f t="shared" ca="1" si="7"/>
        <v>8018454.9980626469</v>
      </c>
    </row>
    <row r="154" spans="1:26" x14ac:dyDescent="0.25">
      <c r="A154" s="11">
        <v>42430</v>
      </c>
      <c r="B154" s="6">
        <f t="shared" si="9"/>
        <v>2016</v>
      </c>
      <c r="D154" s="30">
        <f ca="1">'Res Normalized Monthly'!D154</f>
        <v>556.99</v>
      </c>
      <c r="E154" s="30">
        <f ca="1">'Res Normalized Monthly'!E154</f>
        <v>0</v>
      </c>
      <c r="F154" s="30">
        <f t="shared" si="18"/>
        <v>31</v>
      </c>
      <c r="G154" s="30">
        <f>G142*(1+SUMIF('Ontario Employment Growth'!B:B,A154,'Ontario Employment Growth'!G:G))</f>
        <v>79.7</v>
      </c>
      <c r="H154" s="60">
        <f>SUMIF('Connection count '!B:B,B154,'Connection count '!H:H)</f>
        <v>2950.2635021247315</v>
      </c>
      <c r="I154" s="30">
        <f t="shared" si="10"/>
        <v>1</v>
      </c>
      <c r="J154" s="30">
        <f t="shared" si="10"/>
        <v>0</v>
      </c>
      <c r="K154" s="30">
        <f t="shared" si="10"/>
        <v>0</v>
      </c>
      <c r="L154" s="30">
        <f t="shared" ref="L154:M154" si="26">L142</f>
        <v>0</v>
      </c>
      <c r="M154" s="30">
        <f t="shared" si="26"/>
        <v>0</v>
      </c>
      <c r="O154" s="23">
        <f>'GS &lt; 50 OLS Model'!$B$5</f>
        <v>-12367234.9465017</v>
      </c>
      <c r="P154" s="23">
        <f ca="1">'GS &lt; 50 OLS Model'!$B$6*D154</f>
        <v>1419406.5411844333</v>
      </c>
      <c r="Q154" s="23">
        <f ca="1">'GS &lt; 50 OLS Model'!$B$7*E154</f>
        <v>0</v>
      </c>
      <c r="R154" s="23">
        <f>'GS &lt; 50 OLS Model'!$B$8*F154</f>
        <v>4186909.0578663889</v>
      </c>
      <c r="S154" s="23">
        <f>'GS &lt; 50 OLS Model'!$B$9*G154</f>
        <v>3823690.2036092519</v>
      </c>
      <c r="T154" s="23">
        <f>'GS &lt; 50 OLS Model'!$B$10*H154</f>
        <v>10240426.613504382</v>
      </c>
      <c r="U154" s="23">
        <f>'GS &lt; 50 OLS Model'!$B$11*I154</f>
        <v>670309.16300759197</v>
      </c>
      <c r="V154" s="23">
        <f>'GS &lt; 50 OLS Model'!$B$12*J154</f>
        <v>0</v>
      </c>
      <c r="W154" s="23">
        <f>'GS &lt; 50 OLS Model'!$B$13*K154</f>
        <v>0</v>
      </c>
      <c r="X154" s="23">
        <f>'GS &lt; 50 OLS Model'!$B$14*L154</f>
        <v>0</v>
      </c>
      <c r="Y154" s="23">
        <f>'GS &lt; 50 OLS Model'!$B$15*M154</f>
        <v>0</v>
      </c>
      <c r="Z154" s="23">
        <f t="shared" ca="1" si="7"/>
        <v>7973506.6326703476</v>
      </c>
    </row>
    <row r="155" spans="1:26" x14ac:dyDescent="0.25">
      <c r="A155" s="11">
        <v>42461</v>
      </c>
      <c r="B155" s="6">
        <f t="shared" si="9"/>
        <v>2016</v>
      </c>
      <c r="D155" s="30">
        <f ca="1">'Res Normalized Monthly'!D155</f>
        <v>326.58999999999997</v>
      </c>
      <c r="E155" s="30">
        <f ca="1">'Res Normalized Monthly'!E155</f>
        <v>0.39</v>
      </c>
      <c r="F155" s="30">
        <f t="shared" si="18"/>
        <v>30</v>
      </c>
      <c r="G155" s="30">
        <f>G143*(1+SUMIF('Ontario Employment Growth'!B:B,A155,'Ontario Employment Growth'!G:G))</f>
        <v>79.900000000000006</v>
      </c>
      <c r="H155" s="60">
        <f>SUMIF('Connection count '!B:B,B155,'Connection count '!H:H)</f>
        <v>2950.2635021247315</v>
      </c>
      <c r="I155" s="30">
        <f t="shared" si="10"/>
        <v>1</v>
      </c>
      <c r="J155" s="30">
        <f t="shared" si="10"/>
        <v>0</v>
      </c>
      <c r="K155" s="30">
        <f t="shared" si="10"/>
        <v>1</v>
      </c>
      <c r="L155" s="30">
        <f t="shared" ref="L155:M155" si="27">L143</f>
        <v>0</v>
      </c>
      <c r="M155" s="30">
        <f t="shared" si="27"/>
        <v>0</v>
      </c>
      <c r="O155" s="23">
        <f>'GS &lt; 50 OLS Model'!$B$5</f>
        <v>-12367234.9465017</v>
      </c>
      <c r="P155" s="23">
        <f ca="1">'GS &lt; 50 OLS Model'!$B$6*D155</f>
        <v>832266.2566391211</v>
      </c>
      <c r="Q155" s="23">
        <f ca="1">'GS &lt; 50 OLS Model'!$B$7*E155</f>
        <v>5125.1044059754886</v>
      </c>
      <c r="R155" s="23">
        <f>'GS &lt; 50 OLS Model'!$B$8*F155</f>
        <v>4051847.47535457</v>
      </c>
      <c r="S155" s="23">
        <f>'GS &lt; 50 OLS Model'!$B$9*G155</f>
        <v>3833285.4111465402</v>
      </c>
      <c r="T155" s="23">
        <f>'GS &lt; 50 OLS Model'!$B$10*H155</f>
        <v>10240426.613504382</v>
      </c>
      <c r="U155" s="23">
        <f>'GS &lt; 50 OLS Model'!$B$11*I155</f>
        <v>670309.16300759197</v>
      </c>
      <c r="V155" s="23">
        <f>'GS &lt; 50 OLS Model'!$B$12*J155</f>
        <v>0</v>
      </c>
      <c r="W155" s="23">
        <f>'GS &lt; 50 OLS Model'!$B$13*K155</f>
        <v>-562461.25423987105</v>
      </c>
      <c r="X155" s="23">
        <f>'GS &lt; 50 OLS Model'!$B$14*L155</f>
        <v>0</v>
      </c>
      <c r="Y155" s="23">
        <f>'GS &lt; 50 OLS Model'!$B$15*M155</f>
        <v>0</v>
      </c>
      <c r="Z155" s="23">
        <f t="shared" ca="1" si="7"/>
        <v>6703563.8233166086</v>
      </c>
    </row>
    <row r="156" spans="1:26" x14ac:dyDescent="0.25">
      <c r="A156" s="11">
        <v>42491</v>
      </c>
      <c r="B156" s="6">
        <f t="shared" si="9"/>
        <v>2016</v>
      </c>
      <c r="D156" s="30">
        <f ca="1">'Res Normalized Monthly'!D156</f>
        <v>144.96</v>
      </c>
      <c r="E156" s="30">
        <f ca="1">'Res Normalized Monthly'!E156</f>
        <v>8.67</v>
      </c>
      <c r="F156" s="30">
        <f t="shared" si="18"/>
        <v>31</v>
      </c>
      <c r="G156" s="30">
        <f>G144*(1+SUMIF('Ontario Employment Growth'!B:B,A156,'Ontario Employment Growth'!G:G))</f>
        <v>82</v>
      </c>
      <c r="H156" s="60">
        <f>SUMIF('Connection count '!B:B,B156,'Connection count '!H:H)</f>
        <v>2950.2635021247315</v>
      </c>
      <c r="I156" s="30">
        <f t="shared" si="10"/>
        <v>1</v>
      </c>
      <c r="J156" s="30">
        <f t="shared" si="10"/>
        <v>0</v>
      </c>
      <c r="K156" s="30">
        <f t="shared" si="10"/>
        <v>0</v>
      </c>
      <c r="L156" s="30">
        <f t="shared" ref="L156:M156" si="28">L144</f>
        <v>0</v>
      </c>
      <c r="M156" s="30">
        <f t="shared" si="28"/>
        <v>1</v>
      </c>
      <c r="O156" s="23">
        <f>'GS &lt; 50 OLS Model'!$B$5</f>
        <v>-12367234.9465017</v>
      </c>
      <c r="P156" s="23">
        <f ca="1">'GS &lt; 50 OLS Model'!$B$6*D156</f>
        <v>369409.09569309227</v>
      </c>
      <c r="Q156" s="23">
        <f ca="1">'GS &lt; 50 OLS Model'!$B$7*E156</f>
        <v>113935.01333283971</v>
      </c>
      <c r="R156" s="23">
        <f>'GS &lt; 50 OLS Model'!$B$8*F156</f>
        <v>4186909.0578663889</v>
      </c>
      <c r="S156" s="23">
        <f>'GS &lt; 50 OLS Model'!$B$9*G156</f>
        <v>3934035.0902880635</v>
      </c>
      <c r="T156" s="23">
        <f>'GS &lt; 50 OLS Model'!$B$10*H156</f>
        <v>10240426.613504382</v>
      </c>
      <c r="U156" s="23">
        <f>'GS &lt; 50 OLS Model'!$B$11*I156</f>
        <v>670309.16300759197</v>
      </c>
      <c r="V156" s="23">
        <f>'GS &lt; 50 OLS Model'!$B$12*J156</f>
        <v>0</v>
      </c>
      <c r="W156" s="23">
        <f>'GS &lt; 50 OLS Model'!$B$13*K156</f>
        <v>0</v>
      </c>
      <c r="X156" s="23">
        <f>'GS &lt; 50 OLS Model'!$B$14*L156</f>
        <v>0</v>
      </c>
      <c r="Y156" s="23">
        <f>'GS &lt; 50 OLS Model'!$B$15*M156</f>
        <v>-544912.84114379704</v>
      </c>
      <c r="Z156" s="23">
        <f t="shared" ca="1" si="7"/>
        <v>6602876.2460468616</v>
      </c>
    </row>
    <row r="157" spans="1:26" x14ac:dyDescent="0.25">
      <c r="A157" s="11">
        <v>42522</v>
      </c>
      <c r="B157" s="6">
        <f t="shared" si="9"/>
        <v>2016</v>
      </c>
      <c r="D157" s="30">
        <f ca="1">'Res Normalized Monthly'!D157</f>
        <v>41.510000000000005</v>
      </c>
      <c r="E157" s="30">
        <f ca="1">'Res Normalized Monthly'!E157</f>
        <v>44.41</v>
      </c>
      <c r="F157" s="30">
        <f t="shared" si="18"/>
        <v>30</v>
      </c>
      <c r="G157" s="30">
        <f>G145*(1+SUMIF('Ontario Employment Growth'!B:B,A157,'Ontario Employment Growth'!G:G))</f>
        <v>83.6</v>
      </c>
      <c r="H157" s="60">
        <f>SUMIF('Connection count '!B:B,B157,'Connection count '!H:H)</f>
        <v>2950.2635021247315</v>
      </c>
      <c r="I157" s="30">
        <f t="shared" si="10"/>
        <v>1</v>
      </c>
      <c r="J157" s="30">
        <f t="shared" si="10"/>
        <v>0</v>
      </c>
      <c r="K157" s="30">
        <f t="shared" si="10"/>
        <v>0</v>
      </c>
      <c r="L157" s="30">
        <f t="shared" ref="L157:M157" si="29">L145</f>
        <v>0</v>
      </c>
      <c r="M157" s="30">
        <f t="shared" si="29"/>
        <v>1</v>
      </c>
      <c r="O157" s="23">
        <f>'GS &lt; 50 OLS Model'!$B$5</f>
        <v>-12367234.9465017</v>
      </c>
      <c r="P157" s="23">
        <f ca="1">'GS &lt; 50 OLS Model'!$B$6*D157</f>
        <v>105782.08859147532</v>
      </c>
      <c r="Q157" s="23">
        <f ca="1">'GS &lt; 50 OLS Model'!$B$7*E157</f>
        <v>583604.83761377295</v>
      </c>
      <c r="R157" s="23">
        <f>'GS &lt; 50 OLS Model'!$B$8*F157</f>
        <v>4051847.47535457</v>
      </c>
      <c r="S157" s="23">
        <f>'GS &lt; 50 OLS Model'!$B$9*G157</f>
        <v>4010796.7505863667</v>
      </c>
      <c r="T157" s="23">
        <f>'GS &lt; 50 OLS Model'!$B$10*H157</f>
        <v>10240426.613504382</v>
      </c>
      <c r="U157" s="23">
        <f>'GS &lt; 50 OLS Model'!$B$11*I157</f>
        <v>670309.16300759197</v>
      </c>
      <c r="V157" s="23">
        <f>'GS &lt; 50 OLS Model'!$B$12*J157</f>
        <v>0</v>
      </c>
      <c r="W157" s="23">
        <f>'GS &lt; 50 OLS Model'!$B$13*K157</f>
        <v>0</v>
      </c>
      <c r="X157" s="23">
        <f>'GS &lt; 50 OLS Model'!$B$14*L157</f>
        <v>0</v>
      </c>
      <c r="Y157" s="23">
        <f>'GS &lt; 50 OLS Model'!$B$15*M157</f>
        <v>-544912.84114379704</v>
      </c>
      <c r="Z157" s="23">
        <f t="shared" ca="1" si="7"/>
        <v>6750619.1410126612</v>
      </c>
    </row>
    <row r="158" spans="1:26" x14ac:dyDescent="0.25">
      <c r="A158" s="11">
        <v>42552</v>
      </c>
      <c r="B158" s="6">
        <f t="shared" si="9"/>
        <v>2016</v>
      </c>
      <c r="D158" s="30">
        <f ca="1">'Res Normalized Monthly'!D158</f>
        <v>5.01</v>
      </c>
      <c r="E158" s="30">
        <f ca="1">'Res Normalized Monthly'!E158</f>
        <v>96.909999999999982</v>
      </c>
      <c r="F158" s="30">
        <f t="shared" si="18"/>
        <v>31</v>
      </c>
      <c r="G158" s="30">
        <f>G146*(1+SUMIF('Ontario Employment Growth'!B:B,A158,'Ontario Employment Growth'!G:G))</f>
        <v>83.4</v>
      </c>
      <c r="H158" s="60">
        <f>SUMIF('Connection count '!B:B,B158,'Connection count '!H:H)</f>
        <v>2950.2635021247315</v>
      </c>
      <c r="I158" s="30">
        <f t="shared" si="10"/>
        <v>1</v>
      </c>
      <c r="J158" s="30">
        <f t="shared" si="10"/>
        <v>0</v>
      </c>
      <c r="K158" s="30">
        <f t="shared" si="10"/>
        <v>0</v>
      </c>
      <c r="L158" s="30">
        <f t="shared" ref="L158:M158" si="30">L146</f>
        <v>0</v>
      </c>
      <c r="M158" s="30">
        <f t="shared" si="30"/>
        <v>1</v>
      </c>
      <c r="O158" s="23">
        <f>'GS &lt; 50 OLS Model'!$B$5</f>
        <v>-12367234.9465017</v>
      </c>
      <c r="P158" s="23">
        <f ca="1">'GS &lt; 50 OLS Model'!$B$6*D158</f>
        <v>12767.2431665452</v>
      </c>
      <c r="Q158" s="23">
        <f ca="1">'GS &lt; 50 OLS Model'!$B$7*E158</f>
        <v>1273522.7384181654</v>
      </c>
      <c r="R158" s="23">
        <f>'GS &lt; 50 OLS Model'!$B$8*F158</f>
        <v>4186909.0578663889</v>
      </c>
      <c r="S158" s="23">
        <f>'GS &lt; 50 OLS Model'!$B$9*G158</f>
        <v>4001201.5430490794</v>
      </c>
      <c r="T158" s="23">
        <f>'GS &lt; 50 OLS Model'!$B$10*H158</f>
        <v>10240426.613504382</v>
      </c>
      <c r="U158" s="23">
        <f>'GS &lt; 50 OLS Model'!$B$11*I158</f>
        <v>670309.16300759197</v>
      </c>
      <c r="V158" s="23">
        <f>'GS &lt; 50 OLS Model'!$B$12*J158</f>
        <v>0</v>
      </c>
      <c r="W158" s="23">
        <f>'GS &lt; 50 OLS Model'!$B$13*K158</f>
        <v>0</v>
      </c>
      <c r="X158" s="23">
        <f>'GS &lt; 50 OLS Model'!$B$14*L158</f>
        <v>0</v>
      </c>
      <c r="Y158" s="23">
        <f>'GS &lt; 50 OLS Model'!$B$15*M158</f>
        <v>-544912.84114379704</v>
      </c>
      <c r="Z158" s="23">
        <f t="shared" ca="1" si="7"/>
        <v>7472988.5713666556</v>
      </c>
    </row>
    <row r="159" spans="1:26" x14ac:dyDescent="0.25">
      <c r="A159" s="11">
        <v>42583</v>
      </c>
      <c r="B159" s="6">
        <f t="shared" si="9"/>
        <v>2016</v>
      </c>
      <c r="D159" s="30">
        <f ca="1">'Res Normalized Monthly'!D159</f>
        <v>12.719999999999999</v>
      </c>
      <c r="E159" s="30">
        <f ca="1">'Res Normalized Monthly'!E159</f>
        <v>77.22999999999999</v>
      </c>
      <c r="F159" s="30">
        <f t="shared" si="18"/>
        <v>31</v>
      </c>
      <c r="G159" s="30">
        <f>G147*(1+SUMIF('Ontario Employment Growth'!B:B,A159,'Ontario Employment Growth'!G:G))</f>
        <v>82.2</v>
      </c>
      <c r="H159" s="60">
        <f>SUMIF('Connection count '!B:B,B159,'Connection count '!H:H)</f>
        <v>2950.2635021247315</v>
      </c>
      <c r="I159" s="30">
        <f t="shared" si="10"/>
        <v>1</v>
      </c>
      <c r="J159" s="30">
        <f t="shared" si="10"/>
        <v>0</v>
      </c>
      <c r="K159" s="30">
        <f t="shared" si="10"/>
        <v>0</v>
      </c>
      <c r="L159" s="30">
        <f t="shared" ref="L159:M159" si="31">L147</f>
        <v>0</v>
      </c>
      <c r="M159" s="30">
        <f t="shared" si="31"/>
        <v>1</v>
      </c>
      <c r="O159" s="23">
        <f>'GS &lt; 50 OLS Model'!$B$5</f>
        <v>-12367234.9465017</v>
      </c>
      <c r="P159" s="23">
        <f ca="1">'GS &lt; 50 OLS Model'!$B$6*D159</f>
        <v>32415.036542605776</v>
      </c>
      <c r="Q159" s="23">
        <f ca="1">'GS &lt; 50 OLS Model'!$B$7*E159</f>
        <v>1014902.0853166332</v>
      </c>
      <c r="R159" s="23">
        <f>'GS &lt; 50 OLS Model'!$B$8*F159</f>
        <v>4186909.0578663889</v>
      </c>
      <c r="S159" s="23">
        <f>'GS &lt; 50 OLS Model'!$B$9*G159</f>
        <v>3943630.2978253514</v>
      </c>
      <c r="T159" s="23">
        <f>'GS &lt; 50 OLS Model'!$B$10*H159</f>
        <v>10240426.613504382</v>
      </c>
      <c r="U159" s="23">
        <f>'GS &lt; 50 OLS Model'!$B$11*I159</f>
        <v>670309.16300759197</v>
      </c>
      <c r="V159" s="23">
        <f>'GS &lt; 50 OLS Model'!$B$12*J159</f>
        <v>0</v>
      </c>
      <c r="W159" s="23">
        <f>'GS &lt; 50 OLS Model'!$B$13*K159</f>
        <v>0</v>
      </c>
      <c r="X159" s="23">
        <f>'GS &lt; 50 OLS Model'!$B$14*L159</f>
        <v>0</v>
      </c>
      <c r="Y159" s="23">
        <f>'GS &lt; 50 OLS Model'!$B$15*M159</f>
        <v>-544912.84114379704</v>
      </c>
      <c r="Z159" s="23">
        <f t="shared" ca="1" si="7"/>
        <v>7176444.466417456</v>
      </c>
    </row>
    <row r="160" spans="1:26" x14ac:dyDescent="0.25">
      <c r="A160" s="11">
        <v>42614</v>
      </c>
      <c r="B160" s="6">
        <f t="shared" si="9"/>
        <v>2016</v>
      </c>
      <c r="D160" s="30">
        <f ca="1">'Res Normalized Monthly'!D160</f>
        <v>86.570000000000007</v>
      </c>
      <c r="E160" s="30">
        <f ca="1">'Res Normalized Monthly'!E160</f>
        <v>19.899999999999999</v>
      </c>
      <c r="F160" s="30">
        <f t="shared" si="18"/>
        <v>30</v>
      </c>
      <c r="G160" s="30">
        <f>G148*(1+SUMIF('Ontario Employment Growth'!B:B,A160,'Ontario Employment Growth'!G:G))</f>
        <v>81.3</v>
      </c>
      <c r="H160" s="60">
        <f>SUMIF('Connection count '!B:B,B160,'Connection count '!H:H)</f>
        <v>2950.2635021247315</v>
      </c>
      <c r="I160" s="30">
        <f t="shared" ref="I160:K179" si="32">I148</f>
        <v>1</v>
      </c>
      <c r="J160" s="30">
        <f t="shared" si="32"/>
        <v>1</v>
      </c>
      <c r="K160" s="30">
        <f t="shared" si="32"/>
        <v>0</v>
      </c>
      <c r="L160" s="30">
        <f t="shared" ref="L160:M160" si="33">L148</f>
        <v>0</v>
      </c>
      <c r="M160" s="30">
        <f t="shared" si="33"/>
        <v>0</v>
      </c>
      <c r="O160" s="23">
        <f>'GS &lt; 50 OLS Model'!$B$5</f>
        <v>-12367234.9465017</v>
      </c>
      <c r="P160" s="23">
        <f ca="1">'GS &lt; 50 OLS Model'!$B$6*D160</f>
        <v>220610.82653249861</v>
      </c>
      <c r="Q160" s="23">
        <f ca="1">'GS &lt; 50 OLS Model'!$B$7*E160</f>
        <v>261511.73763823646</v>
      </c>
      <c r="R160" s="23">
        <f>'GS &lt; 50 OLS Model'!$B$8*F160</f>
        <v>4051847.47535457</v>
      </c>
      <c r="S160" s="23">
        <f>'GS &lt; 50 OLS Model'!$B$9*G160</f>
        <v>3900451.8639075556</v>
      </c>
      <c r="T160" s="23">
        <f>'GS &lt; 50 OLS Model'!$B$10*H160</f>
        <v>10240426.613504382</v>
      </c>
      <c r="U160" s="23">
        <f>'GS &lt; 50 OLS Model'!$B$11*I160</f>
        <v>670309.16300759197</v>
      </c>
      <c r="V160" s="23">
        <f>'GS &lt; 50 OLS Model'!$B$12*J160</f>
        <v>-458368.44831450901</v>
      </c>
      <c r="W160" s="23">
        <f>'GS &lt; 50 OLS Model'!$B$13*K160</f>
        <v>0</v>
      </c>
      <c r="X160" s="23">
        <f>'GS &lt; 50 OLS Model'!$B$14*L160</f>
        <v>0</v>
      </c>
      <c r="Y160" s="23">
        <f>'GS &lt; 50 OLS Model'!$B$15*M160</f>
        <v>0</v>
      </c>
      <c r="Z160" s="23">
        <f t="shared" ca="1" si="7"/>
        <v>6519554.2851286251</v>
      </c>
    </row>
    <row r="161" spans="1:26" x14ac:dyDescent="0.25">
      <c r="A161" s="11">
        <v>42644</v>
      </c>
      <c r="B161" s="6">
        <f t="shared" si="9"/>
        <v>2016</v>
      </c>
      <c r="D161" s="30">
        <f ca="1">'Res Normalized Monthly'!D161</f>
        <v>270.3</v>
      </c>
      <c r="E161" s="30">
        <f ca="1">'Res Normalized Monthly'!E161</f>
        <v>1.21</v>
      </c>
      <c r="F161" s="30">
        <f t="shared" si="18"/>
        <v>31</v>
      </c>
      <c r="G161" s="30">
        <f>G149*(1+SUMIF('Ontario Employment Growth'!B:B,A161,'Ontario Employment Growth'!G:G))</f>
        <v>80.099999999999994</v>
      </c>
      <c r="H161" s="60">
        <f>SUMIF('Connection count '!B:B,B161,'Connection count '!H:H)</f>
        <v>2950.2635021247315</v>
      </c>
      <c r="I161" s="30">
        <f t="shared" si="32"/>
        <v>1</v>
      </c>
      <c r="J161" s="30">
        <f t="shared" si="32"/>
        <v>1</v>
      </c>
      <c r="K161" s="30">
        <f t="shared" si="32"/>
        <v>0</v>
      </c>
      <c r="L161" s="30">
        <f t="shared" ref="L161:M161" si="34">L149</f>
        <v>0</v>
      </c>
      <c r="M161" s="30">
        <f t="shared" si="34"/>
        <v>0</v>
      </c>
      <c r="O161" s="23">
        <f>'GS &lt; 50 OLS Model'!$B$5</f>
        <v>-12367234.9465017</v>
      </c>
      <c r="P161" s="23">
        <f ca="1">'GS &lt; 50 OLS Model'!$B$6*D161</f>
        <v>688819.52653037279</v>
      </c>
      <c r="Q161" s="23">
        <f ca="1">'GS &lt; 50 OLS Model'!$B$7*E161</f>
        <v>15900.964951872669</v>
      </c>
      <c r="R161" s="23">
        <f>'GS &lt; 50 OLS Model'!$B$8*F161</f>
        <v>4186909.0578663889</v>
      </c>
      <c r="S161" s="23">
        <f>'GS &lt; 50 OLS Model'!$B$9*G161</f>
        <v>3842880.6186838276</v>
      </c>
      <c r="T161" s="23">
        <f>'GS &lt; 50 OLS Model'!$B$10*H161</f>
        <v>10240426.613504382</v>
      </c>
      <c r="U161" s="23">
        <f>'GS &lt; 50 OLS Model'!$B$11*I161</f>
        <v>670309.16300759197</v>
      </c>
      <c r="V161" s="23">
        <f>'GS &lt; 50 OLS Model'!$B$12*J161</f>
        <v>-458368.44831450901</v>
      </c>
      <c r="W161" s="23">
        <f>'GS &lt; 50 OLS Model'!$B$13*K161</f>
        <v>0</v>
      </c>
      <c r="X161" s="23">
        <f>'GS &lt; 50 OLS Model'!$B$14*L161</f>
        <v>0</v>
      </c>
      <c r="Y161" s="23">
        <f>'GS &lt; 50 OLS Model'!$B$15*M161</f>
        <v>0</v>
      </c>
      <c r="Z161" s="23">
        <f t="shared" ca="1" si="7"/>
        <v>6819642.5497282259</v>
      </c>
    </row>
    <row r="162" spans="1:26" x14ac:dyDescent="0.25">
      <c r="A162" s="11">
        <v>42675</v>
      </c>
      <c r="B162" s="6">
        <f t="shared" si="9"/>
        <v>2016</v>
      </c>
      <c r="D162" s="30">
        <f ca="1">'Res Normalized Monthly'!D162</f>
        <v>444.05</v>
      </c>
      <c r="E162" s="30">
        <f ca="1">'Res Normalized Monthly'!E162</f>
        <v>0</v>
      </c>
      <c r="F162" s="30">
        <f t="shared" si="18"/>
        <v>30</v>
      </c>
      <c r="G162" s="30">
        <f>G150*(1+SUMIF('Ontario Employment Growth'!B:B,A162,'Ontario Employment Growth'!G:G))</f>
        <v>79.099999999999994</v>
      </c>
      <c r="H162" s="60">
        <f>SUMIF('Connection count '!B:B,B162,'Connection count '!H:H)</f>
        <v>2950.2635021247315</v>
      </c>
      <c r="I162" s="30">
        <f t="shared" si="32"/>
        <v>1</v>
      </c>
      <c r="J162" s="30">
        <f t="shared" si="32"/>
        <v>1</v>
      </c>
      <c r="K162" s="30">
        <f t="shared" si="32"/>
        <v>0</v>
      </c>
      <c r="L162" s="30">
        <f t="shared" ref="L162:M162" si="35">L150</f>
        <v>0</v>
      </c>
      <c r="M162" s="30">
        <f t="shared" si="35"/>
        <v>0</v>
      </c>
      <c r="O162" s="23">
        <f>'GS &lt; 50 OLS Model'!$B$5</f>
        <v>-12367234.9465017</v>
      </c>
      <c r="P162" s="23">
        <f ca="1">'GS &lt; 50 OLS Model'!$B$6*D162</f>
        <v>1131595.6742723347</v>
      </c>
      <c r="Q162" s="23">
        <f ca="1">'GS &lt; 50 OLS Model'!$B$7*E162</f>
        <v>0</v>
      </c>
      <c r="R162" s="23">
        <f>'GS &lt; 50 OLS Model'!$B$8*F162</f>
        <v>4051847.47535457</v>
      </c>
      <c r="S162" s="23">
        <f>'GS &lt; 50 OLS Model'!$B$9*G162</f>
        <v>3794904.5809973879</v>
      </c>
      <c r="T162" s="23">
        <f>'GS &lt; 50 OLS Model'!$B$10*H162</f>
        <v>10240426.613504382</v>
      </c>
      <c r="U162" s="23">
        <f>'GS &lt; 50 OLS Model'!$B$11*I162</f>
        <v>670309.16300759197</v>
      </c>
      <c r="V162" s="23">
        <f>'GS &lt; 50 OLS Model'!$B$12*J162</f>
        <v>-458368.44831450901</v>
      </c>
      <c r="W162" s="23">
        <f>'GS &lt; 50 OLS Model'!$B$13*K162</f>
        <v>0</v>
      </c>
      <c r="X162" s="23">
        <f>'GS &lt; 50 OLS Model'!$B$14*L162</f>
        <v>0</v>
      </c>
      <c r="Y162" s="23">
        <f>'GS &lt; 50 OLS Model'!$B$15*M162</f>
        <v>0</v>
      </c>
      <c r="Z162" s="23">
        <f t="shared" ca="1" si="7"/>
        <v>7063480.1123200562</v>
      </c>
    </row>
    <row r="163" spans="1:26" x14ac:dyDescent="0.25">
      <c r="A163" s="11">
        <v>42705</v>
      </c>
      <c r="B163" s="6">
        <f t="shared" si="9"/>
        <v>2016</v>
      </c>
      <c r="D163" s="30">
        <f ca="1">'Res Normalized Monthly'!D163</f>
        <v>684.01</v>
      </c>
      <c r="E163" s="30">
        <f ca="1">'Res Normalized Monthly'!E163</f>
        <v>0</v>
      </c>
      <c r="F163" s="30">
        <f t="shared" si="18"/>
        <v>31</v>
      </c>
      <c r="G163" s="30">
        <f>G151*(1+SUMIF('Ontario Employment Growth'!B:B,A163,'Ontario Employment Growth'!G:G))</f>
        <v>79</v>
      </c>
      <c r="H163" s="60">
        <f>SUMIF('Connection count '!B:B,B163,'Connection count '!H:H)</f>
        <v>2950.2635021247315</v>
      </c>
      <c r="I163" s="30">
        <f t="shared" si="32"/>
        <v>1</v>
      </c>
      <c r="J163" s="30">
        <f t="shared" si="32"/>
        <v>0</v>
      </c>
      <c r="K163" s="30">
        <f t="shared" si="32"/>
        <v>0</v>
      </c>
      <c r="L163" s="30">
        <f t="shared" ref="L163:M163" si="36">L151</f>
        <v>1</v>
      </c>
      <c r="M163" s="30">
        <f t="shared" si="36"/>
        <v>0</v>
      </c>
      <c r="O163" s="23">
        <f>'GS &lt; 50 OLS Model'!$B$5</f>
        <v>-12367234.9465017</v>
      </c>
      <c r="P163" s="23">
        <f ca="1">'GS &lt; 50 OLS Model'!$B$6*D163</f>
        <v>1743098.2032631901</v>
      </c>
      <c r="Q163" s="23">
        <f ca="1">'GS &lt; 50 OLS Model'!$B$7*E163</f>
        <v>0</v>
      </c>
      <c r="R163" s="23">
        <f>'GS &lt; 50 OLS Model'!$B$8*F163</f>
        <v>4186909.0578663889</v>
      </c>
      <c r="S163" s="23">
        <f>'GS &lt; 50 OLS Model'!$B$9*G163</f>
        <v>3790106.977228744</v>
      </c>
      <c r="T163" s="23">
        <f>'GS &lt; 50 OLS Model'!$B$10*H163</f>
        <v>10240426.613504382</v>
      </c>
      <c r="U163" s="23">
        <f>'GS &lt; 50 OLS Model'!$B$11*I163</f>
        <v>670309.16300759197</v>
      </c>
      <c r="V163" s="23">
        <f>'GS &lt; 50 OLS Model'!$B$12*J163</f>
        <v>0</v>
      </c>
      <c r="W163" s="23">
        <f>'GS &lt; 50 OLS Model'!$B$13*K163</f>
        <v>0</v>
      </c>
      <c r="X163" s="23">
        <f>'GS &lt; 50 OLS Model'!$B$14*L163</f>
        <v>-234181.59750855001</v>
      </c>
      <c r="Y163" s="23">
        <f>'GS &lt; 50 OLS Model'!$B$15*M163</f>
        <v>0</v>
      </c>
      <c r="Z163" s="23">
        <f t="shared" ca="1" si="7"/>
        <v>8029433.4708600463</v>
      </c>
    </row>
    <row r="164" spans="1:26" x14ac:dyDescent="0.25">
      <c r="A164" s="11">
        <v>42736</v>
      </c>
      <c r="B164" s="6">
        <f t="shared" ref="B164:B211" si="37">YEAR(A164)</f>
        <v>2017</v>
      </c>
      <c r="D164" s="30">
        <f ca="1">'Res Normalized Monthly'!D164</f>
        <v>784.29</v>
      </c>
      <c r="E164" s="30">
        <f ca="1">'Res Normalized Monthly'!E164</f>
        <v>0</v>
      </c>
      <c r="F164" s="30">
        <f t="shared" si="18"/>
        <v>31</v>
      </c>
      <c r="G164" s="30">
        <f>G152*(1+SUMIF('Ontario Employment Growth'!B:B,A164,'Ontario Employment Growth'!G:G))</f>
        <v>79.7</v>
      </c>
      <c r="H164" s="60">
        <f>SUMIF('Connection count '!B:B,B164,'Connection count '!H:H)</f>
        <v>2900.9910120031923</v>
      </c>
      <c r="I164" s="30">
        <f t="shared" si="32"/>
        <v>1</v>
      </c>
      <c r="J164" s="30">
        <f t="shared" si="32"/>
        <v>0</v>
      </c>
      <c r="K164" s="30">
        <f t="shared" si="32"/>
        <v>0</v>
      </c>
      <c r="L164" s="30">
        <f t="shared" ref="L164:M164" si="38">L152</f>
        <v>0</v>
      </c>
      <c r="M164" s="30">
        <f t="shared" si="38"/>
        <v>0</v>
      </c>
      <c r="O164" s="23">
        <f>'GS &lt; 50 OLS Model'!$B$5</f>
        <v>-12367234.9465017</v>
      </c>
      <c r="P164" s="23">
        <f ca="1">'GS &lt; 50 OLS Model'!$B$6*D164</f>
        <v>1998646.9347484501</v>
      </c>
      <c r="Q164" s="23">
        <f ca="1">'GS &lt; 50 OLS Model'!$B$7*E164</f>
        <v>0</v>
      </c>
      <c r="R164" s="23">
        <f>'GS &lt; 50 OLS Model'!$B$8*F164</f>
        <v>4186909.0578663889</v>
      </c>
      <c r="S164" s="23">
        <f>'GS &lt; 50 OLS Model'!$B$9*G164</f>
        <v>3823690.2036092519</v>
      </c>
      <c r="T164" s="23">
        <f>'GS &lt; 50 OLS Model'!$B$10*H164</f>
        <v>10069400.764867181</v>
      </c>
      <c r="U164" s="23">
        <f>'GS &lt; 50 OLS Model'!$B$11*I164</f>
        <v>670309.16300759197</v>
      </c>
      <c r="V164" s="23">
        <f>'GS &lt; 50 OLS Model'!$B$12*J164</f>
        <v>0</v>
      </c>
      <c r="W164" s="23">
        <f>'GS &lt; 50 OLS Model'!$B$13*K164</f>
        <v>0</v>
      </c>
      <c r="X164" s="23">
        <f>'GS &lt; 50 OLS Model'!$B$14*L164</f>
        <v>0</v>
      </c>
      <c r="Y164" s="23">
        <f>'GS &lt; 50 OLS Model'!$B$15*M164</f>
        <v>0</v>
      </c>
      <c r="Z164" s="23">
        <f t="shared" ca="1" si="7"/>
        <v>8381721.1775971642</v>
      </c>
    </row>
    <row r="165" spans="1:26" x14ac:dyDescent="0.25">
      <c r="A165" s="11">
        <v>42767</v>
      </c>
      <c r="B165" s="6">
        <f t="shared" si="37"/>
        <v>2017</v>
      </c>
      <c r="D165" s="30">
        <f ca="1">'Res Normalized Monthly'!D165</f>
        <v>682.50999999999988</v>
      </c>
      <c r="E165" s="30">
        <f ca="1">'Res Normalized Monthly'!E165</f>
        <v>0</v>
      </c>
      <c r="F165" s="30">
        <f t="shared" si="18"/>
        <v>28</v>
      </c>
      <c r="G165" s="30">
        <f>G153*(1+SUMIF('Ontario Employment Growth'!B:B,A165,'Ontario Employment Growth'!G:G))</f>
        <v>79.599999999999994</v>
      </c>
      <c r="H165" s="60">
        <f>SUMIF('Connection count '!B:B,B165,'Connection count '!H:H)</f>
        <v>2900.9910120031923</v>
      </c>
      <c r="I165" s="30">
        <f t="shared" si="32"/>
        <v>1</v>
      </c>
      <c r="J165" s="30">
        <f t="shared" si="32"/>
        <v>0</v>
      </c>
      <c r="K165" s="30">
        <f t="shared" si="32"/>
        <v>0</v>
      </c>
      <c r="L165" s="30">
        <f t="shared" ref="L165:M165" si="39">L153</f>
        <v>0</v>
      </c>
      <c r="M165" s="30">
        <f t="shared" si="39"/>
        <v>0</v>
      </c>
      <c r="O165" s="23">
        <f>'GS &lt; 50 OLS Model'!$B$5</f>
        <v>-12367234.9465017</v>
      </c>
      <c r="P165" s="23">
        <f ca="1">'GS &lt; 50 OLS Model'!$B$6*D165</f>
        <v>1739275.6753690145</v>
      </c>
      <c r="Q165" s="23">
        <f ca="1">'GS &lt; 50 OLS Model'!$B$7*E165</f>
        <v>0</v>
      </c>
      <c r="R165" s="23">
        <f>'GS &lt; 50 OLS Model'!$B$8*F165</f>
        <v>3781724.310330932</v>
      </c>
      <c r="S165" s="23">
        <f>'GS &lt; 50 OLS Model'!$B$9*G165</f>
        <v>3818892.5998406075</v>
      </c>
      <c r="T165" s="23">
        <f>'GS &lt; 50 OLS Model'!$B$10*H165</f>
        <v>10069400.764867181</v>
      </c>
      <c r="U165" s="23">
        <f>'GS &lt; 50 OLS Model'!$B$11*I165</f>
        <v>670309.16300759197</v>
      </c>
      <c r="V165" s="23">
        <f>'GS &lt; 50 OLS Model'!$B$12*J165</f>
        <v>0</v>
      </c>
      <c r="W165" s="23">
        <f>'GS &lt; 50 OLS Model'!$B$13*K165</f>
        <v>0</v>
      </c>
      <c r="X165" s="23">
        <f>'GS &lt; 50 OLS Model'!$B$14*L165</f>
        <v>0</v>
      </c>
      <c r="Y165" s="23">
        <f>'GS &lt; 50 OLS Model'!$B$15*M165</f>
        <v>0</v>
      </c>
      <c r="Z165" s="23">
        <f t="shared" ca="1" si="7"/>
        <v>7712367.5669136271</v>
      </c>
    </row>
    <row r="166" spans="1:26" x14ac:dyDescent="0.25">
      <c r="A166" s="11">
        <v>42795</v>
      </c>
      <c r="B166" s="6">
        <f t="shared" si="37"/>
        <v>2017</v>
      </c>
      <c r="D166" s="30">
        <f ca="1">'Res Normalized Monthly'!D166</f>
        <v>556.99</v>
      </c>
      <c r="E166" s="30">
        <f ca="1">'Res Normalized Monthly'!E166</f>
        <v>0</v>
      </c>
      <c r="F166" s="30">
        <f t="shared" si="18"/>
        <v>31</v>
      </c>
      <c r="G166" s="30">
        <f>G154*(1+SUMIF('Ontario Employment Growth'!B:B,A166,'Ontario Employment Growth'!G:G))</f>
        <v>79.7</v>
      </c>
      <c r="H166" s="60">
        <f>SUMIF('Connection count '!B:B,B166,'Connection count '!H:H)</f>
        <v>2900.9910120031923</v>
      </c>
      <c r="I166" s="30">
        <f t="shared" si="32"/>
        <v>1</v>
      </c>
      <c r="J166" s="30">
        <f t="shared" si="32"/>
        <v>0</v>
      </c>
      <c r="K166" s="30">
        <f t="shared" si="32"/>
        <v>0</v>
      </c>
      <c r="L166" s="30">
        <f t="shared" ref="L166:M166" si="40">L154</f>
        <v>0</v>
      </c>
      <c r="M166" s="30">
        <f t="shared" si="40"/>
        <v>0</v>
      </c>
      <c r="O166" s="23">
        <f>'GS &lt; 50 OLS Model'!$B$5</f>
        <v>-12367234.9465017</v>
      </c>
      <c r="P166" s="23">
        <f ca="1">'GS &lt; 50 OLS Model'!$B$6*D166</f>
        <v>1419406.5411844333</v>
      </c>
      <c r="Q166" s="23">
        <f ca="1">'GS &lt; 50 OLS Model'!$B$7*E166</f>
        <v>0</v>
      </c>
      <c r="R166" s="23">
        <f>'GS &lt; 50 OLS Model'!$B$8*F166</f>
        <v>4186909.0578663889</v>
      </c>
      <c r="S166" s="23">
        <f>'GS &lt; 50 OLS Model'!$B$9*G166</f>
        <v>3823690.2036092519</v>
      </c>
      <c r="T166" s="23">
        <f>'GS &lt; 50 OLS Model'!$B$10*H166</f>
        <v>10069400.764867181</v>
      </c>
      <c r="U166" s="23">
        <f>'GS &lt; 50 OLS Model'!$B$11*I166</f>
        <v>670309.16300759197</v>
      </c>
      <c r="V166" s="23">
        <f>'GS &lt; 50 OLS Model'!$B$12*J166</f>
        <v>0</v>
      </c>
      <c r="W166" s="23">
        <f>'GS &lt; 50 OLS Model'!$B$13*K166</f>
        <v>0</v>
      </c>
      <c r="X166" s="23">
        <f>'GS &lt; 50 OLS Model'!$B$14*L166</f>
        <v>0</v>
      </c>
      <c r="Y166" s="23">
        <f>'GS &lt; 50 OLS Model'!$B$15*M166</f>
        <v>0</v>
      </c>
      <c r="Z166" s="23">
        <f t="shared" ca="1" si="7"/>
        <v>7802480.7840331467</v>
      </c>
    </row>
    <row r="167" spans="1:26" x14ac:dyDescent="0.25">
      <c r="A167" s="11">
        <v>42826</v>
      </c>
      <c r="B167" s="6">
        <f t="shared" si="37"/>
        <v>2017</v>
      </c>
      <c r="D167" s="30">
        <f ca="1">'Res Normalized Monthly'!D167</f>
        <v>326.58999999999997</v>
      </c>
      <c r="E167" s="30">
        <f ca="1">'Res Normalized Monthly'!E167</f>
        <v>0.39</v>
      </c>
      <c r="F167" s="30">
        <f t="shared" si="18"/>
        <v>30</v>
      </c>
      <c r="G167" s="30">
        <f>G155*(1+SUMIF('Ontario Employment Growth'!B:B,A167,'Ontario Employment Growth'!G:G))</f>
        <v>79.900000000000006</v>
      </c>
      <c r="H167" s="60">
        <f>SUMIF('Connection count '!B:B,B167,'Connection count '!H:H)</f>
        <v>2900.9910120031923</v>
      </c>
      <c r="I167" s="30">
        <f t="shared" si="32"/>
        <v>1</v>
      </c>
      <c r="J167" s="30">
        <f t="shared" si="32"/>
        <v>0</v>
      </c>
      <c r="K167" s="30">
        <f t="shared" si="32"/>
        <v>1</v>
      </c>
      <c r="L167" s="30">
        <f t="shared" ref="L167:M167" si="41">L155</f>
        <v>0</v>
      </c>
      <c r="M167" s="30">
        <f t="shared" si="41"/>
        <v>0</v>
      </c>
      <c r="O167" s="23">
        <f>'GS &lt; 50 OLS Model'!$B$5</f>
        <v>-12367234.9465017</v>
      </c>
      <c r="P167" s="23">
        <f ca="1">'GS &lt; 50 OLS Model'!$B$6*D167</f>
        <v>832266.2566391211</v>
      </c>
      <c r="Q167" s="23">
        <f ca="1">'GS &lt; 50 OLS Model'!$B$7*E167</f>
        <v>5125.1044059754886</v>
      </c>
      <c r="R167" s="23">
        <f>'GS &lt; 50 OLS Model'!$B$8*F167</f>
        <v>4051847.47535457</v>
      </c>
      <c r="S167" s="23">
        <f>'GS &lt; 50 OLS Model'!$B$9*G167</f>
        <v>3833285.4111465402</v>
      </c>
      <c r="T167" s="23">
        <f>'GS &lt; 50 OLS Model'!$B$10*H167</f>
        <v>10069400.764867181</v>
      </c>
      <c r="U167" s="23">
        <f>'GS &lt; 50 OLS Model'!$B$11*I167</f>
        <v>670309.16300759197</v>
      </c>
      <c r="V167" s="23">
        <f>'GS &lt; 50 OLS Model'!$B$12*J167</f>
        <v>0</v>
      </c>
      <c r="W167" s="23">
        <f>'GS &lt; 50 OLS Model'!$B$13*K167</f>
        <v>-562461.25423987105</v>
      </c>
      <c r="X167" s="23">
        <f>'GS &lt; 50 OLS Model'!$B$14*L167</f>
        <v>0</v>
      </c>
      <c r="Y167" s="23">
        <f>'GS &lt; 50 OLS Model'!$B$15*M167</f>
        <v>0</v>
      </c>
      <c r="Z167" s="23">
        <f t="shared" ca="1" si="7"/>
        <v>6532537.9746794077</v>
      </c>
    </row>
    <row r="168" spans="1:26" x14ac:dyDescent="0.25">
      <c r="A168" s="11">
        <v>42856</v>
      </c>
      <c r="B168" s="6">
        <f t="shared" si="37"/>
        <v>2017</v>
      </c>
      <c r="D168" s="30">
        <f ca="1">'Res Normalized Monthly'!D168</f>
        <v>144.96</v>
      </c>
      <c r="E168" s="30">
        <f ca="1">'Res Normalized Monthly'!E168</f>
        <v>8.67</v>
      </c>
      <c r="F168" s="30">
        <f t="shared" si="18"/>
        <v>31</v>
      </c>
      <c r="G168" s="30">
        <f>G156*(1+SUMIF('Ontario Employment Growth'!B:B,A168,'Ontario Employment Growth'!G:G))</f>
        <v>82</v>
      </c>
      <c r="H168" s="60">
        <f>SUMIF('Connection count '!B:B,B168,'Connection count '!H:H)</f>
        <v>2900.9910120031923</v>
      </c>
      <c r="I168" s="30">
        <f t="shared" si="32"/>
        <v>1</v>
      </c>
      <c r="J168" s="30">
        <f t="shared" si="32"/>
        <v>0</v>
      </c>
      <c r="K168" s="30">
        <f t="shared" si="32"/>
        <v>0</v>
      </c>
      <c r="L168" s="30">
        <f t="shared" ref="L168:M168" si="42">L156</f>
        <v>0</v>
      </c>
      <c r="M168" s="30">
        <f t="shared" si="42"/>
        <v>1</v>
      </c>
      <c r="O168" s="23">
        <f>'GS &lt; 50 OLS Model'!$B$5</f>
        <v>-12367234.9465017</v>
      </c>
      <c r="P168" s="23">
        <f ca="1">'GS &lt; 50 OLS Model'!$B$6*D168</f>
        <v>369409.09569309227</v>
      </c>
      <c r="Q168" s="23">
        <f ca="1">'GS &lt; 50 OLS Model'!$B$7*E168</f>
        <v>113935.01333283971</v>
      </c>
      <c r="R168" s="23">
        <f>'GS &lt; 50 OLS Model'!$B$8*F168</f>
        <v>4186909.0578663889</v>
      </c>
      <c r="S168" s="23">
        <f>'GS &lt; 50 OLS Model'!$B$9*G168</f>
        <v>3934035.0902880635</v>
      </c>
      <c r="T168" s="23">
        <f>'GS &lt; 50 OLS Model'!$B$10*H168</f>
        <v>10069400.764867181</v>
      </c>
      <c r="U168" s="23">
        <f>'GS &lt; 50 OLS Model'!$B$11*I168</f>
        <v>670309.16300759197</v>
      </c>
      <c r="V168" s="23">
        <f>'GS &lt; 50 OLS Model'!$B$12*J168</f>
        <v>0</v>
      </c>
      <c r="W168" s="23">
        <f>'GS &lt; 50 OLS Model'!$B$13*K168</f>
        <v>0</v>
      </c>
      <c r="X168" s="23">
        <f>'GS &lt; 50 OLS Model'!$B$14*L168</f>
        <v>0</v>
      </c>
      <c r="Y168" s="23">
        <f>'GS &lt; 50 OLS Model'!$B$15*M168</f>
        <v>-544912.84114379704</v>
      </c>
      <c r="Z168" s="23">
        <f t="shared" ca="1" si="7"/>
        <v>6431850.3974096607</v>
      </c>
    </row>
    <row r="169" spans="1:26" x14ac:dyDescent="0.25">
      <c r="A169" s="11">
        <v>42887</v>
      </c>
      <c r="B169" s="6">
        <f t="shared" si="37"/>
        <v>2017</v>
      </c>
      <c r="D169" s="30">
        <f ca="1">'Res Normalized Monthly'!D169</f>
        <v>41.510000000000005</v>
      </c>
      <c r="E169" s="30">
        <f ca="1">'Res Normalized Monthly'!E169</f>
        <v>44.41</v>
      </c>
      <c r="F169" s="30">
        <f t="shared" si="18"/>
        <v>30</v>
      </c>
      <c r="G169" s="30">
        <f>G157*(1+SUMIF('Ontario Employment Growth'!B:B,A169,'Ontario Employment Growth'!G:G))</f>
        <v>83.6</v>
      </c>
      <c r="H169" s="60">
        <f>SUMIF('Connection count '!B:B,B169,'Connection count '!H:H)</f>
        <v>2900.9910120031923</v>
      </c>
      <c r="I169" s="30">
        <f t="shared" si="32"/>
        <v>1</v>
      </c>
      <c r="J169" s="30">
        <f t="shared" si="32"/>
        <v>0</v>
      </c>
      <c r="K169" s="30">
        <f t="shared" si="32"/>
        <v>0</v>
      </c>
      <c r="L169" s="30">
        <f t="shared" ref="L169:M169" si="43">L157</f>
        <v>0</v>
      </c>
      <c r="M169" s="30">
        <f t="shared" si="43"/>
        <v>1</v>
      </c>
      <c r="O169" s="23">
        <f>'GS &lt; 50 OLS Model'!$B$5</f>
        <v>-12367234.9465017</v>
      </c>
      <c r="P169" s="23">
        <f ca="1">'GS &lt; 50 OLS Model'!$B$6*D169</f>
        <v>105782.08859147532</v>
      </c>
      <c r="Q169" s="23">
        <f ca="1">'GS &lt; 50 OLS Model'!$B$7*E169</f>
        <v>583604.83761377295</v>
      </c>
      <c r="R169" s="23">
        <f>'GS &lt; 50 OLS Model'!$B$8*F169</f>
        <v>4051847.47535457</v>
      </c>
      <c r="S169" s="23">
        <f>'GS &lt; 50 OLS Model'!$B$9*G169</f>
        <v>4010796.7505863667</v>
      </c>
      <c r="T169" s="23">
        <f>'GS &lt; 50 OLS Model'!$B$10*H169</f>
        <v>10069400.764867181</v>
      </c>
      <c r="U169" s="23">
        <f>'GS &lt; 50 OLS Model'!$B$11*I169</f>
        <v>670309.16300759197</v>
      </c>
      <c r="V169" s="23">
        <f>'GS &lt; 50 OLS Model'!$B$12*J169</f>
        <v>0</v>
      </c>
      <c r="W169" s="23">
        <f>'GS &lt; 50 OLS Model'!$B$13*K169</f>
        <v>0</v>
      </c>
      <c r="X169" s="23">
        <f>'GS &lt; 50 OLS Model'!$B$14*L169</f>
        <v>0</v>
      </c>
      <c r="Y169" s="23">
        <f>'GS &lt; 50 OLS Model'!$B$15*M169</f>
        <v>-544912.84114379704</v>
      </c>
      <c r="Z169" s="23">
        <f t="shared" ca="1" si="7"/>
        <v>6579593.2923754603</v>
      </c>
    </row>
    <row r="170" spans="1:26" x14ac:dyDescent="0.25">
      <c r="A170" s="11">
        <v>42917</v>
      </c>
      <c r="B170" s="6">
        <f t="shared" si="37"/>
        <v>2017</v>
      </c>
      <c r="D170" s="30">
        <f ca="1">'Res Normalized Monthly'!D170</f>
        <v>5.01</v>
      </c>
      <c r="E170" s="30">
        <f ca="1">'Res Normalized Monthly'!E170</f>
        <v>96.909999999999982</v>
      </c>
      <c r="F170" s="30">
        <f t="shared" si="18"/>
        <v>31</v>
      </c>
      <c r="G170" s="30">
        <f>G158*(1+SUMIF('Ontario Employment Growth'!B:B,A170,'Ontario Employment Growth'!G:G))</f>
        <v>83.4</v>
      </c>
      <c r="H170" s="60">
        <f>SUMIF('Connection count '!B:B,B170,'Connection count '!H:H)</f>
        <v>2900.9910120031923</v>
      </c>
      <c r="I170" s="30">
        <f t="shared" si="32"/>
        <v>1</v>
      </c>
      <c r="J170" s="30">
        <f t="shared" si="32"/>
        <v>0</v>
      </c>
      <c r="K170" s="30">
        <f t="shared" si="32"/>
        <v>0</v>
      </c>
      <c r="L170" s="30">
        <f t="shared" ref="L170:M170" si="44">L158</f>
        <v>0</v>
      </c>
      <c r="M170" s="30">
        <f t="shared" si="44"/>
        <v>1</v>
      </c>
      <c r="O170" s="23">
        <f>'GS &lt; 50 OLS Model'!$B$5</f>
        <v>-12367234.9465017</v>
      </c>
      <c r="P170" s="23">
        <f ca="1">'GS &lt; 50 OLS Model'!$B$6*D170</f>
        <v>12767.2431665452</v>
      </c>
      <c r="Q170" s="23">
        <f ca="1">'GS &lt; 50 OLS Model'!$B$7*E170</f>
        <v>1273522.7384181654</v>
      </c>
      <c r="R170" s="23">
        <f>'GS &lt; 50 OLS Model'!$B$8*F170</f>
        <v>4186909.0578663889</v>
      </c>
      <c r="S170" s="23">
        <f>'GS &lt; 50 OLS Model'!$B$9*G170</f>
        <v>4001201.5430490794</v>
      </c>
      <c r="T170" s="23">
        <f>'GS &lt; 50 OLS Model'!$B$10*H170</f>
        <v>10069400.764867181</v>
      </c>
      <c r="U170" s="23">
        <f>'GS &lt; 50 OLS Model'!$B$11*I170</f>
        <v>670309.16300759197</v>
      </c>
      <c r="V170" s="23">
        <f>'GS &lt; 50 OLS Model'!$B$12*J170</f>
        <v>0</v>
      </c>
      <c r="W170" s="23">
        <f>'GS &lt; 50 OLS Model'!$B$13*K170</f>
        <v>0</v>
      </c>
      <c r="X170" s="23">
        <f>'GS &lt; 50 OLS Model'!$B$14*L170</f>
        <v>0</v>
      </c>
      <c r="Y170" s="23">
        <f>'GS &lt; 50 OLS Model'!$B$15*M170</f>
        <v>-544912.84114379704</v>
      </c>
      <c r="Z170" s="23">
        <f t="shared" ca="1" si="7"/>
        <v>7301962.7227294547</v>
      </c>
    </row>
    <row r="171" spans="1:26" x14ac:dyDescent="0.25">
      <c r="A171" s="11">
        <v>42948</v>
      </c>
      <c r="B171" s="6">
        <f t="shared" si="37"/>
        <v>2017</v>
      </c>
      <c r="D171" s="30">
        <f ca="1">'Res Normalized Monthly'!D171</f>
        <v>12.719999999999999</v>
      </c>
      <c r="E171" s="30">
        <f ca="1">'Res Normalized Monthly'!E171</f>
        <v>77.22999999999999</v>
      </c>
      <c r="F171" s="30">
        <f t="shared" si="18"/>
        <v>31</v>
      </c>
      <c r="G171" s="30">
        <f>G159*(1+SUMIF('Ontario Employment Growth'!B:B,A171,'Ontario Employment Growth'!G:G))</f>
        <v>82.2</v>
      </c>
      <c r="H171" s="60">
        <f>SUMIF('Connection count '!B:B,B171,'Connection count '!H:H)</f>
        <v>2900.9910120031923</v>
      </c>
      <c r="I171" s="30">
        <f t="shared" si="32"/>
        <v>1</v>
      </c>
      <c r="J171" s="30">
        <f t="shared" si="32"/>
        <v>0</v>
      </c>
      <c r="K171" s="30">
        <f t="shared" si="32"/>
        <v>0</v>
      </c>
      <c r="L171" s="30">
        <f t="shared" ref="L171:M171" si="45">L159</f>
        <v>0</v>
      </c>
      <c r="M171" s="30">
        <f t="shared" si="45"/>
        <v>1</v>
      </c>
      <c r="O171" s="23">
        <f>'GS &lt; 50 OLS Model'!$B$5</f>
        <v>-12367234.9465017</v>
      </c>
      <c r="P171" s="23">
        <f ca="1">'GS &lt; 50 OLS Model'!$B$6*D171</f>
        <v>32415.036542605776</v>
      </c>
      <c r="Q171" s="23">
        <f ca="1">'GS &lt; 50 OLS Model'!$B$7*E171</f>
        <v>1014902.0853166332</v>
      </c>
      <c r="R171" s="23">
        <f>'GS &lt; 50 OLS Model'!$B$8*F171</f>
        <v>4186909.0578663889</v>
      </c>
      <c r="S171" s="23">
        <f>'GS &lt; 50 OLS Model'!$B$9*G171</f>
        <v>3943630.2978253514</v>
      </c>
      <c r="T171" s="23">
        <f>'GS &lt; 50 OLS Model'!$B$10*H171</f>
        <v>10069400.764867181</v>
      </c>
      <c r="U171" s="23">
        <f>'GS &lt; 50 OLS Model'!$B$11*I171</f>
        <v>670309.16300759197</v>
      </c>
      <c r="V171" s="23">
        <f>'GS &lt; 50 OLS Model'!$B$12*J171</f>
        <v>0</v>
      </c>
      <c r="W171" s="23">
        <f>'GS &lt; 50 OLS Model'!$B$13*K171</f>
        <v>0</v>
      </c>
      <c r="X171" s="23">
        <f>'GS &lt; 50 OLS Model'!$B$14*L171</f>
        <v>0</v>
      </c>
      <c r="Y171" s="23">
        <f>'GS &lt; 50 OLS Model'!$B$15*M171</f>
        <v>-544912.84114379704</v>
      </c>
      <c r="Z171" s="23">
        <f t="shared" ca="1" si="7"/>
        <v>7005418.6177802552</v>
      </c>
    </row>
    <row r="172" spans="1:26" x14ac:dyDescent="0.25">
      <c r="A172" s="11">
        <v>42979</v>
      </c>
      <c r="B172" s="6">
        <f t="shared" si="37"/>
        <v>2017</v>
      </c>
      <c r="D172" s="30">
        <f ca="1">'Res Normalized Monthly'!D172</f>
        <v>86.570000000000007</v>
      </c>
      <c r="E172" s="30">
        <f ca="1">'Res Normalized Monthly'!E172</f>
        <v>19.899999999999999</v>
      </c>
      <c r="F172" s="30">
        <f t="shared" si="18"/>
        <v>30</v>
      </c>
      <c r="G172" s="30">
        <f>G160*(1+SUMIF('Ontario Employment Growth'!B:B,A172,'Ontario Employment Growth'!G:G))</f>
        <v>81.3</v>
      </c>
      <c r="H172" s="60">
        <f>SUMIF('Connection count '!B:B,B172,'Connection count '!H:H)</f>
        <v>2900.9910120031923</v>
      </c>
      <c r="I172" s="30">
        <f t="shared" si="32"/>
        <v>1</v>
      </c>
      <c r="J172" s="30">
        <f t="shared" si="32"/>
        <v>1</v>
      </c>
      <c r="K172" s="30">
        <f t="shared" si="32"/>
        <v>0</v>
      </c>
      <c r="L172" s="30">
        <f t="shared" ref="L172:M172" si="46">L160</f>
        <v>0</v>
      </c>
      <c r="M172" s="30">
        <f t="shared" si="46"/>
        <v>0</v>
      </c>
      <c r="O172" s="23">
        <f>'GS &lt; 50 OLS Model'!$B$5</f>
        <v>-12367234.9465017</v>
      </c>
      <c r="P172" s="23">
        <f ca="1">'GS &lt; 50 OLS Model'!$B$6*D172</f>
        <v>220610.82653249861</v>
      </c>
      <c r="Q172" s="23">
        <f ca="1">'GS &lt; 50 OLS Model'!$B$7*E172</f>
        <v>261511.73763823646</v>
      </c>
      <c r="R172" s="23">
        <f>'GS &lt; 50 OLS Model'!$B$8*F172</f>
        <v>4051847.47535457</v>
      </c>
      <c r="S172" s="23">
        <f>'GS &lt; 50 OLS Model'!$B$9*G172</f>
        <v>3900451.8639075556</v>
      </c>
      <c r="T172" s="23">
        <f>'GS &lt; 50 OLS Model'!$B$10*H172</f>
        <v>10069400.764867181</v>
      </c>
      <c r="U172" s="23">
        <f>'GS &lt; 50 OLS Model'!$B$11*I172</f>
        <v>670309.16300759197</v>
      </c>
      <c r="V172" s="23">
        <f>'GS &lt; 50 OLS Model'!$B$12*J172</f>
        <v>-458368.44831450901</v>
      </c>
      <c r="W172" s="23">
        <f>'GS &lt; 50 OLS Model'!$B$13*K172</f>
        <v>0</v>
      </c>
      <c r="X172" s="23">
        <f>'GS &lt; 50 OLS Model'!$B$14*L172</f>
        <v>0</v>
      </c>
      <c r="Y172" s="23">
        <f>'GS &lt; 50 OLS Model'!$B$15*M172</f>
        <v>0</v>
      </c>
      <c r="Z172" s="23">
        <f t="shared" ca="1" si="7"/>
        <v>6348528.4364914242</v>
      </c>
    </row>
    <row r="173" spans="1:26" x14ac:dyDescent="0.25">
      <c r="A173" s="11">
        <v>43009</v>
      </c>
      <c r="B173" s="6">
        <f t="shared" si="37"/>
        <v>2017</v>
      </c>
      <c r="D173" s="30">
        <f ca="1">'Res Normalized Monthly'!D173</f>
        <v>270.3</v>
      </c>
      <c r="E173" s="30">
        <f ca="1">'Res Normalized Monthly'!E173</f>
        <v>1.21</v>
      </c>
      <c r="F173" s="30">
        <f t="shared" si="18"/>
        <v>31</v>
      </c>
      <c r="G173" s="30">
        <f>G161*(1+SUMIF('Ontario Employment Growth'!B:B,A173,'Ontario Employment Growth'!G:G))</f>
        <v>80.099999999999994</v>
      </c>
      <c r="H173" s="60">
        <f>SUMIF('Connection count '!B:B,B173,'Connection count '!H:H)</f>
        <v>2900.9910120031923</v>
      </c>
      <c r="I173" s="30">
        <f t="shared" si="32"/>
        <v>1</v>
      </c>
      <c r="J173" s="30">
        <f t="shared" si="32"/>
        <v>1</v>
      </c>
      <c r="K173" s="30">
        <f t="shared" si="32"/>
        <v>0</v>
      </c>
      <c r="L173" s="30">
        <f t="shared" ref="L173:M173" si="47">L161</f>
        <v>0</v>
      </c>
      <c r="M173" s="30">
        <f t="shared" si="47"/>
        <v>0</v>
      </c>
      <c r="O173" s="23">
        <f>'GS &lt; 50 OLS Model'!$B$5</f>
        <v>-12367234.9465017</v>
      </c>
      <c r="P173" s="23">
        <f ca="1">'GS &lt; 50 OLS Model'!$B$6*D173</f>
        <v>688819.52653037279</v>
      </c>
      <c r="Q173" s="23">
        <f ca="1">'GS &lt; 50 OLS Model'!$B$7*E173</f>
        <v>15900.964951872669</v>
      </c>
      <c r="R173" s="23">
        <f>'GS &lt; 50 OLS Model'!$B$8*F173</f>
        <v>4186909.0578663889</v>
      </c>
      <c r="S173" s="23">
        <f>'GS &lt; 50 OLS Model'!$B$9*G173</f>
        <v>3842880.6186838276</v>
      </c>
      <c r="T173" s="23">
        <f>'GS &lt; 50 OLS Model'!$B$10*H173</f>
        <v>10069400.764867181</v>
      </c>
      <c r="U173" s="23">
        <f>'GS &lt; 50 OLS Model'!$B$11*I173</f>
        <v>670309.16300759197</v>
      </c>
      <c r="V173" s="23">
        <f>'GS &lt; 50 OLS Model'!$B$12*J173</f>
        <v>-458368.44831450901</v>
      </c>
      <c r="W173" s="23">
        <f>'GS &lt; 50 OLS Model'!$B$13*K173</f>
        <v>0</v>
      </c>
      <c r="X173" s="23">
        <f>'GS &lt; 50 OLS Model'!$B$14*L173</f>
        <v>0</v>
      </c>
      <c r="Y173" s="23">
        <f>'GS &lt; 50 OLS Model'!$B$15*M173</f>
        <v>0</v>
      </c>
      <c r="Z173" s="23">
        <f t="shared" ca="1" si="7"/>
        <v>6648616.701091025</v>
      </c>
    </row>
    <row r="174" spans="1:26" x14ac:dyDescent="0.25">
      <c r="A174" s="11">
        <v>43040</v>
      </c>
      <c r="B174" s="6">
        <f t="shared" si="37"/>
        <v>2017</v>
      </c>
      <c r="D174" s="30">
        <f ca="1">'Res Normalized Monthly'!D174</f>
        <v>444.05</v>
      </c>
      <c r="E174" s="30">
        <f ca="1">'Res Normalized Monthly'!E174</f>
        <v>0</v>
      </c>
      <c r="F174" s="30">
        <f t="shared" si="18"/>
        <v>30</v>
      </c>
      <c r="G174" s="30">
        <f>G162*(1+SUMIF('Ontario Employment Growth'!B:B,A174,'Ontario Employment Growth'!G:G))</f>
        <v>79.099999999999994</v>
      </c>
      <c r="H174" s="60">
        <f>SUMIF('Connection count '!B:B,B174,'Connection count '!H:H)</f>
        <v>2900.9910120031923</v>
      </c>
      <c r="I174" s="30">
        <f t="shared" si="32"/>
        <v>1</v>
      </c>
      <c r="J174" s="30">
        <f t="shared" si="32"/>
        <v>1</v>
      </c>
      <c r="K174" s="30">
        <f t="shared" si="32"/>
        <v>0</v>
      </c>
      <c r="L174" s="30">
        <f t="shared" ref="L174:M174" si="48">L162</f>
        <v>0</v>
      </c>
      <c r="M174" s="30">
        <f t="shared" si="48"/>
        <v>0</v>
      </c>
      <c r="O174" s="23">
        <f>'GS &lt; 50 OLS Model'!$B$5</f>
        <v>-12367234.9465017</v>
      </c>
      <c r="P174" s="23">
        <f ca="1">'GS &lt; 50 OLS Model'!$B$6*D174</f>
        <v>1131595.6742723347</v>
      </c>
      <c r="Q174" s="23">
        <f ca="1">'GS &lt; 50 OLS Model'!$B$7*E174</f>
        <v>0</v>
      </c>
      <c r="R174" s="23">
        <f>'GS &lt; 50 OLS Model'!$B$8*F174</f>
        <v>4051847.47535457</v>
      </c>
      <c r="S174" s="23">
        <f>'GS &lt; 50 OLS Model'!$B$9*G174</f>
        <v>3794904.5809973879</v>
      </c>
      <c r="T174" s="23">
        <f>'GS &lt; 50 OLS Model'!$B$10*H174</f>
        <v>10069400.764867181</v>
      </c>
      <c r="U174" s="23">
        <f>'GS &lt; 50 OLS Model'!$B$11*I174</f>
        <v>670309.16300759197</v>
      </c>
      <c r="V174" s="23">
        <f>'GS &lt; 50 OLS Model'!$B$12*J174</f>
        <v>-458368.44831450901</v>
      </c>
      <c r="W174" s="23">
        <f>'GS &lt; 50 OLS Model'!$B$13*K174</f>
        <v>0</v>
      </c>
      <c r="X174" s="23">
        <f>'GS &lt; 50 OLS Model'!$B$14*L174</f>
        <v>0</v>
      </c>
      <c r="Y174" s="23">
        <f>'GS &lt; 50 OLS Model'!$B$15*M174</f>
        <v>0</v>
      </c>
      <c r="Z174" s="23">
        <f t="shared" ca="1" si="7"/>
        <v>6892454.2636828553</v>
      </c>
    </row>
    <row r="175" spans="1:26" x14ac:dyDescent="0.25">
      <c r="A175" s="11">
        <v>43070</v>
      </c>
      <c r="B175" s="6">
        <f t="shared" si="37"/>
        <v>2017</v>
      </c>
      <c r="D175" s="30">
        <f ca="1">'Res Normalized Monthly'!D175</f>
        <v>684.01</v>
      </c>
      <c r="E175" s="30">
        <f ca="1">'Res Normalized Monthly'!E175</f>
        <v>0</v>
      </c>
      <c r="F175" s="30">
        <f t="shared" si="18"/>
        <v>31</v>
      </c>
      <c r="G175" s="30">
        <f>G163*(1+SUMIF('Ontario Employment Growth'!B:B,A175,'Ontario Employment Growth'!G:G))</f>
        <v>79</v>
      </c>
      <c r="H175" s="60">
        <f>SUMIF('Connection count '!B:B,B175,'Connection count '!H:H)</f>
        <v>2900.9910120031923</v>
      </c>
      <c r="I175" s="30">
        <f t="shared" si="32"/>
        <v>1</v>
      </c>
      <c r="J175" s="30">
        <f t="shared" si="32"/>
        <v>0</v>
      </c>
      <c r="K175" s="30">
        <f t="shared" si="32"/>
        <v>0</v>
      </c>
      <c r="L175" s="30">
        <f t="shared" ref="L175:M175" si="49">L163</f>
        <v>1</v>
      </c>
      <c r="M175" s="30">
        <f t="shared" si="49"/>
        <v>0</v>
      </c>
      <c r="O175" s="23">
        <f>'GS &lt; 50 OLS Model'!$B$5</f>
        <v>-12367234.9465017</v>
      </c>
      <c r="P175" s="23">
        <f ca="1">'GS &lt; 50 OLS Model'!$B$6*D175</f>
        <v>1743098.2032631901</v>
      </c>
      <c r="Q175" s="23">
        <f ca="1">'GS &lt; 50 OLS Model'!$B$7*E175</f>
        <v>0</v>
      </c>
      <c r="R175" s="23">
        <f>'GS &lt; 50 OLS Model'!$B$8*F175</f>
        <v>4186909.0578663889</v>
      </c>
      <c r="S175" s="23">
        <f>'GS &lt; 50 OLS Model'!$B$9*G175</f>
        <v>3790106.977228744</v>
      </c>
      <c r="T175" s="23">
        <f>'GS &lt; 50 OLS Model'!$B$10*H175</f>
        <v>10069400.764867181</v>
      </c>
      <c r="U175" s="23">
        <f>'GS &lt; 50 OLS Model'!$B$11*I175</f>
        <v>670309.16300759197</v>
      </c>
      <c r="V175" s="23">
        <f>'GS &lt; 50 OLS Model'!$B$12*J175</f>
        <v>0</v>
      </c>
      <c r="W175" s="23">
        <f>'GS &lt; 50 OLS Model'!$B$13*K175</f>
        <v>0</v>
      </c>
      <c r="X175" s="23">
        <f>'GS &lt; 50 OLS Model'!$B$14*L175</f>
        <v>-234181.59750855001</v>
      </c>
      <c r="Y175" s="23">
        <f>'GS &lt; 50 OLS Model'!$B$15*M175</f>
        <v>0</v>
      </c>
      <c r="Z175" s="23">
        <f t="shared" ca="1" si="7"/>
        <v>7858407.6222228454</v>
      </c>
    </row>
    <row r="176" spans="1:26" x14ac:dyDescent="0.25">
      <c r="A176" s="11">
        <v>43101</v>
      </c>
      <c r="B176" s="6">
        <f t="shared" si="37"/>
        <v>2018</v>
      </c>
      <c r="D176" s="30">
        <f ca="1">'Res Normalized Monthly'!D176</f>
        <v>784.29</v>
      </c>
      <c r="E176" s="30">
        <f ca="1">'Res Normalized Monthly'!E176</f>
        <v>0</v>
      </c>
      <c r="F176" s="30">
        <f t="shared" si="18"/>
        <v>31</v>
      </c>
      <c r="G176" s="30">
        <f>G164*(1+SUMIF('Ontario Employment Growth'!B:B,A176,'Ontario Employment Growth'!G:G))</f>
        <v>79.7</v>
      </c>
      <c r="H176" s="60">
        <f>SUMIF('Connection count '!B:B,B176,'Connection count '!H:H)</f>
        <v>2852.5414240668401</v>
      </c>
      <c r="I176" s="30">
        <f t="shared" si="32"/>
        <v>1</v>
      </c>
      <c r="J176" s="30">
        <f t="shared" si="32"/>
        <v>0</v>
      </c>
      <c r="K176" s="30">
        <f t="shared" si="32"/>
        <v>0</v>
      </c>
      <c r="L176" s="30">
        <f t="shared" ref="L176:M176" si="50">L164</f>
        <v>0</v>
      </c>
      <c r="M176" s="30">
        <f t="shared" si="50"/>
        <v>0</v>
      </c>
      <c r="O176" s="23">
        <f>'GS &lt; 50 OLS Model'!$B$5</f>
        <v>-12367234.9465017</v>
      </c>
      <c r="P176" s="23">
        <f ca="1">'GS &lt; 50 OLS Model'!$B$6*D176</f>
        <v>1998646.9347484501</v>
      </c>
      <c r="Q176" s="23">
        <f ca="1">'GS &lt; 50 OLS Model'!$B$7*E176</f>
        <v>0</v>
      </c>
      <c r="R176" s="23">
        <f>'GS &lt; 50 OLS Model'!$B$8*F176</f>
        <v>4186909.0578663889</v>
      </c>
      <c r="S176" s="23">
        <f>'GS &lt; 50 OLS Model'!$B$9*G176</f>
        <v>3823690.2036092519</v>
      </c>
      <c r="T176" s="23">
        <f>'GS &lt; 50 OLS Model'!$B$10*H176</f>
        <v>9901231.2270074524</v>
      </c>
      <c r="U176" s="23">
        <f>'GS &lt; 50 OLS Model'!$B$11*I176</f>
        <v>670309.16300759197</v>
      </c>
      <c r="V176" s="23">
        <f>'GS &lt; 50 OLS Model'!$B$12*J176</f>
        <v>0</v>
      </c>
      <c r="W176" s="23">
        <f>'GS &lt; 50 OLS Model'!$B$13*K176</f>
        <v>0</v>
      </c>
      <c r="X176" s="23">
        <f>'GS &lt; 50 OLS Model'!$B$14*L176</f>
        <v>0</v>
      </c>
      <c r="Y176" s="23">
        <f>'GS &lt; 50 OLS Model'!$B$15*M176</f>
        <v>0</v>
      </c>
      <c r="Z176" s="23">
        <f t="shared" ca="1" si="7"/>
        <v>8213551.6397374356</v>
      </c>
    </row>
    <row r="177" spans="1:26" x14ac:dyDescent="0.25">
      <c r="A177" s="11">
        <v>43132</v>
      </c>
      <c r="B177" s="6">
        <f t="shared" si="37"/>
        <v>2018</v>
      </c>
      <c r="D177" s="30">
        <f ca="1">'Res Normalized Monthly'!D177</f>
        <v>682.50999999999988</v>
      </c>
      <c r="E177" s="30">
        <f ca="1">'Res Normalized Monthly'!E177</f>
        <v>0</v>
      </c>
      <c r="F177" s="30">
        <f t="shared" si="18"/>
        <v>28</v>
      </c>
      <c r="G177" s="30">
        <f>G165*(1+SUMIF('Ontario Employment Growth'!B:B,A177,'Ontario Employment Growth'!G:G))</f>
        <v>79.599999999999994</v>
      </c>
      <c r="H177" s="60">
        <f>SUMIF('Connection count '!B:B,B177,'Connection count '!H:H)</f>
        <v>2852.5414240668401</v>
      </c>
      <c r="I177" s="30">
        <f t="shared" si="32"/>
        <v>1</v>
      </c>
      <c r="J177" s="30">
        <f t="shared" si="32"/>
        <v>0</v>
      </c>
      <c r="K177" s="30">
        <f t="shared" si="32"/>
        <v>0</v>
      </c>
      <c r="L177" s="30">
        <f t="shared" ref="L177:M177" si="51">L165</f>
        <v>0</v>
      </c>
      <c r="M177" s="30">
        <f t="shared" si="51"/>
        <v>0</v>
      </c>
      <c r="O177" s="23">
        <f>'GS &lt; 50 OLS Model'!$B$5</f>
        <v>-12367234.9465017</v>
      </c>
      <c r="P177" s="23">
        <f ca="1">'GS &lt; 50 OLS Model'!$B$6*D177</f>
        <v>1739275.6753690145</v>
      </c>
      <c r="Q177" s="23">
        <f ca="1">'GS &lt; 50 OLS Model'!$B$7*E177</f>
        <v>0</v>
      </c>
      <c r="R177" s="23">
        <f>'GS &lt; 50 OLS Model'!$B$8*F177</f>
        <v>3781724.310330932</v>
      </c>
      <c r="S177" s="23">
        <f>'GS &lt; 50 OLS Model'!$B$9*G177</f>
        <v>3818892.5998406075</v>
      </c>
      <c r="T177" s="23">
        <f>'GS &lt; 50 OLS Model'!$B$10*H177</f>
        <v>9901231.2270074524</v>
      </c>
      <c r="U177" s="23">
        <f>'GS &lt; 50 OLS Model'!$B$11*I177</f>
        <v>670309.16300759197</v>
      </c>
      <c r="V177" s="23">
        <f>'GS &lt; 50 OLS Model'!$B$12*J177</f>
        <v>0</v>
      </c>
      <c r="W177" s="23">
        <f>'GS &lt; 50 OLS Model'!$B$13*K177</f>
        <v>0</v>
      </c>
      <c r="X177" s="23">
        <f>'GS &lt; 50 OLS Model'!$B$14*L177</f>
        <v>0</v>
      </c>
      <c r="Y177" s="23">
        <f>'GS &lt; 50 OLS Model'!$B$15*M177</f>
        <v>0</v>
      </c>
      <c r="Z177" s="23">
        <f t="shared" ca="1" si="7"/>
        <v>7544198.0290538985</v>
      </c>
    </row>
    <row r="178" spans="1:26" x14ac:dyDescent="0.25">
      <c r="A178" s="11">
        <v>43160</v>
      </c>
      <c r="B178" s="6">
        <f t="shared" si="37"/>
        <v>2018</v>
      </c>
      <c r="D178" s="30">
        <f ca="1">'Res Normalized Monthly'!D178</f>
        <v>556.99</v>
      </c>
      <c r="E178" s="30">
        <f ca="1">'Res Normalized Monthly'!E178</f>
        <v>0</v>
      </c>
      <c r="F178" s="30">
        <f t="shared" si="18"/>
        <v>31</v>
      </c>
      <c r="G178" s="30">
        <f>G166*(1+SUMIF('Ontario Employment Growth'!B:B,A178,'Ontario Employment Growth'!G:G))</f>
        <v>79.7</v>
      </c>
      <c r="H178" s="60">
        <f>SUMIF('Connection count '!B:B,B178,'Connection count '!H:H)</f>
        <v>2852.5414240668401</v>
      </c>
      <c r="I178" s="30">
        <f t="shared" si="32"/>
        <v>1</v>
      </c>
      <c r="J178" s="30">
        <f t="shared" si="32"/>
        <v>0</v>
      </c>
      <c r="K178" s="30">
        <f t="shared" si="32"/>
        <v>0</v>
      </c>
      <c r="L178" s="30">
        <f t="shared" ref="L178:M178" si="52">L166</f>
        <v>0</v>
      </c>
      <c r="M178" s="30">
        <f t="shared" si="52"/>
        <v>0</v>
      </c>
      <c r="O178" s="23">
        <f>'GS &lt; 50 OLS Model'!$B$5</f>
        <v>-12367234.9465017</v>
      </c>
      <c r="P178" s="23">
        <f ca="1">'GS &lt; 50 OLS Model'!$B$6*D178</f>
        <v>1419406.5411844333</v>
      </c>
      <c r="Q178" s="23">
        <f ca="1">'GS &lt; 50 OLS Model'!$B$7*E178</f>
        <v>0</v>
      </c>
      <c r="R178" s="23">
        <f>'GS &lt; 50 OLS Model'!$B$8*F178</f>
        <v>4186909.0578663889</v>
      </c>
      <c r="S178" s="23">
        <f>'GS &lt; 50 OLS Model'!$B$9*G178</f>
        <v>3823690.2036092519</v>
      </c>
      <c r="T178" s="23">
        <f>'GS &lt; 50 OLS Model'!$B$10*H178</f>
        <v>9901231.2270074524</v>
      </c>
      <c r="U178" s="23">
        <f>'GS &lt; 50 OLS Model'!$B$11*I178</f>
        <v>670309.16300759197</v>
      </c>
      <c r="V178" s="23">
        <f>'GS &lt; 50 OLS Model'!$B$12*J178</f>
        <v>0</v>
      </c>
      <c r="W178" s="23">
        <f>'GS &lt; 50 OLS Model'!$B$13*K178</f>
        <v>0</v>
      </c>
      <c r="X178" s="23">
        <f>'GS &lt; 50 OLS Model'!$B$14*L178</f>
        <v>0</v>
      </c>
      <c r="Y178" s="23">
        <f>'GS &lt; 50 OLS Model'!$B$15*M178</f>
        <v>0</v>
      </c>
      <c r="Z178" s="23">
        <f t="shared" ca="1" si="7"/>
        <v>7634311.2461734181</v>
      </c>
    </row>
    <row r="179" spans="1:26" x14ac:dyDescent="0.25">
      <c r="A179" s="11">
        <v>43191</v>
      </c>
      <c r="B179" s="6">
        <f t="shared" si="37"/>
        <v>2018</v>
      </c>
      <c r="D179" s="30">
        <f ca="1">'Res Normalized Monthly'!D179</f>
        <v>326.58999999999997</v>
      </c>
      <c r="E179" s="30">
        <f ca="1">'Res Normalized Monthly'!E179</f>
        <v>0.39</v>
      </c>
      <c r="F179" s="30">
        <f t="shared" si="18"/>
        <v>30</v>
      </c>
      <c r="G179" s="30">
        <f>G167*(1+SUMIF('Ontario Employment Growth'!B:B,A179,'Ontario Employment Growth'!G:G))</f>
        <v>79.900000000000006</v>
      </c>
      <c r="H179" s="60">
        <f>SUMIF('Connection count '!B:B,B179,'Connection count '!H:H)</f>
        <v>2852.5414240668401</v>
      </c>
      <c r="I179" s="30">
        <f t="shared" si="32"/>
        <v>1</v>
      </c>
      <c r="J179" s="30">
        <f t="shared" si="32"/>
        <v>0</v>
      </c>
      <c r="K179" s="30">
        <f t="shared" si="32"/>
        <v>1</v>
      </c>
      <c r="L179" s="30">
        <f t="shared" ref="L179:M179" si="53">L167</f>
        <v>0</v>
      </c>
      <c r="M179" s="30">
        <f t="shared" si="53"/>
        <v>0</v>
      </c>
      <c r="O179" s="23">
        <f>'GS &lt; 50 OLS Model'!$B$5</f>
        <v>-12367234.9465017</v>
      </c>
      <c r="P179" s="23">
        <f ca="1">'GS &lt; 50 OLS Model'!$B$6*D179</f>
        <v>832266.2566391211</v>
      </c>
      <c r="Q179" s="23">
        <f ca="1">'GS &lt; 50 OLS Model'!$B$7*E179</f>
        <v>5125.1044059754886</v>
      </c>
      <c r="R179" s="23">
        <f>'GS &lt; 50 OLS Model'!$B$8*F179</f>
        <v>4051847.47535457</v>
      </c>
      <c r="S179" s="23">
        <f>'GS &lt; 50 OLS Model'!$B$9*G179</f>
        <v>3833285.4111465402</v>
      </c>
      <c r="T179" s="23">
        <f>'GS &lt; 50 OLS Model'!$B$10*H179</f>
        <v>9901231.2270074524</v>
      </c>
      <c r="U179" s="23">
        <f>'GS &lt; 50 OLS Model'!$B$11*I179</f>
        <v>670309.16300759197</v>
      </c>
      <c r="V179" s="23">
        <f>'GS &lt; 50 OLS Model'!$B$12*J179</f>
        <v>0</v>
      </c>
      <c r="W179" s="23">
        <f>'GS &lt; 50 OLS Model'!$B$13*K179</f>
        <v>-562461.25423987105</v>
      </c>
      <c r="X179" s="23">
        <f>'GS &lt; 50 OLS Model'!$B$14*L179</f>
        <v>0</v>
      </c>
      <c r="Y179" s="23">
        <f>'GS &lt; 50 OLS Model'!$B$15*M179</f>
        <v>0</v>
      </c>
      <c r="Z179" s="23">
        <f t="shared" ca="1" si="7"/>
        <v>6364368.4368196791</v>
      </c>
    </row>
    <row r="180" spans="1:26" x14ac:dyDescent="0.25">
      <c r="A180" s="11">
        <v>43221</v>
      </c>
      <c r="B180" s="6">
        <f t="shared" si="37"/>
        <v>2018</v>
      </c>
      <c r="D180" s="30">
        <f ca="1">'Res Normalized Monthly'!D180</f>
        <v>144.96</v>
      </c>
      <c r="E180" s="30">
        <f ca="1">'Res Normalized Monthly'!E180</f>
        <v>8.67</v>
      </c>
      <c r="F180" s="30">
        <f t="shared" si="18"/>
        <v>31</v>
      </c>
      <c r="G180" s="30">
        <f>G168*(1+SUMIF('Ontario Employment Growth'!B:B,A180,'Ontario Employment Growth'!G:G))</f>
        <v>82</v>
      </c>
      <c r="H180" s="60">
        <f>SUMIF('Connection count '!B:B,B180,'Connection count '!H:H)</f>
        <v>2852.5414240668401</v>
      </c>
      <c r="I180" s="30">
        <f t="shared" ref="I180:K199" si="54">I168</f>
        <v>1</v>
      </c>
      <c r="J180" s="30">
        <f t="shared" si="54"/>
        <v>0</v>
      </c>
      <c r="K180" s="30">
        <f t="shared" si="54"/>
        <v>0</v>
      </c>
      <c r="L180" s="30">
        <f t="shared" ref="L180:M180" si="55">L168</f>
        <v>0</v>
      </c>
      <c r="M180" s="30">
        <f t="shared" si="55"/>
        <v>1</v>
      </c>
      <c r="O180" s="23">
        <f>'GS &lt; 50 OLS Model'!$B$5</f>
        <v>-12367234.9465017</v>
      </c>
      <c r="P180" s="23">
        <f ca="1">'GS &lt; 50 OLS Model'!$B$6*D180</f>
        <v>369409.09569309227</v>
      </c>
      <c r="Q180" s="23">
        <f ca="1">'GS &lt; 50 OLS Model'!$B$7*E180</f>
        <v>113935.01333283971</v>
      </c>
      <c r="R180" s="23">
        <f>'GS &lt; 50 OLS Model'!$B$8*F180</f>
        <v>4186909.0578663889</v>
      </c>
      <c r="S180" s="23">
        <f>'GS &lt; 50 OLS Model'!$B$9*G180</f>
        <v>3934035.0902880635</v>
      </c>
      <c r="T180" s="23">
        <f>'GS &lt; 50 OLS Model'!$B$10*H180</f>
        <v>9901231.2270074524</v>
      </c>
      <c r="U180" s="23">
        <f>'GS &lt; 50 OLS Model'!$B$11*I180</f>
        <v>670309.16300759197</v>
      </c>
      <c r="V180" s="23">
        <f>'GS &lt; 50 OLS Model'!$B$12*J180</f>
        <v>0</v>
      </c>
      <c r="W180" s="23">
        <f>'GS &lt; 50 OLS Model'!$B$13*K180</f>
        <v>0</v>
      </c>
      <c r="X180" s="23">
        <f>'GS &lt; 50 OLS Model'!$B$14*L180</f>
        <v>0</v>
      </c>
      <c r="Y180" s="23">
        <f>'GS &lt; 50 OLS Model'!$B$15*M180</f>
        <v>-544912.84114379704</v>
      </c>
      <c r="Z180" s="23">
        <f t="shared" ca="1" si="7"/>
        <v>6263680.8595499322</v>
      </c>
    </row>
    <row r="181" spans="1:26" x14ac:dyDescent="0.25">
      <c r="A181" s="11">
        <v>43252</v>
      </c>
      <c r="B181" s="6">
        <f t="shared" si="37"/>
        <v>2018</v>
      </c>
      <c r="D181" s="30">
        <f ca="1">'Res Normalized Monthly'!D181</f>
        <v>41.510000000000005</v>
      </c>
      <c r="E181" s="30">
        <f ca="1">'Res Normalized Monthly'!E181</f>
        <v>44.41</v>
      </c>
      <c r="F181" s="30">
        <f t="shared" si="18"/>
        <v>30</v>
      </c>
      <c r="G181" s="30">
        <f>G169*(1+SUMIF('Ontario Employment Growth'!B:B,A181,'Ontario Employment Growth'!G:G))</f>
        <v>83.6</v>
      </c>
      <c r="H181" s="60">
        <f>SUMIF('Connection count '!B:B,B181,'Connection count '!H:H)</f>
        <v>2852.5414240668401</v>
      </c>
      <c r="I181" s="30">
        <f t="shared" si="54"/>
        <v>1</v>
      </c>
      <c r="J181" s="30">
        <f t="shared" si="54"/>
        <v>0</v>
      </c>
      <c r="K181" s="30">
        <f t="shared" si="54"/>
        <v>0</v>
      </c>
      <c r="L181" s="30">
        <f t="shared" ref="L181:M181" si="56">L169</f>
        <v>0</v>
      </c>
      <c r="M181" s="30">
        <f t="shared" si="56"/>
        <v>1</v>
      </c>
      <c r="O181" s="23">
        <f>'GS &lt; 50 OLS Model'!$B$5</f>
        <v>-12367234.9465017</v>
      </c>
      <c r="P181" s="23">
        <f ca="1">'GS &lt; 50 OLS Model'!$B$6*D181</f>
        <v>105782.08859147532</v>
      </c>
      <c r="Q181" s="23">
        <f ca="1">'GS &lt; 50 OLS Model'!$B$7*E181</f>
        <v>583604.83761377295</v>
      </c>
      <c r="R181" s="23">
        <f>'GS &lt; 50 OLS Model'!$B$8*F181</f>
        <v>4051847.47535457</v>
      </c>
      <c r="S181" s="23">
        <f>'GS &lt; 50 OLS Model'!$B$9*G181</f>
        <v>4010796.7505863667</v>
      </c>
      <c r="T181" s="23">
        <f>'GS &lt; 50 OLS Model'!$B$10*H181</f>
        <v>9901231.2270074524</v>
      </c>
      <c r="U181" s="23">
        <f>'GS &lt; 50 OLS Model'!$B$11*I181</f>
        <v>670309.16300759197</v>
      </c>
      <c r="V181" s="23">
        <f>'GS &lt; 50 OLS Model'!$B$12*J181</f>
        <v>0</v>
      </c>
      <c r="W181" s="23">
        <f>'GS &lt; 50 OLS Model'!$B$13*K181</f>
        <v>0</v>
      </c>
      <c r="X181" s="23">
        <f>'GS &lt; 50 OLS Model'!$B$14*L181</f>
        <v>0</v>
      </c>
      <c r="Y181" s="23">
        <f>'GS &lt; 50 OLS Model'!$B$15*M181</f>
        <v>-544912.84114379704</v>
      </c>
      <c r="Z181" s="23">
        <f t="shared" ca="1" si="7"/>
        <v>6411423.7545157317</v>
      </c>
    </row>
    <row r="182" spans="1:26" x14ac:dyDescent="0.25">
      <c r="A182" s="11">
        <v>43282</v>
      </c>
      <c r="B182" s="6">
        <f t="shared" si="37"/>
        <v>2018</v>
      </c>
      <c r="D182" s="30">
        <f ca="1">'Res Normalized Monthly'!D182</f>
        <v>5.01</v>
      </c>
      <c r="E182" s="30">
        <f ca="1">'Res Normalized Monthly'!E182</f>
        <v>96.909999999999982</v>
      </c>
      <c r="F182" s="30">
        <f t="shared" si="18"/>
        <v>31</v>
      </c>
      <c r="G182" s="30">
        <f>G170*(1+SUMIF('Ontario Employment Growth'!B:B,A182,'Ontario Employment Growth'!G:G))</f>
        <v>83.4</v>
      </c>
      <c r="H182" s="60">
        <f>SUMIF('Connection count '!B:B,B182,'Connection count '!H:H)</f>
        <v>2852.5414240668401</v>
      </c>
      <c r="I182" s="30">
        <f t="shared" si="54"/>
        <v>1</v>
      </c>
      <c r="J182" s="30">
        <f t="shared" si="54"/>
        <v>0</v>
      </c>
      <c r="K182" s="30">
        <f t="shared" si="54"/>
        <v>0</v>
      </c>
      <c r="L182" s="30">
        <f t="shared" ref="L182:M182" si="57">L170</f>
        <v>0</v>
      </c>
      <c r="M182" s="30">
        <f t="shared" si="57"/>
        <v>1</v>
      </c>
      <c r="O182" s="23">
        <f>'GS &lt; 50 OLS Model'!$B$5</f>
        <v>-12367234.9465017</v>
      </c>
      <c r="P182" s="23">
        <f ca="1">'GS &lt; 50 OLS Model'!$B$6*D182</f>
        <v>12767.2431665452</v>
      </c>
      <c r="Q182" s="23">
        <f ca="1">'GS &lt; 50 OLS Model'!$B$7*E182</f>
        <v>1273522.7384181654</v>
      </c>
      <c r="R182" s="23">
        <f>'GS &lt; 50 OLS Model'!$B$8*F182</f>
        <v>4186909.0578663889</v>
      </c>
      <c r="S182" s="23">
        <f>'GS &lt; 50 OLS Model'!$B$9*G182</f>
        <v>4001201.5430490794</v>
      </c>
      <c r="T182" s="23">
        <f>'GS &lt; 50 OLS Model'!$B$10*H182</f>
        <v>9901231.2270074524</v>
      </c>
      <c r="U182" s="23">
        <f>'GS &lt; 50 OLS Model'!$B$11*I182</f>
        <v>670309.16300759197</v>
      </c>
      <c r="V182" s="23">
        <f>'GS &lt; 50 OLS Model'!$B$12*J182</f>
        <v>0</v>
      </c>
      <c r="W182" s="23">
        <f>'GS &lt; 50 OLS Model'!$B$13*K182</f>
        <v>0</v>
      </c>
      <c r="X182" s="23">
        <f>'GS &lt; 50 OLS Model'!$B$14*L182</f>
        <v>0</v>
      </c>
      <c r="Y182" s="23">
        <f>'GS &lt; 50 OLS Model'!$B$15*M182</f>
        <v>-544912.84114379704</v>
      </c>
      <c r="Z182" s="23">
        <f t="shared" ca="1" si="7"/>
        <v>7133793.1848697262</v>
      </c>
    </row>
    <row r="183" spans="1:26" x14ac:dyDescent="0.25">
      <c r="A183" s="11">
        <v>43313</v>
      </c>
      <c r="B183" s="6">
        <f t="shared" si="37"/>
        <v>2018</v>
      </c>
      <c r="D183" s="30">
        <f ca="1">'Res Normalized Monthly'!D183</f>
        <v>12.719999999999999</v>
      </c>
      <c r="E183" s="30">
        <f ca="1">'Res Normalized Monthly'!E183</f>
        <v>77.22999999999999</v>
      </c>
      <c r="F183" s="30">
        <f t="shared" si="18"/>
        <v>31</v>
      </c>
      <c r="G183" s="30">
        <f>G171*(1+SUMIF('Ontario Employment Growth'!B:B,A183,'Ontario Employment Growth'!G:G))</f>
        <v>82.2</v>
      </c>
      <c r="H183" s="60">
        <f>SUMIF('Connection count '!B:B,B183,'Connection count '!H:H)</f>
        <v>2852.5414240668401</v>
      </c>
      <c r="I183" s="30">
        <f t="shared" si="54"/>
        <v>1</v>
      </c>
      <c r="J183" s="30">
        <f t="shared" si="54"/>
        <v>0</v>
      </c>
      <c r="K183" s="30">
        <f t="shared" si="54"/>
        <v>0</v>
      </c>
      <c r="L183" s="30">
        <f t="shared" ref="L183:M183" si="58">L171</f>
        <v>0</v>
      </c>
      <c r="M183" s="30">
        <f t="shared" si="58"/>
        <v>1</v>
      </c>
      <c r="O183" s="23">
        <f>'GS &lt; 50 OLS Model'!$B$5</f>
        <v>-12367234.9465017</v>
      </c>
      <c r="P183" s="23">
        <f ca="1">'GS &lt; 50 OLS Model'!$B$6*D183</f>
        <v>32415.036542605776</v>
      </c>
      <c r="Q183" s="23">
        <f ca="1">'GS &lt; 50 OLS Model'!$B$7*E183</f>
        <v>1014902.0853166332</v>
      </c>
      <c r="R183" s="23">
        <f>'GS &lt; 50 OLS Model'!$B$8*F183</f>
        <v>4186909.0578663889</v>
      </c>
      <c r="S183" s="23">
        <f>'GS &lt; 50 OLS Model'!$B$9*G183</f>
        <v>3943630.2978253514</v>
      </c>
      <c r="T183" s="23">
        <f>'GS &lt; 50 OLS Model'!$B$10*H183</f>
        <v>9901231.2270074524</v>
      </c>
      <c r="U183" s="23">
        <f>'GS &lt; 50 OLS Model'!$B$11*I183</f>
        <v>670309.16300759197</v>
      </c>
      <c r="V183" s="23">
        <f>'GS &lt; 50 OLS Model'!$B$12*J183</f>
        <v>0</v>
      </c>
      <c r="W183" s="23">
        <f>'GS &lt; 50 OLS Model'!$B$13*K183</f>
        <v>0</v>
      </c>
      <c r="X183" s="23">
        <f>'GS &lt; 50 OLS Model'!$B$14*L183</f>
        <v>0</v>
      </c>
      <c r="Y183" s="23">
        <f>'GS &lt; 50 OLS Model'!$B$15*M183</f>
        <v>-544912.84114379704</v>
      </c>
      <c r="Z183" s="23">
        <f t="shared" ca="1" si="7"/>
        <v>6837249.0799205266</v>
      </c>
    </row>
    <row r="184" spans="1:26" x14ac:dyDescent="0.25">
      <c r="A184" s="11">
        <v>43344</v>
      </c>
      <c r="B184" s="6">
        <f t="shared" si="37"/>
        <v>2018</v>
      </c>
      <c r="D184" s="30">
        <f ca="1">'Res Normalized Monthly'!D184</f>
        <v>86.570000000000007</v>
      </c>
      <c r="E184" s="30">
        <f ca="1">'Res Normalized Monthly'!E184</f>
        <v>19.899999999999999</v>
      </c>
      <c r="F184" s="30">
        <f t="shared" si="18"/>
        <v>30</v>
      </c>
      <c r="G184" s="30">
        <f>G172*(1+SUMIF('Ontario Employment Growth'!B:B,A184,'Ontario Employment Growth'!G:G))</f>
        <v>81.3</v>
      </c>
      <c r="H184" s="60">
        <f>SUMIF('Connection count '!B:B,B184,'Connection count '!H:H)</f>
        <v>2852.5414240668401</v>
      </c>
      <c r="I184" s="30">
        <f t="shared" si="54"/>
        <v>1</v>
      </c>
      <c r="J184" s="30">
        <f t="shared" si="54"/>
        <v>1</v>
      </c>
      <c r="K184" s="30">
        <f t="shared" si="54"/>
        <v>0</v>
      </c>
      <c r="L184" s="30">
        <f t="shared" ref="L184:M184" si="59">L172</f>
        <v>0</v>
      </c>
      <c r="M184" s="30">
        <f t="shared" si="59"/>
        <v>0</v>
      </c>
      <c r="O184" s="23">
        <f>'GS &lt; 50 OLS Model'!$B$5</f>
        <v>-12367234.9465017</v>
      </c>
      <c r="P184" s="23">
        <f ca="1">'GS &lt; 50 OLS Model'!$B$6*D184</f>
        <v>220610.82653249861</v>
      </c>
      <c r="Q184" s="23">
        <f ca="1">'GS &lt; 50 OLS Model'!$B$7*E184</f>
        <v>261511.73763823646</v>
      </c>
      <c r="R184" s="23">
        <f>'GS &lt; 50 OLS Model'!$B$8*F184</f>
        <v>4051847.47535457</v>
      </c>
      <c r="S184" s="23">
        <f>'GS &lt; 50 OLS Model'!$B$9*G184</f>
        <v>3900451.8639075556</v>
      </c>
      <c r="T184" s="23">
        <f>'GS &lt; 50 OLS Model'!$B$10*H184</f>
        <v>9901231.2270074524</v>
      </c>
      <c r="U184" s="23">
        <f>'GS &lt; 50 OLS Model'!$B$11*I184</f>
        <v>670309.16300759197</v>
      </c>
      <c r="V184" s="23">
        <f>'GS &lt; 50 OLS Model'!$B$12*J184</f>
        <v>-458368.44831450901</v>
      </c>
      <c r="W184" s="23">
        <f>'GS &lt; 50 OLS Model'!$B$13*K184</f>
        <v>0</v>
      </c>
      <c r="X184" s="23">
        <f>'GS &lt; 50 OLS Model'!$B$14*L184</f>
        <v>0</v>
      </c>
      <c r="Y184" s="23">
        <f>'GS &lt; 50 OLS Model'!$B$15*M184</f>
        <v>0</v>
      </c>
      <c r="Z184" s="23">
        <f t="shared" ca="1" si="7"/>
        <v>6180358.8986316957</v>
      </c>
    </row>
    <row r="185" spans="1:26" x14ac:dyDescent="0.25">
      <c r="A185" s="11">
        <v>43374</v>
      </c>
      <c r="B185" s="6">
        <f t="shared" si="37"/>
        <v>2018</v>
      </c>
      <c r="D185" s="30">
        <f ca="1">'Res Normalized Monthly'!D185</f>
        <v>270.3</v>
      </c>
      <c r="E185" s="30">
        <f ca="1">'Res Normalized Monthly'!E185</f>
        <v>1.21</v>
      </c>
      <c r="F185" s="30">
        <f t="shared" si="18"/>
        <v>31</v>
      </c>
      <c r="G185" s="30">
        <f>G173*(1+SUMIF('Ontario Employment Growth'!B:B,A185,'Ontario Employment Growth'!G:G))</f>
        <v>80.099999999999994</v>
      </c>
      <c r="H185" s="60">
        <f>SUMIF('Connection count '!B:B,B185,'Connection count '!H:H)</f>
        <v>2852.5414240668401</v>
      </c>
      <c r="I185" s="30">
        <f t="shared" si="54"/>
        <v>1</v>
      </c>
      <c r="J185" s="30">
        <f t="shared" si="54"/>
        <v>1</v>
      </c>
      <c r="K185" s="30">
        <f t="shared" si="54"/>
        <v>0</v>
      </c>
      <c r="L185" s="30">
        <f t="shared" ref="L185:M185" si="60">L173</f>
        <v>0</v>
      </c>
      <c r="M185" s="30">
        <f t="shared" si="60"/>
        <v>0</v>
      </c>
      <c r="O185" s="23">
        <f>'GS &lt; 50 OLS Model'!$B$5</f>
        <v>-12367234.9465017</v>
      </c>
      <c r="P185" s="23">
        <f ca="1">'GS &lt; 50 OLS Model'!$B$6*D185</f>
        <v>688819.52653037279</v>
      </c>
      <c r="Q185" s="23">
        <f ca="1">'GS &lt; 50 OLS Model'!$B$7*E185</f>
        <v>15900.964951872669</v>
      </c>
      <c r="R185" s="23">
        <f>'GS &lt; 50 OLS Model'!$B$8*F185</f>
        <v>4186909.0578663889</v>
      </c>
      <c r="S185" s="23">
        <f>'GS &lt; 50 OLS Model'!$B$9*G185</f>
        <v>3842880.6186838276</v>
      </c>
      <c r="T185" s="23">
        <f>'GS &lt; 50 OLS Model'!$B$10*H185</f>
        <v>9901231.2270074524</v>
      </c>
      <c r="U185" s="23">
        <f>'GS &lt; 50 OLS Model'!$B$11*I185</f>
        <v>670309.16300759197</v>
      </c>
      <c r="V185" s="23">
        <f>'GS &lt; 50 OLS Model'!$B$12*J185</f>
        <v>-458368.44831450901</v>
      </c>
      <c r="W185" s="23">
        <f>'GS &lt; 50 OLS Model'!$B$13*K185</f>
        <v>0</v>
      </c>
      <c r="X185" s="23">
        <f>'GS &lt; 50 OLS Model'!$B$14*L185</f>
        <v>0</v>
      </c>
      <c r="Y185" s="23">
        <f>'GS &lt; 50 OLS Model'!$B$15*M185</f>
        <v>0</v>
      </c>
      <c r="Z185" s="23">
        <f t="shared" ca="1" si="7"/>
        <v>6480447.1632312965</v>
      </c>
    </row>
    <row r="186" spans="1:26" x14ac:dyDescent="0.25">
      <c r="A186" s="11">
        <v>43405</v>
      </c>
      <c r="B186" s="6">
        <f t="shared" si="37"/>
        <v>2018</v>
      </c>
      <c r="D186" s="30">
        <f ca="1">'Res Normalized Monthly'!D186</f>
        <v>444.05</v>
      </c>
      <c r="E186" s="30">
        <f ca="1">'Res Normalized Monthly'!E186</f>
        <v>0</v>
      </c>
      <c r="F186" s="30">
        <f t="shared" si="18"/>
        <v>30</v>
      </c>
      <c r="G186" s="30">
        <f>G174*(1+SUMIF('Ontario Employment Growth'!B:B,A186,'Ontario Employment Growth'!G:G))</f>
        <v>79.099999999999994</v>
      </c>
      <c r="H186" s="60">
        <f>SUMIF('Connection count '!B:B,B186,'Connection count '!H:H)</f>
        <v>2852.5414240668401</v>
      </c>
      <c r="I186" s="30">
        <f t="shared" si="54"/>
        <v>1</v>
      </c>
      <c r="J186" s="30">
        <f t="shared" si="54"/>
        <v>1</v>
      </c>
      <c r="K186" s="30">
        <f t="shared" si="54"/>
        <v>0</v>
      </c>
      <c r="L186" s="30">
        <f t="shared" ref="L186:M186" si="61">L174</f>
        <v>0</v>
      </c>
      <c r="M186" s="30">
        <f t="shared" si="61"/>
        <v>0</v>
      </c>
      <c r="O186" s="23">
        <f>'GS &lt; 50 OLS Model'!$B$5</f>
        <v>-12367234.9465017</v>
      </c>
      <c r="P186" s="23">
        <f ca="1">'GS &lt; 50 OLS Model'!$B$6*D186</f>
        <v>1131595.6742723347</v>
      </c>
      <c r="Q186" s="23">
        <f ca="1">'GS &lt; 50 OLS Model'!$B$7*E186</f>
        <v>0</v>
      </c>
      <c r="R186" s="23">
        <f>'GS &lt; 50 OLS Model'!$B$8*F186</f>
        <v>4051847.47535457</v>
      </c>
      <c r="S186" s="23">
        <f>'GS &lt; 50 OLS Model'!$B$9*G186</f>
        <v>3794904.5809973879</v>
      </c>
      <c r="T186" s="23">
        <f>'GS &lt; 50 OLS Model'!$B$10*H186</f>
        <v>9901231.2270074524</v>
      </c>
      <c r="U186" s="23">
        <f>'GS &lt; 50 OLS Model'!$B$11*I186</f>
        <v>670309.16300759197</v>
      </c>
      <c r="V186" s="23">
        <f>'GS &lt; 50 OLS Model'!$B$12*J186</f>
        <v>-458368.44831450901</v>
      </c>
      <c r="W186" s="23">
        <f>'GS &lt; 50 OLS Model'!$B$13*K186</f>
        <v>0</v>
      </c>
      <c r="X186" s="23">
        <f>'GS &lt; 50 OLS Model'!$B$14*L186</f>
        <v>0</v>
      </c>
      <c r="Y186" s="23">
        <f>'GS &lt; 50 OLS Model'!$B$15*M186</f>
        <v>0</v>
      </c>
      <c r="Z186" s="23">
        <f t="shared" ca="1" si="7"/>
        <v>6724284.7258231267</v>
      </c>
    </row>
    <row r="187" spans="1:26" x14ac:dyDescent="0.25">
      <c r="A187" s="11">
        <v>43435</v>
      </c>
      <c r="B187" s="6">
        <f t="shared" si="37"/>
        <v>2018</v>
      </c>
      <c r="D187" s="30">
        <f ca="1">'Res Normalized Monthly'!D187</f>
        <v>684.01</v>
      </c>
      <c r="E187" s="30">
        <f ca="1">'Res Normalized Monthly'!E187</f>
        <v>0</v>
      </c>
      <c r="F187" s="30">
        <f t="shared" si="18"/>
        <v>31</v>
      </c>
      <c r="G187" s="30">
        <f>G175*(1+SUMIF('Ontario Employment Growth'!B:B,A187,'Ontario Employment Growth'!G:G))</f>
        <v>79</v>
      </c>
      <c r="H187" s="60">
        <f>SUMIF('Connection count '!B:B,B187,'Connection count '!H:H)</f>
        <v>2852.5414240668401</v>
      </c>
      <c r="I187" s="30">
        <f t="shared" si="54"/>
        <v>1</v>
      </c>
      <c r="J187" s="30">
        <f t="shared" si="54"/>
        <v>0</v>
      </c>
      <c r="K187" s="30">
        <f t="shared" si="54"/>
        <v>0</v>
      </c>
      <c r="L187" s="30">
        <f t="shared" ref="L187:M187" si="62">L175</f>
        <v>1</v>
      </c>
      <c r="M187" s="30">
        <f t="shared" si="62"/>
        <v>0</v>
      </c>
      <c r="O187" s="23">
        <f>'GS &lt; 50 OLS Model'!$B$5</f>
        <v>-12367234.9465017</v>
      </c>
      <c r="P187" s="23">
        <f ca="1">'GS &lt; 50 OLS Model'!$B$6*D187</f>
        <v>1743098.2032631901</v>
      </c>
      <c r="Q187" s="23">
        <f ca="1">'GS &lt; 50 OLS Model'!$B$7*E187</f>
        <v>0</v>
      </c>
      <c r="R187" s="23">
        <f>'GS &lt; 50 OLS Model'!$B$8*F187</f>
        <v>4186909.0578663889</v>
      </c>
      <c r="S187" s="23">
        <f>'GS &lt; 50 OLS Model'!$B$9*G187</f>
        <v>3790106.977228744</v>
      </c>
      <c r="T187" s="23">
        <f>'GS &lt; 50 OLS Model'!$B$10*H187</f>
        <v>9901231.2270074524</v>
      </c>
      <c r="U187" s="23">
        <f>'GS &lt; 50 OLS Model'!$B$11*I187</f>
        <v>670309.16300759197</v>
      </c>
      <c r="V187" s="23">
        <f>'GS &lt; 50 OLS Model'!$B$12*J187</f>
        <v>0</v>
      </c>
      <c r="W187" s="23">
        <f>'GS &lt; 50 OLS Model'!$B$13*K187</f>
        <v>0</v>
      </c>
      <c r="X187" s="23">
        <f>'GS &lt; 50 OLS Model'!$B$14*L187</f>
        <v>-234181.59750855001</v>
      </c>
      <c r="Y187" s="23">
        <f>'GS &lt; 50 OLS Model'!$B$15*M187</f>
        <v>0</v>
      </c>
      <c r="Z187" s="23">
        <f t="shared" ca="1" si="7"/>
        <v>7690238.0843631169</v>
      </c>
    </row>
    <row r="188" spans="1:26" x14ac:dyDescent="0.25">
      <c r="A188" s="11">
        <v>43466</v>
      </c>
      <c r="B188" s="6">
        <f t="shared" si="37"/>
        <v>2019</v>
      </c>
      <c r="D188" s="30">
        <f ca="1">'Res Normalized Monthly'!D188</f>
        <v>784.29</v>
      </c>
      <c r="E188" s="30">
        <f ca="1">'Res Normalized Monthly'!E188</f>
        <v>0</v>
      </c>
      <c r="F188" s="30">
        <f t="shared" si="18"/>
        <v>31</v>
      </c>
      <c r="G188" s="30">
        <f>G176*(1+SUMIF('Ontario Employment Growth'!B:B,A188,'Ontario Employment Growth'!G:G))</f>
        <v>79.7</v>
      </c>
      <c r="H188" s="60">
        <f>SUMIF('Connection count '!B:B,B188,'Connection count '!H:H)</f>
        <v>2804.9009949874062</v>
      </c>
      <c r="I188" s="30">
        <f t="shared" si="54"/>
        <v>1</v>
      </c>
      <c r="J188" s="30">
        <f t="shared" si="54"/>
        <v>0</v>
      </c>
      <c r="K188" s="30">
        <f t="shared" si="54"/>
        <v>0</v>
      </c>
      <c r="L188" s="30">
        <f t="shared" ref="L188:M188" si="63">L176</f>
        <v>0</v>
      </c>
      <c r="M188" s="30">
        <f t="shared" si="63"/>
        <v>0</v>
      </c>
      <c r="O188" s="23">
        <f>'GS &lt; 50 OLS Model'!$B$5</f>
        <v>-12367234.9465017</v>
      </c>
      <c r="P188" s="23">
        <f ca="1">'GS &lt; 50 OLS Model'!$B$6*D188</f>
        <v>1998646.9347484501</v>
      </c>
      <c r="Q188" s="23">
        <f ca="1">'GS &lt; 50 OLS Model'!$B$7*E188</f>
        <v>0</v>
      </c>
      <c r="R188" s="23">
        <f>'GS &lt; 50 OLS Model'!$B$8*F188</f>
        <v>4186909.0578663889</v>
      </c>
      <c r="S188" s="23">
        <f>'GS &lt; 50 OLS Model'!$B$9*G188</f>
        <v>3823690.2036092519</v>
      </c>
      <c r="T188" s="23">
        <f>'GS &lt; 50 OLS Model'!$B$10*H188</f>
        <v>9735870.296543967</v>
      </c>
      <c r="U188" s="23">
        <f>'GS &lt; 50 OLS Model'!$B$11*I188</f>
        <v>670309.16300759197</v>
      </c>
      <c r="V188" s="23">
        <f>'GS &lt; 50 OLS Model'!$B$12*J188</f>
        <v>0</v>
      </c>
      <c r="W188" s="23">
        <f>'GS &lt; 50 OLS Model'!$B$13*K188</f>
        <v>0</v>
      </c>
      <c r="X188" s="23">
        <f>'GS &lt; 50 OLS Model'!$B$14*L188</f>
        <v>0</v>
      </c>
      <c r="Y188" s="23">
        <f>'GS &lt; 50 OLS Model'!$B$15*M188</f>
        <v>0</v>
      </c>
      <c r="Z188" s="23">
        <f t="shared" ca="1" si="7"/>
        <v>8048190.7092739502</v>
      </c>
    </row>
    <row r="189" spans="1:26" x14ac:dyDescent="0.25">
      <c r="A189" s="11">
        <v>43497</v>
      </c>
      <c r="B189" s="6">
        <f t="shared" si="37"/>
        <v>2019</v>
      </c>
      <c r="D189" s="30">
        <f ca="1">'Res Normalized Monthly'!D189</f>
        <v>682.50999999999988</v>
      </c>
      <c r="E189" s="30">
        <f ca="1">'Res Normalized Monthly'!E189</f>
        <v>0</v>
      </c>
      <c r="F189" s="30">
        <f t="shared" si="18"/>
        <v>28</v>
      </c>
      <c r="G189" s="30">
        <f>G177*(1+SUMIF('Ontario Employment Growth'!B:B,A189,'Ontario Employment Growth'!G:G))</f>
        <v>79.599999999999994</v>
      </c>
      <c r="H189" s="60">
        <f>SUMIF('Connection count '!B:B,B189,'Connection count '!H:H)</f>
        <v>2804.9009949874062</v>
      </c>
      <c r="I189" s="30">
        <f t="shared" si="54"/>
        <v>1</v>
      </c>
      <c r="J189" s="30">
        <f t="shared" si="54"/>
        <v>0</v>
      </c>
      <c r="K189" s="30">
        <f t="shared" si="54"/>
        <v>0</v>
      </c>
      <c r="L189" s="30">
        <f t="shared" ref="L189:M189" si="64">L177</f>
        <v>0</v>
      </c>
      <c r="M189" s="30">
        <f t="shared" si="64"/>
        <v>0</v>
      </c>
      <c r="O189" s="23">
        <f>'GS &lt; 50 OLS Model'!$B$5</f>
        <v>-12367234.9465017</v>
      </c>
      <c r="P189" s="23">
        <f ca="1">'GS &lt; 50 OLS Model'!$B$6*D189</f>
        <v>1739275.6753690145</v>
      </c>
      <c r="Q189" s="23">
        <f ca="1">'GS &lt; 50 OLS Model'!$B$7*E189</f>
        <v>0</v>
      </c>
      <c r="R189" s="23">
        <f>'GS &lt; 50 OLS Model'!$B$8*F189</f>
        <v>3781724.310330932</v>
      </c>
      <c r="S189" s="23">
        <f>'GS &lt; 50 OLS Model'!$B$9*G189</f>
        <v>3818892.5998406075</v>
      </c>
      <c r="T189" s="23">
        <f>'GS &lt; 50 OLS Model'!$B$10*H189</f>
        <v>9735870.296543967</v>
      </c>
      <c r="U189" s="23">
        <f>'GS &lt; 50 OLS Model'!$B$11*I189</f>
        <v>670309.16300759197</v>
      </c>
      <c r="V189" s="23">
        <f>'GS &lt; 50 OLS Model'!$B$12*J189</f>
        <v>0</v>
      </c>
      <c r="W189" s="23">
        <f>'GS &lt; 50 OLS Model'!$B$13*K189</f>
        <v>0</v>
      </c>
      <c r="X189" s="23">
        <f>'GS &lt; 50 OLS Model'!$B$14*L189</f>
        <v>0</v>
      </c>
      <c r="Y189" s="23">
        <f>'GS &lt; 50 OLS Model'!$B$15*M189</f>
        <v>0</v>
      </c>
      <c r="Z189" s="23">
        <f t="shared" ca="1" si="7"/>
        <v>7378837.0985904131</v>
      </c>
    </row>
    <row r="190" spans="1:26" x14ac:dyDescent="0.25">
      <c r="A190" s="11">
        <v>43525</v>
      </c>
      <c r="B190" s="6">
        <f t="shared" si="37"/>
        <v>2019</v>
      </c>
      <c r="D190" s="30">
        <f ca="1">'Res Normalized Monthly'!D190</f>
        <v>556.99</v>
      </c>
      <c r="E190" s="30">
        <f ca="1">'Res Normalized Monthly'!E190</f>
        <v>0</v>
      </c>
      <c r="F190" s="30">
        <f t="shared" si="18"/>
        <v>31</v>
      </c>
      <c r="G190" s="30">
        <f>G178*(1+SUMIF('Ontario Employment Growth'!B:B,A190,'Ontario Employment Growth'!G:G))</f>
        <v>79.7</v>
      </c>
      <c r="H190" s="60">
        <f>SUMIF('Connection count '!B:B,B190,'Connection count '!H:H)</f>
        <v>2804.9009949874062</v>
      </c>
      <c r="I190" s="30">
        <f t="shared" si="54"/>
        <v>1</v>
      </c>
      <c r="J190" s="30">
        <f t="shared" si="54"/>
        <v>0</v>
      </c>
      <c r="K190" s="30">
        <f t="shared" si="54"/>
        <v>0</v>
      </c>
      <c r="L190" s="30">
        <f t="shared" ref="L190:M190" si="65">L178</f>
        <v>0</v>
      </c>
      <c r="M190" s="30">
        <f t="shared" si="65"/>
        <v>0</v>
      </c>
      <c r="O190" s="23">
        <f>'GS &lt; 50 OLS Model'!$B$5</f>
        <v>-12367234.9465017</v>
      </c>
      <c r="P190" s="23">
        <f ca="1">'GS &lt; 50 OLS Model'!$B$6*D190</f>
        <v>1419406.5411844333</v>
      </c>
      <c r="Q190" s="23">
        <f ca="1">'GS &lt; 50 OLS Model'!$B$7*E190</f>
        <v>0</v>
      </c>
      <c r="R190" s="23">
        <f>'GS &lt; 50 OLS Model'!$B$8*F190</f>
        <v>4186909.0578663889</v>
      </c>
      <c r="S190" s="23">
        <f>'GS &lt; 50 OLS Model'!$B$9*G190</f>
        <v>3823690.2036092519</v>
      </c>
      <c r="T190" s="23">
        <f>'GS &lt; 50 OLS Model'!$B$10*H190</f>
        <v>9735870.296543967</v>
      </c>
      <c r="U190" s="23">
        <f>'GS &lt; 50 OLS Model'!$B$11*I190</f>
        <v>670309.16300759197</v>
      </c>
      <c r="V190" s="23">
        <f>'GS &lt; 50 OLS Model'!$B$12*J190</f>
        <v>0</v>
      </c>
      <c r="W190" s="23">
        <f>'GS &lt; 50 OLS Model'!$B$13*K190</f>
        <v>0</v>
      </c>
      <c r="X190" s="23">
        <f>'GS &lt; 50 OLS Model'!$B$14*L190</f>
        <v>0</v>
      </c>
      <c r="Y190" s="23">
        <f>'GS &lt; 50 OLS Model'!$B$15*M190</f>
        <v>0</v>
      </c>
      <c r="Z190" s="23">
        <f t="shared" ca="1" si="7"/>
        <v>7468950.3157099327</v>
      </c>
    </row>
    <row r="191" spans="1:26" x14ac:dyDescent="0.25">
      <c r="A191" s="11">
        <v>43556</v>
      </c>
      <c r="B191" s="6">
        <f t="shared" si="37"/>
        <v>2019</v>
      </c>
      <c r="D191" s="30">
        <f ca="1">'Res Normalized Monthly'!D191</f>
        <v>326.58999999999997</v>
      </c>
      <c r="E191" s="30">
        <f ca="1">'Res Normalized Monthly'!E191</f>
        <v>0.39</v>
      </c>
      <c r="F191" s="30">
        <f t="shared" si="18"/>
        <v>30</v>
      </c>
      <c r="G191" s="30">
        <f>G179*(1+SUMIF('Ontario Employment Growth'!B:B,A191,'Ontario Employment Growth'!G:G))</f>
        <v>79.900000000000006</v>
      </c>
      <c r="H191" s="60">
        <f>SUMIF('Connection count '!B:B,B191,'Connection count '!H:H)</f>
        <v>2804.9009949874062</v>
      </c>
      <c r="I191" s="30">
        <f t="shared" si="54"/>
        <v>1</v>
      </c>
      <c r="J191" s="30">
        <f t="shared" si="54"/>
        <v>0</v>
      </c>
      <c r="K191" s="30">
        <f t="shared" si="54"/>
        <v>1</v>
      </c>
      <c r="L191" s="30">
        <f t="shared" ref="L191:M191" si="66">L179</f>
        <v>0</v>
      </c>
      <c r="M191" s="30">
        <f t="shared" si="66"/>
        <v>0</v>
      </c>
      <c r="O191" s="23">
        <f>'GS &lt; 50 OLS Model'!$B$5</f>
        <v>-12367234.9465017</v>
      </c>
      <c r="P191" s="23">
        <f ca="1">'GS &lt; 50 OLS Model'!$B$6*D191</f>
        <v>832266.2566391211</v>
      </c>
      <c r="Q191" s="23">
        <f ca="1">'GS &lt; 50 OLS Model'!$B$7*E191</f>
        <v>5125.1044059754886</v>
      </c>
      <c r="R191" s="23">
        <f>'GS &lt; 50 OLS Model'!$B$8*F191</f>
        <v>4051847.47535457</v>
      </c>
      <c r="S191" s="23">
        <f>'GS &lt; 50 OLS Model'!$B$9*G191</f>
        <v>3833285.4111465402</v>
      </c>
      <c r="T191" s="23">
        <f>'GS &lt; 50 OLS Model'!$B$10*H191</f>
        <v>9735870.296543967</v>
      </c>
      <c r="U191" s="23">
        <f>'GS &lt; 50 OLS Model'!$B$11*I191</f>
        <v>670309.16300759197</v>
      </c>
      <c r="V191" s="23">
        <f>'GS &lt; 50 OLS Model'!$B$12*J191</f>
        <v>0</v>
      </c>
      <c r="W191" s="23">
        <f>'GS &lt; 50 OLS Model'!$B$13*K191</f>
        <v>-562461.25423987105</v>
      </c>
      <c r="X191" s="23">
        <f>'GS &lt; 50 OLS Model'!$B$14*L191</f>
        <v>0</v>
      </c>
      <c r="Y191" s="23">
        <f>'GS &lt; 50 OLS Model'!$B$15*M191</f>
        <v>0</v>
      </c>
      <c r="Z191" s="23">
        <f t="shared" ca="1" si="7"/>
        <v>6199007.5063561937</v>
      </c>
    </row>
    <row r="192" spans="1:26" x14ac:dyDescent="0.25">
      <c r="A192" s="11">
        <v>43586</v>
      </c>
      <c r="B192" s="6">
        <f t="shared" si="37"/>
        <v>2019</v>
      </c>
      <c r="D192" s="30">
        <f ca="1">'Res Normalized Monthly'!D192</f>
        <v>144.96</v>
      </c>
      <c r="E192" s="30">
        <f ca="1">'Res Normalized Monthly'!E192</f>
        <v>8.67</v>
      </c>
      <c r="F192" s="30">
        <f t="shared" si="18"/>
        <v>31</v>
      </c>
      <c r="G192" s="30">
        <f>G180*(1+SUMIF('Ontario Employment Growth'!B:B,A192,'Ontario Employment Growth'!G:G))</f>
        <v>82</v>
      </c>
      <c r="H192" s="60">
        <f>SUMIF('Connection count '!B:B,B192,'Connection count '!H:H)</f>
        <v>2804.9009949874062</v>
      </c>
      <c r="I192" s="30">
        <f t="shared" si="54"/>
        <v>1</v>
      </c>
      <c r="J192" s="30">
        <f t="shared" si="54"/>
        <v>0</v>
      </c>
      <c r="K192" s="30">
        <f t="shared" si="54"/>
        <v>0</v>
      </c>
      <c r="L192" s="30">
        <f t="shared" ref="L192:M192" si="67">L180</f>
        <v>0</v>
      </c>
      <c r="M192" s="30">
        <f t="shared" si="67"/>
        <v>1</v>
      </c>
      <c r="O192" s="23">
        <f>'GS &lt; 50 OLS Model'!$B$5</f>
        <v>-12367234.9465017</v>
      </c>
      <c r="P192" s="23">
        <f ca="1">'GS &lt; 50 OLS Model'!$B$6*D192</f>
        <v>369409.09569309227</v>
      </c>
      <c r="Q192" s="23">
        <f ca="1">'GS &lt; 50 OLS Model'!$B$7*E192</f>
        <v>113935.01333283971</v>
      </c>
      <c r="R192" s="23">
        <f>'GS &lt; 50 OLS Model'!$B$8*F192</f>
        <v>4186909.0578663889</v>
      </c>
      <c r="S192" s="23">
        <f>'GS &lt; 50 OLS Model'!$B$9*G192</f>
        <v>3934035.0902880635</v>
      </c>
      <c r="T192" s="23">
        <f>'GS &lt; 50 OLS Model'!$B$10*H192</f>
        <v>9735870.296543967</v>
      </c>
      <c r="U192" s="23">
        <f>'GS &lt; 50 OLS Model'!$B$11*I192</f>
        <v>670309.16300759197</v>
      </c>
      <c r="V192" s="23">
        <f>'GS &lt; 50 OLS Model'!$B$12*J192</f>
        <v>0</v>
      </c>
      <c r="W192" s="23">
        <f>'GS &lt; 50 OLS Model'!$B$13*K192</f>
        <v>0</v>
      </c>
      <c r="X192" s="23">
        <f>'GS &lt; 50 OLS Model'!$B$14*L192</f>
        <v>0</v>
      </c>
      <c r="Y192" s="23">
        <f>'GS &lt; 50 OLS Model'!$B$15*M192</f>
        <v>-544912.84114379704</v>
      </c>
      <c r="Z192" s="23">
        <f t="shared" ca="1" si="7"/>
        <v>6098319.9290864468</v>
      </c>
    </row>
    <row r="193" spans="1:26" x14ac:dyDescent="0.25">
      <c r="A193" s="11">
        <v>43617</v>
      </c>
      <c r="B193" s="6">
        <f t="shared" si="37"/>
        <v>2019</v>
      </c>
      <c r="D193" s="30">
        <f ca="1">'Res Normalized Monthly'!D193</f>
        <v>41.510000000000005</v>
      </c>
      <c r="E193" s="30">
        <f ca="1">'Res Normalized Monthly'!E193</f>
        <v>44.41</v>
      </c>
      <c r="F193" s="30">
        <f t="shared" si="18"/>
        <v>30</v>
      </c>
      <c r="G193" s="30">
        <f>G181*(1+SUMIF('Ontario Employment Growth'!B:B,A193,'Ontario Employment Growth'!G:G))</f>
        <v>83.6</v>
      </c>
      <c r="H193" s="60">
        <f>SUMIF('Connection count '!B:B,B193,'Connection count '!H:H)</f>
        <v>2804.9009949874062</v>
      </c>
      <c r="I193" s="30">
        <f t="shared" si="54"/>
        <v>1</v>
      </c>
      <c r="J193" s="30">
        <f t="shared" si="54"/>
        <v>0</v>
      </c>
      <c r="K193" s="30">
        <f t="shared" si="54"/>
        <v>0</v>
      </c>
      <c r="L193" s="30">
        <f t="shared" ref="L193:M193" si="68">L181</f>
        <v>0</v>
      </c>
      <c r="M193" s="30">
        <f t="shared" si="68"/>
        <v>1</v>
      </c>
      <c r="O193" s="23">
        <f>'GS &lt; 50 OLS Model'!$B$5</f>
        <v>-12367234.9465017</v>
      </c>
      <c r="P193" s="23">
        <f ca="1">'GS &lt; 50 OLS Model'!$B$6*D193</f>
        <v>105782.08859147532</v>
      </c>
      <c r="Q193" s="23">
        <f ca="1">'GS &lt; 50 OLS Model'!$B$7*E193</f>
        <v>583604.83761377295</v>
      </c>
      <c r="R193" s="23">
        <f>'GS &lt; 50 OLS Model'!$B$8*F193</f>
        <v>4051847.47535457</v>
      </c>
      <c r="S193" s="23">
        <f>'GS &lt; 50 OLS Model'!$B$9*G193</f>
        <v>4010796.7505863667</v>
      </c>
      <c r="T193" s="23">
        <f>'GS &lt; 50 OLS Model'!$B$10*H193</f>
        <v>9735870.296543967</v>
      </c>
      <c r="U193" s="23">
        <f>'GS &lt; 50 OLS Model'!$B$11*I193</f>
        <v>670309.16300759197</v>
      </c>
      <c r="V193" s="23">
        <f>'GS &lt; 50 OLS Model'!$B$12*J193</f>
        <v>0</v>
      </c>
      <c r="W193" s="23">
        <f>'GS &lt; 50 OLS Model'!$B$13*K193</f>
        <v>0</v>
      </c>
      <c r="X193" s="23">
        <f>'GS &lt; 50 OLS Model'!$B$14*L193</f>
        <v>0</v>
      </c>
      <c r="Y193" s="23">
        <f>'GS &lt; 50 OLS Model'!$B$15*M193</f>
        <v>-544912.84114379704</v>
      </c>
      <c r="Z193" s="23">
        <f t="shared" ca="1" si="7"/>
        <v>6246062.8240522463</v>
      </c>
    </row>
    <row r="194" spans="1:26" x14ac:dyDescent="0.25">
      <c r="A194" s="11">
        <v>43647</v>
      </c>
      <c r="B194" s="6">
        <f t="shared" si="37"/>
        <v>2019</v>
      </c>
      <c r="D194" s="30">
        <f ca="1">'Res Normalized Monthly'!D194</f>
        <v>5.01</v>
      </c>
      <c r="E194" s="30">
        <f ca="1">'Res Normalized Monthly'!E194</f>
        <v>96.909999999999982</v>
      </c>
      <c r="F194" s="30">
        <f t="shared" si="18"/>
        <v>31</v>
      </c>
      <c r="G194" s="30">
        <f>G182*(1+SUMIF('Ontario Employment Growth'!B:B,A194,'Ontario Employment Growth'!G:G))</f>
        <v>83.4</v>
      </c>
      <c r="H194" s="60">
        <f>SUMIF('Connection count '!B:B,B194,'Connection count '!H:H)</f>
        <v>2804.9009949874062</v>
      </c>
      <c r="I194" s="30">
        <f t="shared" si="54"/>
        <v>1</v>
      </c>
      <c r="J194" s="30">
        <f t="shared" si="54"/>
        <v>0</v>
      </c>
      <c r="K194" s="30">
        <f t="shared" si="54"/>
        <v>0</v>
      </c>
      <c r="L194" s="30">
        <f t="shared" ref="L194:M194" si="69">L182</f>
        <v>0</v>
      </c>
      <c r="M194" s="30">
        <f t="shared" si="69"/>
        <v>1</v>
      </c>
      <c r="O194" s="23">
        <f>'GS &lt; 50 OLS Model'!$B$5</f>
        <v>-12367234.9465017</v>
      </c>
      <c r="P194" s="23">
        <f ca="1">'GS &lt; 50 OLS Model'!$B$6*D194</f>
        <v>12767.2431665452</v>
      </c>
      <c r="Q194" s="23">
        <f ca="1">'GS &lt; 50 OLS Model'!$B$7*E194</f>
        <v>1273522.7384181654</v>
      </c>
      <c r="R194" s="23">
        <f>'GS &lt; 50 OLS Model'!$B$8*F194</f>
        <v>4186909.0578663889</v>
      </c>
      <c r="S194" s="23">
        <f>'GS &lt; 50 OLS Model'!$B$9*G194</f>
        <v>4001201.5430490794</v>
      </c>
      <c r="T194" s="23">
        <f>'GS &lt; 50 OLS Model'!$B$10*H194</f>
        <v>9735870.296543967</v>
      </c>
      <c r="U194" s="23">
        <f>'GS &lt; 50 OLS Model'!$B$11*I194</f>
        <v>670309.16300759197</v>
      </c>
      <c r="V194" s="23">
        <f>'GS &lt; 50 OLS Model'!$B$12*J194</f>
        <v>0</v>
      </c>
      <c r="W194" s="23">
        <f>'GS &lt; 50 OLS Model'!$B$13*K194</f>
        <v>0</v>
      </c>
      <c r="X194" s="23">
        <f>'GS &lt; 50 OLS Model'!$B$14*L194</f>
        <v>0</v>
      </c>
      <c r="Y194" s="23">
        <f>'GS &lt; 50 OLS Model'!$B$15*M194</f>
        <v>-544912.84114379704</v>
      </c>
      <c r="Z194" s="23">
        <f t="shared" ca="1" si="7"/>
        <v>6968432.2544062408</v>
      </c>
    </row>
    <row r="195" spans="1:26" x14ac:dyDescent="0.25">
      <c r="A195" s="11">
        <v>43678</v>
      </c>
      <c r="B195" s="6">
        <f t="shared" si="37"/>
        <v>2019</v>
      </c>
      <c r="D195" s="30">
        <f ca="1">'Res Normalized Monthly'!D195</f>
        <v>12.719999999999999</v>
      </c>
      <c r="E195" s="30">
        <f ca="1">'Res Normalized Monthly'!E195</f>
        <v>77.22999999999999</v>
      </c>
      <c r="F195" s="30">
        <f t="shared" si="18"/>
        <v>31</v>
      </c>
      <c r="G195" s="30">
        <f>G183*(1+SUMIF('Ontario Employment Growth'!B:B,A195,'Ontario Employment Growth'!G:G))</f>
        <v>82.2</v>
      </c>
      <c r="H195" s="60">
        <f>SUMIF('Connection count '!B:B,B195,'Connection count '!H:H)</f>
        <v>2804.9009949874062</v>
      </c>
      <c r="I195" s="30">
        <f t="shared" si="54"/>
        <v>1</v>
      </c>
      <c r="J195" s="30">
        <f t="shared" si="54"/>
        <v>0</v>
      </c>
      <c r="K195" s="30">
        <f t="shared" si="54"/>
        <v>0</v>
      </c>
      <c r="L195" s="30">
        <f t="shared" ref="L195:M195" si="70">L183</f>
        <v>0</v>
      </c>
      <c r="M195" s="30">
        <f t="shared" si="70"/>
        <v>1</v>
      </c>
      <c r="O195" s="23">
        <f>'GS &lt; 50 OLS Model'!$B$5</f>
        <v>-12367234.9465017</v>
      </c>
      <c r="P195" s="23">
        <f ca="1">'GS &lt; 50 OLS Model'!$B$6*D195</f>
        <v>32415.036542605776</v>
      </c>
      <c r="Q195" s="23">
        <f ca="1">'GS &lt; 50 OLS Model'!$B$7*E195</f>
        <v>1014902.0853166332</v>
      </c>
      <c r="R195" s="23">
        <f>'GS &lt; 50 OLS Model'!$B$8*F195</f>
        <v>4186909.0578663889</v>
      </c>
      <c r="S195" s="23">
        <f>'GS &lt; 50 OLS Model'!$B$9*G195</f>
        <v>3943630.2978253514</v>
      </c>
      <c r="T195" s="23">
        <f>'GS &lt; 50 OLS Model'!$B$10*H195</f>
        <v>9735870.296543967</v>
      </c>
      <c r="U195" s="23">
        <f>'GS &lt; 50 OLS Model'!$B$11*I195</f>
        <v>670309.16300759197</v>
      </c>
      <c r="V195" s="23">
        <f>'GS &lt; 50 OLS Model'!$B$12*J195</f>
        <v>0</v>
      </c>
      <c r="W195" s="23">
        <f>'GS &lt; 50 OLS Model'!$B$13*K195</f>
        <v>0</v>
      </c>
      <c r="X195" s="23">
        <f>'GS &lt; 50 OLS Model'!$B$14*L195</f>
        <v>0</v>
      </c>
      <c r="Y195" s="23">
        <f>'GS &lt; 50 OLS Model'!$B$15*M195</f>
        <v>-544912.84114379704</v>
      </c>
      <c r="Z195" s="23">
        <f t="shared" ref="Z195:Z211" ca="1" si="71">SUM(O195:Y195)</f>
        <v>6671888.1494570412</v>
      </c>
    </row>
    <row r="196" spans="1:26" x14ac:dyDescent="0.25">
      <c r="A196" s="11">
        <v>43709</v>
      </c>
      <c r="B196" s="6">
        <f t="shared" si="37"/>
        <v>2019</v>
      </c>
      <c r="D196" s="30">
        <f ca="1">'Res Normalized Monthly'!D196</f>
        <v>86.570000000000007</v>
      </c>
      <c r="E196" s="30">
        <f ca="1">'Res Normalized Monthly'!E196</f>
        <v>19.899999999999999</v>
      </c>
      <c r="F196" s="30">
        <f t="shared" si="18"/>
        <v>30</v>
      </c>
      <c r="G196" s="30">
        <f>G184*(1+SUMIF('Ontario Employment Growth'!B:B,A196,'Ontario Employment Growth'!G:G))</f>
        <v>81.3</v>
      </c>
      <c r="H196" s="60">
        <f>SUMIF('Connection count '!B:B,B196,'Connection count '!H:H)</f>
        <v>2804.9009949874062</v>
      </c>
      <c r="I196" s="30">
        <f t="shared" si="54"/>
        <v>1</v>
      </c>
      <c r="J196" s="30">
        <f t="shared" si="54"/>
        <v>1</v>
      </c>
      <c r="K196" s="30">
        <f t="shared" si="54"/>
        <v>0</v>
      </c>
      <c r="L196" s="30">
        <f t="shared" ref="L196:M196" si="72">L184</f>
        <v>0</v>
      </c>
      <c r="M196" s="30">
        <f t="shared" si="72"/>
        <v>0</v>
      </c>
      <c r="O196" s="23">
        <f>'GS &lt; 50 OLS Model'!$B$5</f>
        <v>-12367234.9465017</v>
      </c>
      <c r="P196" s="23">
        <f ca="1">'GS &lt; 50 OLS Model'!$B$6*D196</f>
        <v>220610.82653249861</v>
      </c>
      <c r="Q196" s="23">
        <f ca="1">'GS &lt; 50 OLS Model'!$B$7*E196</f>
        <v>261511.73763823646</v>
      </c>
      <c r="R196" s="23">
        <f>'GS &lt; 50 OLS Model'!$B$8*F196</f>
        <v>4051847.47535457</v>
      </c>
      <c r="S196" s="23">
        <f>'GS &lt; 50 OLS Model'!$B$9*G196</f>
        <v>3900451.8639075556</v>
      </c>
      <c r="T196" s="23">
        <f>'GS &lt; 50 OLS Model'!$B$10*H196</f>
        <v>9735870.296543967</v>
      </c>
      <c r="U196" s="23">
        <f>'GS &lt; 50 OLS Model'!$B$11*I196</f>
        <v>670309.16300759197</v>
      </c>
      <c r="V196" s="23">
        <f>'GS &lt; 50 OLS Model'!$B$12*J196</f>
        <v>-458368.44831450901</v>
      </c>
      <c r="W196" s="23">
        <f>'GS &lt; 50 OLS Model'!$B$13*K196</f>
        <v>0</v>
      </c>
      <c r="X196" s="23">
        <f>'GS &lt; 50 OLS Model'!$B$14*L196</f>
        <v>0</v>
      </c>
      <c r="Y196" s="23">
        <f>'GS &lt; 50 OLS Model'!$B$15*M196</f>
        <v>0</v>
      </c>
      <c r="Z196" s="23">
        <f t="shared" ca="1" si="71"/>
        <v>6014997.9681682102</v>
      </c>
    </row>
    <row r="197" spans="1:26" x14ac:dyDescent="0.25">
      <c r="A197" s="11">
        <v>43739</v>
      </c>
      <c r="B197" s="6">
        <f t="shared" si="37"/>
        <v>2019</v>
      </c>
      <c r="D197" s="30">
        <f ca="1">'Res Normalized Monthly'!D197</f>
        <v>270.3</v>
      </c>
      <c r="E197" s="30">
        <f ca="1">'Res Normalized Monthly'!E197</f>
        <v>1.21</v>
      </c>
      <c r="F197" s="30">
        <f t="shared" si="18"/>
        <v>31</v>
      </c>
      <c r="G197" s="30">
        <f>G185*(1+SUMIF('Ontario Employment Growth'!B:B,A197,'Ontario Employment Growth'!G:G))</f>
        <v>80.099999999999994</v>
      </c>
      <c r="H197" s="60">
        <f>SUMIF('Connection count '!B:B,B197,'Connection count '!H:H)</f>
        <v>2804.9009949874062</v>
      </c>
      <c r="I197" s="30">
        <f t="shared" si="54"/>
        <v>1</v>
      </c>
      <c r="J197" s="30">
        <f t="shared" si="54"/>
        <v>1</v>
      </c>
      <c r="K197" s="30">
        <f t="shared" si="54"/>
        <v>0</v>
      </c>
      <c r="L197" s="30">
        <f t="shared" ref="L197:M197" si="73">L185</f>
        <v>0</v>
      </c>
      <c r="M197" s="30">
        <f t="shared" si="73"/>
        <v>0</v>
      </c>
      <c r="O197" s="23">
        <f>'GS &lt; 50 OLS Model'!$B$5</f>
        <v>-12367234.9465017</v>
      </c>
      <c r="P197" s="23">
        <f ca="1">'GS &lt; 50 OLS Model'!$B$6*D197</f>
        <v>688819.52653037279</v>
      </c>
      <c r="Q197" s="23">
        <f ca="1">'GS &lt; 50 OLS Model'!$B$7*E197</f>
        <v>15900.964951872669</v>
      </c>
      <c r="R197" s="23">
        <f>'GS &lt; 50 OLS Model'!$B$8*F197</f>
        <v>4186909.0578663889</v>
      </c>
      <c r="S197" s="23">
        <f>'GS &lt; 50 OLS Model'!$B$9*G197</f>
        <v>3842880.6186838276</v>
      </c>
      <c r="T197" s="23">
        <f>'GS &lt; 50 OLS Model'!$B$10*H197</f>
        <v>9735870.296543967</v>
      </c>
      <c r="U197" s="23">
        <f>'GS &lt; 50 OLS Model'!$B$11*I197</f>
        <v>670309.16300759197</v>
      </c>
      <c r="V197" s="23">
        <f>'GS &lt; 50 OLS Model'!$B$12*J197</f>
        <v>-458368.44831450901</v>
      </c>
      <c r="W197" s="23">
        <f>'GS &lt; 50 OLS Model'!$B$13*K197</f>
        <v>0</v>
      </c>
      <c r="X197" s="23">
        <f>'GS &lt; 50 OLS Model'!$B$14*L197</f>
        <v>0</v>
      </c>
      <c r="Y197" s="23">
        <f>'GS &lt; 50 OLS Model'!$B$15*M197</f>
        <v>0</v>
      </c>
      <c r="Z197" s="23">
        <f t="shared" ca="1" si="71"/>
        <v>6315086.232767811</v>
      </c>
    </row>
    <row r="198" spans="1:26" x14ac:dyDescent="0.25">
      <c r="A198" s="11">
        <v>43770</v>
      </c>
      <c r="B198" s="6">
        <f t="shared" si="37"/>
        <v>2019</v>
      </c>
      <c r="D198" s="30">
        <f ca="1">'Res Normalized Monthly'!D198</f>
        <v>444.05</v>
      </c>
      <c r="E198" s="30">
        <f ca="1">'Res Normalized Monthly'!E198</f>
        <v>0</v>
      </c>
      <c r="F198" s="30">
        <f t="shared" si="18"/>
        <v>30</v>
      </c>
      <c r="G198" s="30">
        <f>G186*(1+SUMIF('Ontario Employment Growth'!B:B,A198,'Ontario Employment Growth'!G:G))</f>
        <v>79.099999999999994</v>
      </c>
      <c r="H198" s="60">
        <f>SUMIF('Connection count '!B:B,B198,'Connection count '!H:H)</f>
        <v>2804.9009949874062</v>
      </c>
      <c r="I198" s="30">
        <f t="shared" si="54"/>
        <v>1</v>
      </c>
      <c r="J198" s="30">
        <f t="shared" si="54"/>
        <v>1</v>
      </c>
      <c r="K198" s="30">
        <f t="shared" si="54"/>
        <v>0</v>
      </c>
      <c r="L198" s="30">
        <f t="shared" ref="L198:M198" si="74">L186</f>
        <v>0</v>
      </c>
      <c r="M198" s="30">
        <f t="shared" si="74"/>
        <v>0</v>
      </c>
      <c r="O198" s="23">
        <f>'GS &lt; 50 OLS Model'!$B$5</f>
        <v>-12367234.9465017</v>
      </c>
      <c r="P198" s="23">
        <f ca="1">'GS &lt; 50 OLS Model'!$B$6*D198</f>
        <v>1131595.6742723347</v>
      </c>
      <c r="Q198" s="23">
        <f ca="1">'GS &lt; 50 OLS Model'!$B$7*E198</f>
        <v>0</v>
      </c>
      <c r="R198" s="23">
        <f>'GS &lt; 50 OLS Model'!$B$8*F198</f>
        <v>4051847.47535457</v>
      </c>
      <c r="S198" s="23">
        <f>'GS &lt; 50 OLS Model'!$B$9*G198</f>
        <v>3794904.5809973879</v>
      </c>
      <c r="T198" s="23">
        <f>'GS &lt; 50 OLS Model'!$B$10*H198</f>
        <v>9735870.296543967</v>
      </c>
      <c r="U198" s="23">
        <f>'GS &lt; 50 OLS Model'!$B$11*I198</f>
        <v>670309.16300759197</v>
      </c>
      <c r="V198" s="23">
        <f>'GS &lt; 50 OLS Model'!$B$12*J198</f>
        <v>-458368.44831450901</v>
      </c>
      <c r="W198" s="23">
        <f>'GS &lt; 50 OLS Model'!$B$13*K198</f>
        <v>0</v>
      </c>
      <c r="X198" s="23">
        <f>'GS &lt; 50 OLS Model'!$B$14*L198</f>
        <v>0</v>
      </c>
      <c r="Y198" s="23">
        <f>'GS &lt; 50 OLS Model'!$B$15*M198</f>
        <v>0</v>
      </c>
      <c r="Z198" s="23">
        <f t="shared" ca="1" si="71"/>
        <v>6558923.7953596413</v>
      </c>
    </row>
    <row r="199" spans="1:26" x14ac:dyDescent="0.25">
      <c r="A199" s="11">
        <v>43800</v>
      </c>
      <c r="B199" s="6">
        <f t="shared" si="37"/>
        <v>2019</v>
      </c>
      <c r="D199" s="30">
        <f ca="1">'Res Normalized Monthly'!D199</f>
        <v>684.01</v>
      </c>
      <c r="E199" s="30">
        <f ca="1">'Res Normalized Monthly'!E199</f>
        <v>0</v>
      </c>
      <c r="F199" s="30">
        <f t="shared" si="18"/>
        <v>31</v>
      </c>
      <c r="G199" s="30">
        <f>G187*(1+SUMIF('Ontario Employment Growth'!B:B,A199,'Ontario Employment Growth'!G:G))</f>
        <v>79</v>
      </c>
      <c r="H199" s="60">
        <f>SUMIF('Connection count '!B:B,B199,'Connection count '!H:H)</f>
        <v>2804.9009949874062</v>
      </c>
      <c r="I199" s="30">
        <f t="shared" si="54"/>
        <v>1</v>
      </c>
      <c r="J199" s="30">
        <f t="shared" si="54"/>
        <v>0</v>
      </c>
      <c r="K199" s="30">
        <f t="shared" si="54"/>
        <v>0</v>
      </c>
      <c r="L199" s="30">
        <f t="shared" ref="L199:M199" si="75">L187</f>
        <v>1</v>
      </c>
      <c r="M199" s="30">
        <f t="shared" si="75"/>
        <v>0</v>
      </c>
      <c r="O199" s="23">
        <f>'GS &lt; 50 OLS Model'!$B$5</f>
        <v>-12367234.9465017</v>
      </c>
      <c r="P199" s="23">
        <f ca="1">'GS &lt; 50 OLS Model'!$B$6*D199</f>
        <v>1743098.2032631901</v>
      </c>
      <c r="Q199" s="23">
        <f ca="1">'GS &lt; 50 OLS Model'!$B$7*E199</f>
        <v>0</v>
      </c>
      <c r="R199" s="23">
        <f>'GS &lt; 50 OLS Model'!$B$8*F199</f>
        <v>4186909.0578663889</v>
      </c>
      <c r="S199" s="23">
        <f>'GS &lt; 50 OLS Model'!$B$9*G199</f>
        <v>3790106.977228744</v>
      </c>
      <c r="T199" s="23">
        <f>'GS &lt; 50 OLS Model'!$B$10*H199</f>
        <v>9735870.296543967</v>
      </c>
      <c r="U199" s="23">
        <f>'GS &lt; 50 OLS Model'!$B$11*I199</f>
        <v>670309.16300759197</v>
      </c>
      <c r="V199" s="23">
        <f>'GS &lt; 50 OLS Model'!$B$12*J199</f>
        <v>0</v>
      </c>
      <c r="W199" s="23">
        <f>'GS &lt; 50 OLS Model'!$B$13*K199</f>
        <v>0</v>
      </c>
      <c r="X199" s="23">
        <f>'GS &lt; 50 OLS Model'!$B$14*L199</f>
        <v>-234181.59750855001</v>
      </c>
      <c r="Y199" s="23">
        <f>'GS &lt; 50 OLS Model'!$B$15*M199</f>
        <v>0</v>
      </c>
      <c r="Z199" s="23">
        <f t="shared" ca="1" si="71"/>
        <v>7524877.1538996315</v>
      </c>
    </row>
    <row r="200" spans="1:26" x14ac:dyDescent="0.25">
      <c r="A200" s="11">
        <v>43831</v>
      </c>
      <c r="B200" s="6">
        <f t="shared" si="37"/>
        <v>2020</v>
      </c>
      <c r="D200" s="30">
        <f ca="1">'Res Normalized Monthly'!D200</f>
        <v>784.29</v>
      </c>
      <c r="E200" s="30">
        <f ca="1">'Res Normalized Monthly'!E200</f>
        <v>0</v>
      </c>
      <c r="F200" s="30">
        <f t="shared" si="18"/>
        <v>31</v>
      </c>
      <c r="G200" s="30">
        <f>G188*(1+SUMIF('Ontario Employment Growth'!B:B,A200,'Ontario Employment Growth'!G:G))</f>
        <v>79.7</v>
      </c>
      <c r="H200" s="60">
        <f>SUMIF('Connection count '!B:B,B200,'Connection count '!H:H)</f>
        <v>2758.0562109645957</v>
      </c>
      <c r="I200" s="30">
        <f t="shared" ref="I200:K211" si="76">I188</f>
        <v>1</v>
      </c>
      <c r="J200" s="30">
        <f t="shared" si="76"/>
        <v>0</v>
      </c>
      <c r="K200" s="30">
        <f t="shared" si="76"/>
        <v>0</v>
      </c>
      <c r="L200" s="30">
        <f t="shared" ref="L200:M200" si="77">L188</f>
        <v>0</v>
      </c>
      <c r="M200" s="30">
        <f t="shared" si="77"/>
        <v>0</v>
      </c>
      <c r="O200" s="23">
        <f>'GS &lt; 50 OLS Model'!$B$5</f>
        <v>-12367234.9465017</v>
      </c>
      <c r="P200" s="23">
        <f ca="1">'GS &lt; 50 OLS Model'!$B$6*D200</f>
        <v>1998646.9347484501</v>
      </c>
      <c r="Q200" s="23">
        <f ca="1">'GS &lt; 50 OLS Model'!$B$7*E200</f>
        <v>0</v>
      </c>
      <c r="R200" s="23">
        <f>'GS &lt; 50 OLS Model'!$B$8*F200</f>
        <v>4186909.0578663889</v>
      </c>
      <c r="S200" s="23">
        <f>'GS &lt; 50 OLS Model'!$B$9*G200</f>
        <v>3823690.2036092519</v>
      </c>
      <c r="T200" s="23">
        <f>'GS &lt; 50 OLS Model'!$B$10*H200</f>
        <v>9573271.0667919219</v>
      </c>
      <c r="U200" s="23">
        <f>'GS &lt; 50 OLS Model'!$B$11*I200</f>
        <v>670309.16300759197</v>
      </c>
      <c r="V200" s="23">
        <f>'GS &lt; 50 OLS Model'!$B$12*J200</f>
        <v>0</v>
      </c>
      <c r="W200" s="23">
        <f>'GS &lt; 50 OLS Model'!$B$13*K200</f>
        <v>0</v>
      </c>
      <c r="X200" s="23">
        <f>'GS &lt; 50 OLS Model'!$B$14*L200</f>
        <v>0</v>
      </c>
      <c r="Y200" s="23">
        <f>'GS &lt; 50 OLS Model'!$B$15*M200</f>
        <v>0</v>
      </c>
      <c r="Z200" s="23">
        <f t="shared" ca="1" si="71"/>
        <v>7885591.4795219051</v>
      </c>
    </row>
    <row r="201" spans="1:26" x14ac:dyDescent="0.25">
      <c r="A201" s="11">
        <v>43862</v>
      </c>
      <c r="B201" s="6">
        <f t="shared" si="37"/>
        <v>2020</v>
      </c>
      <c r="D201" s="30">
        <f ca="1">'Res Normalized Monthly'!D201</f>
        <v>682.50999999999988</v>
      </c>
      <c r="E201" s="30">
        <f ca="1">'Res Normalized Monthly'!E201</f>
        <v>0</v>
      </c>
      <c r="F201" s="30">
        <f t="shared" si="18"/>
        <v>29</v>
      </c>
      <c r="G201" s="30">
        <f>G189*(1+SUMIF('Ontario Employment Growth'!B:B,A201,'Ontario Employment Growth'!G:G))</f>
        <v>79.599999999999994</v>
      </c>
      <c r="H201" s="60">
        <f>SUMIF('Connection count '!B:B,B201,'Connection count '!H:H)</f>
        <v>2758.0562109645957</v>
      </c>
      <c r="I201" s="30">
        <f t="shared" si="76"/>
        <v>1</v>
      </c>
      <c r="J201" s="30">
        <f t="shared" si="76"/>
        <v>0</v>
      </c>
      <c r="K201" s="30">
        <f t="shared" si="76"/>
        <v>0</v>
      </c>
      <c r="L201" s="30">
        <f t="shared" ref="L201:M201" si="78">L189</f>
        <v>0</v>
      </c>
      <c r="M201" s="30">
        <f t="shared" si="78"/>
        <v>0</v>
      </c>
      <c r="O201" s="23">
        <f>'GS &lt; 50 OLS Model'!$B$5</f>
        <v>-12367234.9465017</v>
      </c>
      <c r="P201" s="23">
        <f ca="1">'GS &lt; 50 OLS Model'!$B$6*D201</f>
        <v>1739275.6753690145</v>
      </c>
      <c r="Q201" s="23">
        <f ca="1">'GS &lt; 50 OLS Model'!$B$7*E201</f>
        <v>0</v>
      </c>
      <c r="R201" s="23">
        <f>'GS &lt; 50 OLS Model'!$B$8*F201</f>
        <v>3916785.892842751</v>
      </c>
      <c r="S201" s="23">
        <f>'GS &lt; 50 OLS Model'!$B$9*G201</f>
        <v>3818892.5998406075</v>
      </c>
      <c r="T201" s="23">
        <f>'GS &lt; 50 OLS Model'!$B$10*H201</f>
        <v>9573271.0667919219</v>
      </c>
      <c r="U201" s="23">
        <f>'GS &lt; 50 OLS Model'!$B$11*I201</f>
        <v>670309.16300759197</v>
      </c>
      <c r="V201" s="23">
        <f>'GS &lt; 50 OLS Model'!$B$12*J201</f>
        <v>0</v>
      </c>
      <c r="W201" s="23">
        <f>'GS &lt; 50 OLS Model'!$B$13*K201</f>
        <v>0</v>
      </c>
      <c r="X201" s="23">
        <f>'GS &lt; 50 OLS Model'!$B$14*L201</f>
        <v>0</v>
      </c>
      <c r="Y201" s="23">
        <f>'GS &lt; 50 OLS Model'!$B$15*M201</f>
        <v>0</v>
      </c>
      <c r="Z201" s="23">
        <f t="shared" ca="1" si="71"/>
        <v>7351299.451350187</v>
      </c>
    </row>
    <row r="202" spans="1:26" x14ac:dyDescent="0.25">
      <c r="A202" s="11">
        <v>43891</v>
      </c>
      <c r="B202" s="6">
        <f t="shared" si="37"/>
        <v>2020</v>
      </c>
      <c r="D202" s="30">
        <f ca="1">'Res Normalized Monthly'!D202</f>
        <v>556.99</v>
      </c>
      <c r="E202" s="30">
        <f ca="1">'Res Normalized Monthly'!E202</f>
        <v>0</v>
      </c>
      <c r="F202" s="30">
        <f t="shared" si="18"/>
        <v>31</v>
      </c>
      <c r="G202" s="30">
        <f>G190*(1+SUMIF('Ontario Employment Growth'!B:B,A202,'Ontario Employment Growth'!G:G))</f>
        <v>79.7</v>
      </c>
      <c r="H202" s="60">
        <f>SUMIF('Connection count '!B:B,B202,'Connection count '!H:H)</f>
        <v>2758.0562109645957</v>
      </c>
      <c r="I202" s="30">
        <f t="shared" si="76"/>
        <v>1</v>
      </c>
      <c r="J202" s="30">
        <f t="shared" si="76"/>
        <v>0</v>
      </c>
      <c r="K202" s="30">
        <f t="shared" si="76"/>
        <v>0</v>
      </c>
      <c r="L202" s="30">
        <f t="shared" ref="L202:M202" si="79">L190</f>
        <v>0</v>
      </c>
      <c r="M202" s="30">
        <f t="shared" si="79"/>
        <v>0</v>
      </c>
      <c r="O202" s="23">
        <f>'GS &lt; 50 OLS Model'!$B$5</f>
        <v>-12367234.9465017</v>
      </c>
      <c r="P202" s="23">
        <f ca="1">'GS &lt; 50 OLS Model'!$B$6*D202</f>
        <v>1419406.5411844333</v>
      </c>
      <c r="Q202" s="23">
        <f ca="1">'GS &lt; 50 OLS Model'!$B$7*E202</f>
        <v>0</v>
      </c>
      <c r="R202" s="23">
        <f>'GS &lt; 50 OLS Model'!$B$8*F202</f>
        <v>4186909.0578663889</v>
      </c>
      <c r="S202" s="23">
        <f>'GS &lt; 50 OLS Model'!$B$9*G202</f>
        <v>3823690.2036092519</v>
      </c>
      <c r="T202" s="23">
        <f>'GS &lt; 50 OLS Model'!$B$10*H202</f>
        <v>9573271.0667919219</v>
      </c>
      <c r="U202" s="23">
        <f>'GS &lt; 50 OLS Model'!$B$11*I202</f>
        <v>670309.16300759197</v>
      </c>
      <c r="V202" s="23">
        <f>'GS &lt; 50 OLS Model'!$B$12*J202</f>
        <v>0</v>
      </c>
      <c r="W202" s="23">
        <f>'GS &lt; 50 OLS Model'!$B$13*K202</f>
        <v>0</v>
      </c>
      <c r="X202" s="23">
        <f>'GS &lt; 50 OLS Model'!$B$14*L202</f>
        <v>0</v>
      </c>
      <c r="Y202" s="23">
        <f>'GS &lt; 50 OLS Model'!$B$15*M202</f>
        <v>0</v>
      </c>
      <c r="Z202" s="23">
        <f t="shared" ca="1" si="71"/>
        <v>7306351.0859578876</v>
      </c>
    </row>
    <row r="203" spans="1:26" x14ac:dyDescent="0.25">
      <c r="A203" s="11">
        <v>43922</v>
      </c>
      <c r="B203" s="6">
        <f t="shared" si="37"/>
        <v>2020</v>
      </c>
      <c r="D203" s="30">
        <f ca="1">'Res Normalized Monthly'!D203</f>
        <v>326.58999999999997</v>
      </c>
      <c r="E203" s="30">
        <f ca="1">'Res Normalized Monthly'!E203</f>
        <v>0.39</v>
      </c>
      <c r="F203" s="30">
        <f t="shared" si="18"/>
        <v>30</v>
      </c>
      <c r="G203" s="30">
        <f>G191*(1+SUMIF('Ontario Employment Growth'!B:B,A203,'Ontario Employment Growth'!G:G))</f>
        <v>79.900000000000006</v>
      </c>
      <c r="H203" s="60">
        <f>SUMIF('Connection count '!B:B,B203,'Connection count '!H:H)</f>
        <v>2758.0562109645957</v>
      </c>
      <c r="I203" s="30">
        <f t="shared" si="76"/>
        <v>1</v>
      </c>
      <c r="J203" s="30">
        <f t="shared" si="76"/>
        <v>0</v>
      </c>
      <c r="K203" s="30">
        <f t="shared" si="76"/>
        <v>1</v>
      </c>
      <c r="L203" s="30">
        <f t="shared" ref="L203:M203" si="80">L191</f>
        <v>0</v>
      </c>
      <c r="M203" s="30">
        <f t="shared" si="80"/>
        <v>0</v>
      </c>
      <c r="O203" s="23">
        <f>'GS &lt; 50 OLS Model'!$B$5</f>
        <v>-12367234.9465017</v>
      </c>
      <c r="P203" s="23">
        <f ca="1">'GS &lt; 50 OLS Model'!$B$6*D203</f>
        <v>832266.2566391211</v>
      </c>
      <c r="Q203" s="23">
        <f ca="1">'GS &lt; 50 OLS Model'!$B$7*E203</f>
        <v>5125.1044059754886</v>
      </c>
      <c r="R203" s="23">
        <f>'GS &lt; 50 OLS Model'!$B$8*F203</f>
        <v>4051847.47535457</v>
      </c>
      <c r="S203" s="23">
        <f>'GS &lt; 50 OLS Model'!$B$9*G203</f>
        <v>3833285.4111465402</v>
      </c>
      <c r="T203" s="23">
        <f>'GS &lt; 50 OLS Model'!$B$10*H203</f>
        <v>9573271.0667919219</v>
      </c>
      <c r="U203" s="23">
        <f>'GS &lt; 50 OLS Model'!$B$11*I203</f>
        <v>670309.16300759197</v>
      </c>
      <c r="V203" s="23">
        <f>'GS &lt; 50 OLS Model'!$B$12*J203</f>
        <v>0</v>
      </c>
      <c r="W203" s="23">
        <f>'GS &lt; 50 OLS Model'!$B$13*K203</f>
        <v>-562461.25423987105</v>
      </c>
      <c r="X203" s="23">
        <f>'GS &lt; 50 OLS Model'!$B$14*L203</f>
        <v>0</v>
      </c>
      <c r="Y203" s="23">
        <f>'GS &lt; 50 OLS Model'!$B$15*M203</f>
        <v>0</v>
      </c>
      <c r="Z203" s="23">
        <f t="shared" ca="1" si="71"/>
        <v>6036408.2766041486</v>
      </c>
    </row>
    <row r="204" spans="1:26" x14ac:dyDescent="0.25">
      <c r="A204" s="11">
        <v>43952</v>
      </c>
      <c r="B204" s="6">
        <f t="shared" si="37"/>
        <v>2020</v>
      </c>
      <c r="D204" s="30">
        <f ca="1">'Res Normalized Monthly'!D204</f>
        <v>144.96</v>
      </c>
      <c r="E204" s="30">
        <f ca="1">'Res Normalized Monthly'!E204</f>
        <v>8.67</v>
      </c>
      <c r="F204" s="30">
        <f t="shared" si="18"/>
        <v>31</v>
      </c>
      <c r="G204" s="30">
        <f>G192*(1+SUMIF('Ontario Employment Growth'!B:B,A204,'Ontario Employment Growth'!G:G))</f>
        <v>82</v>
      </c>
      <c r="H204" s="60">
        <f>SUMIF('Connection count '!B:B,B204,'Connection count '!H:H)</f>
        <v>2758.0562109645957</v>
      </c>
      <c r="I204" s="30">
        <f t="shared" si="76"/>
        <v>1</v>
      </c>
      <c r="J204" s="30">
        <f t="shared" si="76"/>
        <v>0</v>
      </c>
      <c r="K204" s="30">
        <f t="shared" si="76"/>
        <v>0</v>
      </c>
      <c r="L204" s="30">
        <f t="shared" ref="L204:M204" si="81">L192</f>
        <v>0</v>
      </c>
      <c r="M204" s="30">
        <f t="shared" si="81"/>
        <v>1</v>
      </c>
      <c r="O204" s="23">
        <f>'GS &lt; 50 OLS Model'!$B$5</f>
        <v>-12367234.9465017</v>
      </c>
      <c r="P204" s="23">
        <f ca="1">'GS &lt; 50 OLS Model'!$B$6*D204</f>
        <v>369409.09569309227</v>
      </c>
      <c r="Q204" s="23">
        <f ca="1">'GS &lt; 50 OLS Model'!$B$7*E204</f>
        <v>113935.01333283971</v>
      </c>
      <c r="R204" s="23">
        <f>'GS &lt; 50 OLS Model'!$B$8*F204</f>
        <v>4186909.0578663889</v>
      </c>
      <c r="S204" s="23">
        <f>'GS &lt; 50 OLS Model'!$B$9*G204</f>
        <v>3934035.0902880635</v>
      </c>
      <c r="T204" s="23">
        <f>'GS &lt; 50 OLS Model'!$B$10*H204</f>
        <v>9573271.0667919219</v>
      </c>
      <c r="U204" s="23">
        <f>'GS &lt; 50 OLS Model'!$B$11*I204</f>
        <v>670309.16300759197</v>
      </c>
      <c r="V204" s="23">
        <f>'GS &lt; 50 OLS Model'!$B$12*J204</f>
        <v>0</v>
      </c>
      <c r="W204" s="23">
        <f>'GS &lt; 50 OLS Model'!$B$13*K204</f>
        <v>0</v>
      </c>
      <c r="X204" s="23">
        <f>'GS &lt; 50 OLS Model'!$B$14*L204</f>
        <v>0</v>
      </c>
      <c r="Y204" s="23">
        <f>'GS &lt; 50 OLS Model'!$B$15*M204</f>
        <v>-544912.84114379704</v>
      </c>
      <c r="Z204" s="23">
        <f t="shared" ca="1" si="71"/>
        <v>5935720.6993344016</v>
      </c>
    </row>
    <row r="205" spans="1:26" x14ac:dyDescent="0.25">
      <c r="A205" s="11">
        <v>43983</v>
      </c>
      <c r="B205" s="6">
        <f t="shared" si="37"/>
        <v>2020</v>
      </c>
      <c r="D205" s="30">
        <f ca="1">'Res Normalized Monthly'!D205</f>
        <v>41.510000000000005</v>
      </c>
      <c r="E205" s="30">
        <f ca="1">'Res Normalized Monthly'!E205</f>
        <v>44.41</v>
      </c>
      <c r="F205" s="30">
        <f t="shared" si="18"/>
        <v>30</v>
      </c>
      <c r="G205" s="30">
        <f>G193*(1+SUMIF('Ontario Employment Growth'!B:B,A205,'Ontario Employment Growth'!G:G))</f>
        <v>83.6</v>
      </c>
      <c r="H205" s="60">
        <f>SUMIF('Connection count '!B:B,B205,'Connection count '!H:H)</f>
        <v>2758.0562109645957</v>
      </c>
      <c r="I205" s="30">
        <f t="shared" si="76"/>
        <v>1</v>
      </c>
      <c r="J205" s="30">
        <f t="shared" si="76"/>
        <v>0</v>
      </c>
      <c r="K205" s="30">
        <f t="shared" si="76"/>
        <v>0</v>
      </c>
      <c r="L205" s="30">
        <f t="shared" ref="L205:M205" si="82">L193</f>
        <v>0</v>
      </c>
      <c r="M205" s="30">
        <f t="shared" si="82"/>
        <v>1</v>
      </c>
      <c r="O205" s="23">
        <f>'GS &lt; 50 OLS Model'!$B$5</f>
        <v>-12367234.9465017</v>
      </c>
      <c r="P205" s="23">
        <f ca="1">'GS &lt; 50 OLS Model'!$B$6*D205</f>
        <v>105782.08859147532</v>
      </c>
      <c r="Q205" s="23">
        <f ca="1">'GS &lt; 50 OLS Model'!$B$7*E205</f>
        <v>583604.83761377295</v>
      </c>
      <c r="R205" s="23">
        <f>'GS &lt; 50 OLS Model'!$B$8*F205</f>
        <v>4051847.47535457</v>
      </c>
      <c r="S205" s="23">
        <f>'GS &lt; 50 OLS Model'!$B$9*G205</f>
        <v>4010796.7505863667</v>
      </c>
      <c r="T205" s="23">
        <f>'GS &lt; 50 OLS Model'!$B$10*H205</f>
        <v>9573271.0667919219</v>
      </c>
      <c r="U205" s="23">
        <f>'GS &lt; 50 OLS Model'!$B$11*I205</f>
        <v>670309.16300759197</v>
      </c>
      <c r="V205" s="23">
        <f>'GS &lt; 50 OLS Model'!$B$12*J205</f>
        <v>0</v>
      </c>
      <c r="W205" s="23">
        <f>'GS &lt; 50 OLS Model'!$B$13*K205</f>
        <v>0</v>
      </c>
      <c r="X205" s="23">
        <f>'GS &lt; 50 OLS Model'!$B$14*L205</f>
        <v>0</v>
      </c>
      <c r="Y205" s="23">
        <f>'GS &lt; 50 OLS Model'!$B$15*M205</f>
        <v>-544912.84114379704</v>
      </c>
      <c r="Z205" s="23">
        <f t="shared" ca="1" si="71"/>
        <v>6083463.5943002012</v>
      </c>
    </row>
    <row r="206" spans="1:26" x14ac:dyDescent="0.25">
      <c r="A206" s="11">
        <v>44013</v>
      </c>
      <c r="B206" s="6">
        <f t="shared" si="37"/>
        <v>2020</v>
      </c>
      <c r="D206" s="30">
        <f ca="1">'Res Normalized Monthly'!D206</f>
        <v>5.01</v>
      </c>
      <c r="E206" s="30">
        <f ca="1">'Res Normalized Monthly'!E206</f>
        <v>96.909999999999982</v>
      </c>
      <c r="F206" s="30">
        <f t="shared" si="18"/>
        <v>31</v>
      </c>
      <c r="G206" s="30">
        <f>G194*(1+SUMIF('Ontario Employment Growth'!B:B,A206,'Ontario Employment Growth'!G:G))</f>
        <v>83.4</v>
      </c>
      <c r="H206" s="60">
        <f>SUMIF('Connection count '!B:B,B206,'Connection count '!H:H)</f>
        <v>2758.0562109645957</v>
      </c>
      <c r="I206" s="30">
        <f t="shared" si="76"/>
        <v>1</v>
      </c>
      <c r="J206" s="30">
        <f t="shared" si="76"/>
        <v>0</v>
      </c>
      <c r="K206" s="30">
        <f t="shared" si="76"/>
        <v>0</v>
      </c>
      <c r="L206" s="30">
        <f t="shared" ref="L206:M206" si="83">L194</f>
        <v>0</v>
      </c>
      <c r="M206" s="30">
        <f t="shared" si="83"/>
        <v>1</v>
      </c>
      <c r="O206" s="23">
        <f>'GS &lt; 50 OLS Model'!$B$5</f>
        <v>-12367234.9465017</v>
      </c>
      <c r="P206" s="23">
        <f ca="1">'GS &lt; 50 OLS Model'!$B$6*D206</f>
        <v>12767.2431665452</v>
      </c>
      <c r="Q206" s="23">
        <f ca="1">'GS &lt; 50 OLS Model'!$B$7*E206</f>
        <v>1273522.7384181654</v>
      </c>
      <c r="R206" s="23">
        <f>'GS &lt; 50 OLS Model'!$B$8*F206</f>
        <v>4186909.0578663889</v>
      </c>
      <c r="S206" s="23">
        <f>'GS &lt; 50 OLS Model'!$B$9*G206</f>
        <v>4001201.5430490794</v>
      </c>
      <c r="T206" s="23">
        <f>'GS &lt; 50 OLS Model'!$B$10*H206</f>
        <v>9573271.0667919219</v>
      </c>
      <c r="U206" s="23">
        <f>'GS &lt; 50 OLS Model'!$B$11*I206</f>
        <v>670309.16300759197</v>
      </c>
      <c r="V206" s="23">
        <f>'GS &lt; 50 OLS Model'!$B$12*J206</f>
        <v>0</v>
      </c>
      <c r="W206" s="23">
        <f>'GS &lt; 50 OLS Model'!$B$13*K206</f>
        <v>0</v>
      </c>
      <c r="X206" s="23">
        <f>'GS &lt; 50 OLS Model'!$B$14*L206</f>
        <v>0</v>
      </c>
      <c r="Y206" s="23">
        <f>'GS &lt; 50 OLS Model'!$B$15*M206</f>
        <v>-544912.84114379704</v>
      </c>
      <c r="Z206" s="23">
        <f t="shared" ca="1" si="71"/>
        <v>6805833.0246541956</v>
      </c>
    </row>
    <row r="207" spans="1:26" x14ac:dyDescent="0.25">
      <c r="A207" s="11">
        <v>44044</v>
      </c>
      <c r="B207" s="6">
        <f t="shared" si="37"/>
        <v>2020</v>
      </c>
      <c r="D207" s="30">
        <f ca="1">'Res Normalized Monthly'!D207</f>
        <v>12.719999999999999</v>
      </c>
      <c r="E207" s="30">
        <f ca="1">'Res Normalized Monthly'!E207</f>
        <v>77.22999999999999</v>
      </c>
      <c r="F207" s="30">
        <f t="shared" si="18"/>
        <v>31</v>
      </c>
      <c r="G207" s="30">
        <f>G195*(1+SUMIF('Ontario Employment Growth'!B:B,A207,'Ontario Employment Growth'!G:G))</f>
        <v>82.2</v>
      </c>
      <c r="H207" s="60">
        <f>SUMIF('Connection count '!B:B,B207,'Connection count '!H:H)</f>
        <v>2758.0562109645957</v>
      </c>
      <c r="I207" s="30">
        <f t="shared" si="76"/>
        <v>1</v>
      </c>
      <c r="J207" s="30">
        <f t="shared" si="76"/>
        <v>0</v>
      </c>
      <c r="K207" s="30">
        <f t="shared" si="76"/>
        <v>0</v>
      </c>
      <c r="L207" s="30">
        <f t="shared" ref="L207:M207" si="84">L195</f>
        <v>0</v>
      </c>
      <c r="M207" s="30">
        <f t="shared" si="84"/>
        <v>1</v>
      </c>
      <c r="O207" s="23">
        <f>'GS &lt; 50 OLS Model'!$B$5</f>
        <v>-12367234.9465017</v>
      </c>
      <c r="P207" s="23">
        <f ca="1">'GS &lt; 50 OLS Model'!$B$6*D207</f>
        <v>32415.036542605776</v>
      </c>
      <c r="Q207" s="23">
        <f ca="1">'GS &lt; 50 OLS Model'!$B$7*E207</f>
        <v>1014902.0853166332</v>
      </c>
      <c r="R207" s="23">
        <f>'GS &lt; 50 OLS Model'!$B$8*F207</f>
        <v>4186909.0578663889</v>
      </c>
      <c r="S207" s="23">
        <f>'GS &lt; 50 OLS Model'!$B$9*G207</f>
        <v>3943630.2978253514</v>
      </c>
      <c r="T207" s="23">
        <f>'GS &lt; 50 OLS Model'!$B$10*H207</f>
        <v>9573271.0667919219</v>
      </c>
      <c r="U207" s="23">
        <f>'GS &lt; 50 OLS Model'!$B$11*I207</f>
        <v>670309.16300759197</v>
      </c>
      <c r="V207" s="23">
        <f>'GS &lt; 50 OLS Model'!$B$12*J207</f>
        <v>0</v>
      </c>
      <c r="W207" s="23">
        <f>'GS &lt; 50 OLS Model'!$B$13*K207</f>
        <v>0</v>
      </c>
      <c r="X207" s="23">
        <f>'GS &lt; 50 OLS Model'!$B$14*L207</f>
        <v>0</v>
      </c>
      <c r="Y207" s="23">
        <f>'GS &lt; 50 OLS Model'!$B$15*M207</f>
        <v>-544912.84114379704</v>
      </c>
      <c r="Z207" s="23">
        <f t="shared" ca="1" si="71"/>
        <v>6509288.919704996</v>
      </c>
    </row>
    <row r="208" spans="1:26" x14ac:dyDescent="0.25">
      <c r="A208" s="11">
        <v>44075</v>
      </c>
      <c r="B208" s="6">
        <f t="shared" si="37"/>
        <v>2020</v>
      </c>
      <c r="D208" s="30">
        <f ca="1">'Res Normalized Monthly'!D208</f>
        <v>86.570000000000007</v>
      </c>
      <c r="E208" s="30">
        <f ca="1">'Res Normalized Monthly'!E208</f>
        <v>19.899999999999999</v>
      </c>
      <c r="F208" s="30">
        <f t="shared" si="18"/>
        <v>30</v>
      </c>
      <c r="G208" s="30">
        <f>G196*(1+SUMIF('Ontario Employment Growth'!B:B,A208,'Ontario Employment Growth'!G:G))</f>
        <v>81.3</v>
      </c>
      <c r="H208" s="60">
        <f>SUMIF('Connection count '!B:B,B208,'Connection count '!H:H)</f>
        <v>2758.0562109645957</v>
      </c>
      <c r="I208" s="30">
        <f t="shared" si="76"/>
        <v>1</v>
      </c>
      <c r="J208" s="30">
        <f t="shared" si="76"/>
        <v>1</v>
      </c>
      <c r="K208" s="30">
        <f t="shared" si="76"/>
        <v>0</v>
      </c>
      <c r="L208" s="30">
        <f t="shared" ref="L208:M208" si="85">L196</f>
        <v>0</v>
      </c>
      <c r="M208" s="30">
        <f t="shared" si="85"/>
        <v>0</v>
      </c>
      <c r="O208" s="23">
        <f>'GS &lt; 50 OLS Model'!$B$5</f>
        <v>-12367234.9465017</v>
      </c>
      <c r="P208" s="23">
        <f ca="1">'GS &lt; 50 OLS Model'!$B$6*D208</f>
        <v>220610.82653249861</v>
      </c>
      <c r="Q208" s="23">
        <f ca="1">'GS &lt; 50 OLS Model'!$B$7*E208</f>
        <v>261511.73763823646</v>
      </c>
      <c r="R208" s="23">
        <f>'GS &lt; 50 OLS Model'!$B$8*F208</f>
        <v>4051847.47535457</v>
      </c>
      <c r="S208" s="23">
        <f>'GS &lt; 50 OLS Model'!$B$9*G208</f>
        <v>3900451.8639075556</v>
      </c>
      <c r="T208" s="23">
        <f>'GS &lt; 50 OLS Model'!$B$10*H208</f>
        <v>9573271.0667919219</v>
      </c>
      <c r="U208" s="23">
        <f>'GS &lt; 50 OLS Model'!$B$11*I208</f>
        <v>670309.16300759197</v>
      </c>
      <c r="V208" s="23">
        <f>'GS &lt; 50 OLS Model'!$B$12*J208</f>
        <v>-458368.44831450901</v>
      </c>
      <c r="W208" s="23">
        <f>'GS &lt; 50 OLS Model'!$B$13*K208</f>
        <v>0</v>
      </c>
      <c r="X208" s="23">
        <f>'GS &lt; 50 OLS Model'!$B$14*L208</f>
        <v>0</v>
      </c>
      <c r="Y208" s="23">
        <f>'GS &lt; 50 OLS Model'!$B$15*M208</f>
        <v>0</v>
      </c>
      <c r="Z208" s="23">
        <f t="shared" ca="1" si="71"/>
        <v>5852398.7384161651</v>
      </c>
    </row>
    <row r="209" spans="1:26" x14ac:dyDescent="0.25">
      <c r="A209" s="11">
        <v>44105</v>
      </c>
      <c r="B209" s="6">
        <f t="shared" si="37"/>
        <v>2020</v>
      </c>
      <c r="D209" s="30">
        <f ca="1">'Res Normalized Monthly'!D209</f>
        <v>270.3</v>
      </c>
      <c r="E209" s="30">
        <f ca="1">'Res Normalized Monthly'!E209</f>
        <v>1.21</v>
      </c>
      <c r="F209" s="30">
        <f t="shared" si="18"/>
        <v>31</v>
      </c>
      <c r="G209" s="30">
        <f>G197*(1+SUMIF('Ontario Employment Growth'!B:B,A209,'Ontario Employment Growth'!G:G))</f>
        <v>80.099999999999994</v>
      </c>
      <c r="H209" s="60">
        <f>SUMIF('Connection count '!B:B,B209,'Connection count '!H:H)</f>
        <v>2758.0562109645957</v>
      </c>
      <c r="I209" s="30">
        <f t="shared" si="76"/>
        <v>1</v>
      </c>
      <c r="J209" s="30">
        <f t="shared" si="76"/>
        <v>1</v>
      </c>
      <c r="K209" s="30">
        <f t="shared" si="76"/>
        <v>0</v>
      </c>
      <c r="L209" s="30">
        <f t="shared" ref="L209:M209" si="86">L197</f>
        <v>0</v>
      </c>
      <c r="M209" s="30">
        <f t="shared" si="86"/>
        <v>0</v>
      </c>
      <c r="O209" s="23">
        <f>'GS &lt; 50 OLS Model'!$B$5</f>
        <v>-12367234.9465017</v>
      </c>
      <c r="P209" s="23">
        <f ca="1">'GS &lt; 50 OLS Model'!$B$6*D209</f>
        <v>688819.52653037279</v>
      </c>
      <c r="Q209" s="23">
        <f ca="1">'GS &lt; 50 OLS Model'!$B$7*E209</f>
        <v>15900.964951872669</v>
      </c>
      <c r="R209" s="23">
        <f>'GS &lt; 50 OLS Model'!$B$8*F209</f>
        <v>4186909.0578663889</v>
      </c>
      <c r="S209" s="23">
        <f>'GS &lt; 50 OLS Model'!$B$9*G209</f>
        <v>3842880.6186838276</v>
      </c>
      <c r="T209" s="23">
        <f>'GS &lt; 50 OLS Model'!$B$10*H209</f>
        <v>9573271.0667919219</v>
      </c>
      <c r="U209" s="23">
        <f>'GS &lt; 50 OLS Model'!$B$11*I209</f>
        <v>670309.16300759197</v>
      </c>
      <c r="V209" s="23">
        <f>'GS &lt; 50 OLS Model'!$B$12*J209</f>
        <v>-458368.44831450901</v>
      </c>
      <c r="W209" s="23">
        <f>'GS &lt; 50 OLS Model'!$B$13*K209</f>
        <v>0</v>
      </c>
      <c r="X209" s="23">
        <f>'GS &lt; 50 OLS Model'!$B$14*L209</f>
        <v>0</v>
      </c>
      <c r="Y209" s="23">
        <f>'GS &lt; 50 OLS Model'!$B$15*M209</f>
        <v>0</v>
      </c>
      <c r="Z209" s="23">
        <f t="shared" ca="1" si="71"/>
        <v>6152487.0030157659</v>
      </c>
    </row>
    <row r="210" spans="1:26" x14ac:dyDescent="0.25">
      <c r="A210" s="11">
        <v>44136</v>
      </c>
      <c r="B210" s="6">
        <f t="shared" si="37"/>
        <v>2020</v>
      </c>
      <c r="D210" s="30">
        <f ca="1">'Res Normalized Monthly'!D210</f>
        <v>444.05</v>
      </c>
      <c r="E210" s="30">
        <f ca="1">'Res Normalized Monthly'!E210</f>
        <v>0</v>
      </c>
      <c r="F210" s="30">
        <f t="shared" si="18"/>
        <v>30</v>
      </c>
      <c r="G210" s="30">
        <f>G198*(1+SUMIF('Ontario Employment Growth'!B:B,A210,'Ontario Employment Growth'!G:G))</f>
        <v>79.099999999999994</v>
      </c>
      <c r="H210" s="60">
        <f>SUMIF('Connection count '!B:B,B210,'Connection count '!H:H)</f>
        <v>2758.0562109645957</v>
      </c>
      <c r="I210" s="30">
        <f t="shared" si="76"/>
        <v>1</v>
      </c>
      <c r="J210" s="30">
        <f t="shared" si="76"/>
        <v>1</v>
      </c>
      <c r="K210" s="30">
        <f t="shared" si="76"/>
        <v>0</v>
      </c>
      <c r="L210" s="30">
        <f t="shared" ref="L210:M210" si="87">L198</f>
        <v>0</v>
      </c>
      <c r="M210" s="30">
        <f t="shared" si="87"/>
        <v>0</v>
      </c>
      <c r="O210" s="23">
        <f>'GS &lt; 50 OLS Model'!$B$5</f>
        <v>-12367234.9465017</v>
      </c>
      <c r="P210" s="23">
        <f ca="1">'GS &lt; 50 OLS Model'!$B$6*D210</f>
        <v>1131595.6742723347</v>
      </c>
      <c r="Q210" s="23">
        <f ca="1">'GS &lt; 50 OLS Model'!$B$7*E210</f>
        <v>0</v>
      </c>
      <c r="R210" s="23">
        <f>'GS &lt; 50 OLS Model'!$B$8*F210</f>
        <v>4051847.47535457</v>
      </c>
      <c r="S210" s="23">
        <f>'GS &lt; 50 OLS Model'!$B$9*G210</f>
        <v>3794904.5809973879</v>
      </c>
      <c r="T210" s="23">
        <f>'GS &lt; 50 OLS Model'!$B$10*H210</f>
        <v>9573271.0667919219</v>
      </c>
      <c r="U210" s="23">
        <f>'GS &lt; 50 OLS Model'!$B$11*I210</f>
        <v>670309.16300759197</v>
      </c>
      <c r="V210" s="23">
        <f>'GS &lt; 50 OLS Model'!$B$12*J210</f>
        <v>-458368.44831450901</v>
      </c>
      <c r="W210" s="23">
        <f>'GS &lt; 50 OLS Model'!$B$13*K210</f>
        <v>0</v>
      </c>
      <c r="X210" s="23">
        <f>'GS &lt; 50 OLS Model'!$B$14*L210</f>
        <v>0</v>
      </c>
      <c r="Y210" s="23">
        <f>'GS &lt; 50 OLS Model'!$B$15*M210</f>
        <v>0</v>
      </c>
      <c r="Z210" s="23">
        <f t="shared" ca="1" si="71"/>
        <v>6396324.5656075962</v>
      </c>
    </row>
    <row r="211" spans="1:26" x14ac:dyDescent="0.25">
      <c r="A211" s="11">
        <v>44166</v>
      </c>
      <c r="B211" s="6">
        <f t="shared" si="37"/>
        <v>2020</v>
      </c>
      <c r="D211" s="30">
        <f ca="1">'Res Normalized Monthly'!D211</f>
        <v>684.01</v>
      </c>
      <c r="E211" s="30">
        <f ca="1">'Res Normalized Monthly'!E211</f>
        <v>0</v>
      </c>
      <c r="F211" s="30">
        <f t="shared" ref="F211" si="88">F163</f>
        <v>31</v>
      </c>
      <c r="G211" s="30">
        <f>G199*(1+SUMIF('Ontario Employment Growth'!B:B,A211,'Ontario Employment Growth'!G:G))</f>
        <v>79</v>
      </c>
      <c r="H211" s="60">
        <f>SUMIF('Connection count '!B:B,B211,'Connection count '!H:H)</f>
        <v>2758.0562109645957</v>
      </c>
      <c r="I211" s="30">
        <f t="shared" si="76"/>
        <v>1</v>
      </c>
      <c r="J211" s="30">
        <f t="shared" si="76"/>
        <v>0</v>
      </c>
      <c r="K211" s="30">
        <f t="shared" si="76"/>
        <v>0</v>
      </c>
      <c r="L211" s="30">
        <f t="shared" ref="L211:M211" si="89">L199</f>
        <v>1</v>
      </c>
      <c r="M211" s="30">
        <f t="shared" si="89"/>
        <v>0</v>
      </c>
      <c r="O211" s="23">
        <f>'GS &lt; 50 OLS Model'!$B$5</f>
        <v>-12367234.9465017</v>
      </c>
      <c r="P211" s="23">
        <f ca="1">'GS &lt; 50 OLS Model'!$B$6*D211</f>
        <v>1743098.2032631901</v>
      </c>
      <c r="Q211" s="23">
        <f ca="1">'GS &lt; 50 OLS Model'!$B$7*E211</f>
        <v>0</v>
      </c>
      <c r="R211" s="23">
        <f>'GS &lt; 50 OLS Model'!$B$8*F211</f>
        <v>4186909.0578663889</v>
      </c>
      <c r="S211" s="23">
        <f>'GS &lt; 50 OLS Model'!$B$9*G211</f>
        <v>3790106.977228744</v>
      </c>
      <c r="T211" s="23">
        <f>'GS &lt; 50 OLS Model'!$B$10*H211</f>
        <v>9573271.0667919219</v>
      </c>
      <c r="U211" s="23">
        <f>'GS &lt; 50 OLS Model'!$B$11*I211</f>
        <v>670309.16300759197</v>
      </c>
      <c r="V211" s="23">
        <f>'GS &lt; 50 OLS Model'!$B$12*J211</f>
        <v>0</v>
      </c>
      <c r="W211" s="23">
        <f>'GS &lt; 50 OLS Model'!$B$13*K211</f>
        <v>0</v>
      </c>
      <c r="X211" s="23">
        <f>'GS &lt; 50 OLS Model'!$B$14*L211</f>
        <v>-234181.59750855001</v>
      </c>
      <c r="Y211" s="23">
        <f>'GS &lt; 50 OLS Model'!$B$15*M211</f>
        <v>0</v>
      </c>
      <c r="Z211" s="23">
        <f t="shared" ca="1" si="71"/>
        <v>7362277.9241475863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1"/>
  <sheetViews>
    <sheetView topLeftCell="H1" workbookViewId="0">
      <selection activeCell="AG1" sqref="AG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6" style="30" customWidth="1"/>
    <col min="7" max="7" width="14.109375" bestFit="1" customWidth="1"/>
    <col min="8" max="8" width="14.109375" style="30" customWidth="1"/>
    <col min="9" max="9" width="4" bestFit="1" customWidth="1"/>
    <col min="10" max="10" width="6.109375" style="30" customWidth="1"/>
    <col min="11" max="11" width="14.5546875" style="30" bestFit="1" customWidth="1"/>
    <col min="13" max="13" width="11.33203125" style="23" bestFit="1" customWidth="1"/>
    <col min="14" max="15" width="10.33203125" style="23" bestFit="1" customWidth="1"/>
    <col min="16" max="16" width="11.33203125" style="23" bestFit="1" customWidth="1"/>
    <col min="17" max="17" width="15.33203125" style="23" bestFit="1" customWidth="1"/>
    <col min="18" max="21" width="10.33203125" style="23" bestFit="1" customWidth="1"/>
    <col min="22" max="22" width="15.44140625" style="23" bestFit="1" customWidth="1"/>
  </cols>
  <sheetData>
    <row r="1" spans="1:22" x14ac:dyDescent="0.25">
      <c r="A1" s="11" t="str">
        <f>'Monthly Data'!A1</f>
        <v>Date</v>
      </c>
      <c r="B1" s="15" t="s">
        <v>33</v>
      </c>
      <c r="C1" t="str">
        <f>'Monthly Data'!H1</f>
        <v>GSgt50kWh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Data'!W1</f>
        <v>GSgt50Cust</v>
      </c>
      <c r="H1" s="30" t="str">
        <f>'Monthly Data'!AC1</f>
        <v>Spring</v>
      </c>
      <c r="I1" s="30" t="str">
        <f>'Monthly Data'!AD1</f>
        <v>Fall</v>
      </c>
      <c r="J1" s="30" t="str">
        <f>'Monthly Data'!AG1</f>
        <v>DDEC</v>
      </c>
      <c r="K1" s="30" t="str">
        <f>'Monthly Data'!AJ1</f>
        <v>DMAR</v>
      </c>
      <c r="M1" s="23" t="str">
        <f>'GS &gt; 50 OLS Model'!$A$5</f>
        <v>const</v>
      </c>
      <c r="N1" s="23" t="str">
        <f t="shared" ref="N1:U1" si="0">D1</f>
        <v>HDD</v>
      </c>
      <c r="O1" s="23" t="str">
        <f t="shared" si="0"/>
        <v>CDD</v>
      </c>
      <c r="P1" s="23" t="str">
        <f t="shared" si="0"/>
        <v>MonthDays</v>
      </c>
      <c r="Q1" s="23" t="str">
        <f t="shared" si="0"/>
        <v>GSgt50Cust</v>
      </c>
      <c r="R1" s="23" t="str">
        <f t="shared" si="0"/>
        <v>Spring</v>
      </c>
      <c r="S1" s="23" t="str">
        <f t="shared" si="0"/>
        <v>Fall</v>
      </c>
      <c r="T1" s="23" t="str">
        <f t="shared" si="0"/>
        <v>DDEC</v>
      </c>
      <c r="U1" s="23" t="str">
        <f t="shared" si="0"/>
        <v>DMAR</v>
      </c>
      <c r="V1" s="58" t="s">
        <v>58</v>
      </c>
    </row>
    <row r="2" spans="1:22" x14ac:dyDescent="0.25">
      <c r="A2" s="11">
        <f>'Monthly Data'!A2</f>
        <v>37803</v>
      </c>
      <c r="B2" s="6">
        <f t="shared" ref="B2:B65" si="1">YEAR(A2)</f>
        <v>2003</v>
      </c>
      <c r="C2" s="30">
        <f>'Monthly Data'!H2</f>
        <v>24420938.922200002</v>
      </c>
      <c r="D2" s="30">
        <f t="shared" ref="D2:E2" ca="1" si="2">D14</f>
        <v>5.01</v>
      </c>
      <c r="E2" s="30">
        <f t="shared" ca="1" si="2"/>
        <v>96.909999999999982</v>
      </c>
      <c r="F2" s="30">
        <f>'Monthly Data'!P2</f>
        <v>31</v>
      </c>
      <c r="G2" s="30">
        <f>'Monthly Data'!W2</f>
        <v>414</v>
      </c>
      <c r="H2" s="30">
        <f>'Monthly Data'!AC2</f>
        <v>0</v>
      </c>
      <c r="I2" s="30">
        <f>'Monthly Data'!AD2</f>
        <v>0</v>
      </c>
      <c r="J2" s="30">
        <f>'Monthly Data'!AG2</f>
        <v>0</v>
      </c>
      <c r="K2" s="4">
        <f>'Monthly Data'!AJ2</f>
        <v>0</v>
      </c>
      <c r="L2" s="30"/>
      <c r="M2" s="23">
        <f>'GS &gt; 50 OLS Model'!$B$5</f>
        <v>2372385.8406306999</v>
      </c>
      <c r="N2" s="23">
        <f ca="1">'GS &gt; 50 OLS Model'!$B$6*D2</f>
        <v>39666.405095539187</v>
      </c>
      <c r="O2" s="23">
        <f ca="1">'GS &gt; 50 OLS Model'!$B$7*E2</f>
        <v>2712413.7890210347</v>
      </c>
      <c r="P2" s="23">
        <f>'GS &gt; 50 OLS Model'!$B$8*F2</f>
        <v>15394655.6778259</v>
      </c>
      <c r="Q2" s="23">
        <f>'GS &gt; 50 OLS Model'!$B$9*G2</f>
        <v>3127752.1213043719</v>
      </c>
      <c r="R2" s="23">
        <f>'GS &gt; 50 OLS Model'!$B$10*H2</f>
        <v>0</v>
      </c>
      <c r="S2" s="23">
        <f>'GS &gt; 50 OLS Model'!$B$11*I2</f>
        <v>0</v>
      </c>
      <c r="T2" s="23">
        <f>'GS &gt; 50 OLS Model'!$B$12*J2</f>
        <v>0</v>
      </c>
      <c r="U2" s="23">
        <f>'GS &gt; 50 OLS Model'!$B$13*K2</f>
        <v>0</v>
      </c>
      <c r="V2" s="23">
        <f t="shared" ref="V2:V65" ca="1" si="3">SUM(M2:U2)</f>
        <v>23646873.833877545</v>
      </c>
    </row>
    <row r="3" spans="1:22" x14ac:dyDescent="0.25">
      <c r="A3" s="11">
        <f>'Monthly Data'!A3</f>
        <v>37834</v>
      </c>
      <c r="B3" s="6">
        <f t="shared" si="1"/>
        <v>2003</v>
      </c>
      <c r="C3" s="30">
        <f>'Monthly Data'!H3</f>
        <v>23360261.046999998</v>
      </c>
      <c r="D3" s="30">
        <f t="shared" ref="D3:E3" ca="1" si="4">D15</f>
        <v>12.719999999999999</v>
      </c>
      <c r="E3" s="30">
        <f t="shared" ca="1" si="4"/>
        <v>77.22999999999999</v>
      </c>
      <c r="F3" s="30">
        <f>'Monthly Data'!P3</f>
        <v>31</v>
      </c>
      <c r="G3" s="30">
        <f>'Monthly Data'!W3</f>
        <v>414</v>
      </c>
      <c r="H3" s="30">
        <f>'Monthly Data'!AC3</f>
        <v>0</v>
      </c>
      <c r="I3" s="30">
        <f>'Monthly Data'!AD3</f>
        <v>0</v>
      </c>
      <c r="J3" s="30">
        <f>'Monthly Data'!AG3</f>
        <v>0</v>
      </c>
      <c r="K3" s="4">
        <f>'Monthly Data'!AJ3</f>
        <v>0</v>
      </c>
      <c r="L3" s="30"/>
      <c r="M3" s="23">
        <f>'GS &gt; 50 OLS Model'!$B$5</f>
        <v>2372385.8406306999</v>
      </c>
      <c r="N3" s="23">
        <f ca="1">'GS &gt; 50 OLS Model'!$B$6*D3</f>
        <v>100709.91473358452</v>
      </c>
      <c r="O3" s="23">
        <f ca="1">'GS &gt; 50 OLS Model'!$B$7*E3</f>
        <v>2161590.3098348421</v>
      </c>
      <c r="P3" s="23">
        <f>'GS &gt; 50 OLS Model'!$B$8*F3</f>
        <v>15394655.6778259</v>
      </c>
      <c r="Q3" s="23">
        <f>'GS &gt; 50 OLS Model'!$B$9*G3</f>
        <v>3127752.1213043719</v>
      </c>
      <c r="R3" s="23">
        <f>'GS &gt; 50 OLS Model'!$B$10*H3</f>
        <v>0</v>
      </c>
      <c r="S3" s="23">
        <f>'GS &gt; 50 OLS Model'!$B$11*I3</f>
        <v>0</v>
      </c>
      <c r="T3" s="23">
        <f>'GS &gt; 50 OLS Model'!$B$12*J3</f>
        <v>0</v>
      </c>
      <c r="U3" s="23">
        <f>'GS &gt; 50 OLS Model'!$B$13*K3</f>
        <v>0</v>
      </c>
      <c r="V3" s="23">
        <f t="shared" ca="1" si="3"/>
        <v>23157093.864329398</v>
      </c>
    </row>
    <row r="4" spans="1:22" x14ac:dyDescent="0.25">
      <c r="A4" s="11">
        <f>'Monthly Data'!A4</f>
        <v>37865</v>
      </c>
      <c r="B4" s="6">
        <f t="shared" si="1"/>
        <v>2003</v>
      </c>
      <c r="C4" s="30">
        <f>'Monthly Data'!H4</f>
        <v>21966317.981799997</v>
      </c>
      <c r="D4" s="30">
        <f t="shared" ref="D4:E4" ca="1" si="5">D16</f>
        <v>86.570000000000007</v>
      </c>
      <c r="E4" s="30">
        <f t="shared" ca="1" si="5"/>
        <v>19.899999999999999</v>
      </c>
      <c r="F4" s="30">
        <f>'Monthly Data'!P4</f>
        <v>30</v>
      </c>
      <c r="G4" s="30">
        <f>'Monthly Data'!W4</f>
        <v>414</v>
      </c>
      <c r="H4" s="30">
        <f>'Monthly Data'!AC4</f>
        <v>0</v>
      </c>
      <c r="I4" s="30">
        <f>'Monthly Data'!AD4</f>
        <v>1</v>
      </c>
      <c r="J4" s="30">
        <f>'Monthly Data'!AG4</f>
        <v>0</v>
      </c>
      <c r="K4" s="4">
        <f>'Monthly Data'!AJ4</f>
        <v>0</v>
      </c>
      <c r="L4" s="30"/>
      <c r="M4" s="23">
        <f>'GS &gt; 50 OLS Model'!$B$5</f>
        <v>2372385.8406306999</v>
      </c>
      <c r="N4" s="23">
        <f ca="1">'GS &gt; 50 OLS Model'!$B$6*D4</f>
        <v>685413.31120176206</v>
      </c>
      <c r="O4" s="23">
        <f ca="1">'GS &gt; 50 OLS Model'!$B$7*E4</f>
        <v>556981.05872994114</v>
      </c>
      <c r="P4" s="23">
        <f>'GS &gt; 50 OLS Model'!$B$8*F4</f>
        <v>14898053.881767001</v>
      </c>
      <c r="Q4" s="23">
        <f>'GS &gt; 50 OLS Model'!$B$9*G4</f>
        <v>3127752.1213043719</v>
      </c>
      <c r="R4" s="23">
        <f>'GS &gt; 50 OLS Model'!$B$10*H4</f>
        <v>0</v>
      </c>
      <c r="S4" s="23">
        <f>'GS &gt; 50 OLS Model'!$B$11*I4</f>
        <v>-784111.92228106898</v>
      </c>
      <c r="T4" s="23">
        <f>'GS &gt; 50 OLS Model'!$B$12*J4</f>
        <v>0</v>
      </c>
      <c r="U4" s="23">
        <f>'GS &gt; 50 OLS Model'!$B$13*K4</f>
        <v>0</v>
      </c>
      <c r="V4" s="23">
        <f t="shared" ca="1" si="3"/>
        <v>20856474.291352708</v>
      </c>
    </row>
    <row r="5" spans="1:22" x14ac:dyDescent="0.25">
      <c r="A5" s="11">
        <f>'Monthly Data'!A5</f>
        <v>37895</v>
      </c>
      <c r="B5" s="6">
        <f t="shared" si="1"/>
        <v>2003</v>
      </c>
      <c r="C5" s="30">
        <f>'Monthly Data'!H5</f>
        <v>22580748.527800001</v>
      </c>
      <c r="D5" s="30">
        <f t="shared" ref="D5:E5" ca="1" si="6">D17</f>
        <v>270.3</v>
      </c>
      <c r="E5" s="30">
        <f t="shared" ca="1" si="6"/>
        <v>1.21</v>
      </c>
      <c r="F5" s="30">
        <f>'Monthly Data'!P5</f>
        <v>31</v>
      </c>
      <c r="G5" s="30">
        <f>'Monthly Data'!W5</f>
        <v>412</v>
      </c>
      <c r="H5" s="30">
        <f>'Monthly Data'!AC5</f>
        <v>0</v>
      </c>
      <c r="I5" s="30">
        <f>'Monthly Data'!AD5</f>
        <v>1</v>
      </c>
      <c r="J5" s="30">
        <f>'Monthly Data'!AG5</f>
        <v>0</v>
      </c>
      <c r="K5" s="4">
        <f>'Monthly Data'!AJ5</f>
        <v>0</v>
      </c>
      <c r="L5" s="30"/>
      <c r="M5" s="23">
        <f>'GS &gt; 50 OLS Model'!$B$5</f>
        <v>2372385.8406306999</v>
      </c>
      <c r="N5" s="23">
        <f ca="1">'GS &gt; 50 OLS Model'!$B$6*D5</f>
        <v>2140085.6880886713</v>
      </c>
      <c r="O5" s="23">
        <f ca="1">'GS &gt; 50 OLS Model'!$B$7*E5</f>
        <v>33866.687490614517</v>
      </c>
      <c r="P5" s="23">
        <f>'GS &gt; 50 OLS Model'!$B$8*F5</f>
        <v>15394655.6778259</v>
      </c>
      <c r="Q5" s="23">
        <f>'GS &gt; 50 OLS Model'!$B$9*G5</f>
        <v>3112642.2076748824</v>
      </c>
      <c r="R5" s="23">
        <f>'GS &gt; 50 OLS Model'!$B$10*H5</f>
        <v>0</v>
      </c>
      <c r="S5" s="23">
        <f>'GS &gt; 50 OLS Model'!$B$11*I5</f>
        <v>-784111.92228106898</v>
      </c>
      <c r="T5" s="23">
        <f>'GS &gt; 50 OLS Model'!$B$12*J5</f>
        <v>0</v>
      </c>
      <c r="U5" s="23">
        <f>'GS &gt; 50 OLS Model'!$B$13*K5</f>
        <v>0</v>
      </c>
      <c r="V5" s="23">
        <f t="shared" ca="1" si="3"/>
        <v>22269524.179429699</v>
      </c>
    </row>
    <row r="6" spans="1:22" x14ac:dyDescent="0.25">
      <c r="A6" s="11">
        <f>'Monthly Data'!A6</f>
        <v>37926</v>
      </c>
      <c r="B6" s="6">
        <f t="shared" si="1"/>
        <v>2003</v>
      </c>
      <c r="C6" s="30">
        <f>'Monthly Data'!H6</f>
        <v>23883879.202799998</v>
      </c>
      <c r="D6" s="30">
        <f t="shared" ref="D6:E6" ca="1" si="7">D18</f>
        <v>444.05</v>
      </c>
      <c r="E6" s="30">
        <f t="shared" ca="1" si="7"/>
        <v>0</v>
      </c>
      <c r="F6" s="30">
        <f>'Monthly Data'!P6</f>
        <v>30</v>
      </c>
      <c r="G6" s="30">
        <f>'Monthly Data'!W6</f>
        <v>414</v>
      </c>
      <c r="H6" s="30">
        <f>'Monthly Data'!AC6</f>
        <v>0</v>
      </c>
      <c r="I6" s="30">
        <f>'Monthly Data'!AD6</f>
        <v>1</v>
      </c>
      <c r="J6" s="30">
        <f>'Monthly Data'!AG6</f>
        <v>0</v>
      </c>
      <c r="K6" s="4">
        <f>'Monthly Data'!AJ6</f>
        <v>0</v>
      </c>
      <c r="L6" s="30"/>
      <c r="M6" s="23">
        <f>'GS &gt; 50 OLS Model'!$B$5</f>
        <v>2372385.8406306999</v>
      </c>
      <c r="N6" s="23">
        <f ca="1">'GS &gt; 50 OLS Model'!$B$6*D6</f>
        <v>3515741.9526295764</v>
      </c>
      <c r="O6" s="23">
        <f ca="1">'GS &gt; 50 OLS Model'!$B$7*E6</f>
        <v>0</v>
      </c>
      <c r="P6" s="23">
        <f>'GS &gt; 50 OLS Model'!$B$8*F6</f>
        <v>14898053.881767001</v>
      </c>
      <c r="Q6" s="23">
        <f>'GS &gt; 50 OLS Model'!$B$9*G6</f>
        <v>3127752.1213043719</v>
      </c>
      <c r="R6" s="23">
        <f>'GS &gt; 50 OLS Model'!$B$10*H6</f>
        <v>0</v>
      </c>
      <c r="S6" s="23">
        <f>'GS &gt; 50 OLS Model'!$B$11*I6</f>
        <v>-784111.92228106898</v>
      </c>
      <c r="T6" s="23">
        <f>'GS &gt; 50 OLS Model'!$B$12*J6</f>
        <v>0</v>
      </c>
      <c r="U6" s="23">
        <f>'GS &gt; 50 OLS Model'!$B$13*K6</f>
        <v>0</v>
      </c>
      <c r="V6" s="23">
        <f t="shared" ca="1" si="3"/>
        <v>23129821.87405058</v>
      </c>
    </row>
    <row r="7" spans="1:22" x14ac:dyDescent="0.25">
      <c r="A7" s="11">
        <f>'Monthly Data'!A7</f>
        <v>37956</v>
      </c>
      <c r="B7" s="6">
        <f t="shared" si="1"/>
        <v>2003</v>
      </c>
      <c r="C7" s="30">
        <f>'Monthly Data'!H7</f>
        <v>26092528.087099999</v>
      </c>
      <c r="D7" s="30">
        <f t="shared" ref="D7:E7" ca="1" si="8">D19</f>
        <v>684.01</v>
      </c>
      <c r="E7" s="30">
        <f t="shared" ca="1" si="8"/>
        <v>0</v>
      </c>
      <c r="F7" s="30">
        <f>'Monthly Data'!P7</f>
        <v>31</v>
      </c>
      <c r="G7" s="30">
        <f>'Monthly Data'!W7</f>
        <v>414</v>
      </c>
      <c r="H7" s="30">
        <f>'Monthly Data'!AC7</f>
        <v>0</v>
      </c>
      <c r="I7" s="30">
        <f>'Monthly Data'!AD7</f>
        <v>0</v>
      </c>
      <c r="J7" s="30">
        <f>'Monthly Data'!AG7</f>
        <v>1</v>
      </c>
      <c r="K7" s="4">
        <f>'Monthly Data'!AJ7</f>
        <v>0</v>
      </c>
      <c r="L7" s="30"/>
      <c r="M7" s="23">
        <f>'GS &gt; 50 OLS Model'!$B$5</f>
        <v>2372385.8406306999</v>
      </c>
      <c r="N7" s="23">
        <f ca="1">'GS &gt; 50 OLS Model'!$B$6*D7</f>
        <v>5415612.325229493</v>
      </c>
      <c r="O7" s="23">
        <f ca="1">'GS &gt; 50 OLS Model'!$B$7*E7</f>
        <v>0</v>
      </c>
      <c r="P7" s="23">
        <f>'GS &gt; 50 OLS Model'!$B$8*F7</f>
        <v>15394655.6778259</v>
      </c>
      <c r="Q7" s="23">
        <f>'GS &gt; 50 OLS Model'!$B$9*G7</f>
        <v>3127752.1213043719</v>
      </c>
      <c r="R7" s="23">
        <f>'GS &gt; 50 OLS Model'!$B$10*H7</f>
        <v>0</v>
      </c>
      <c r="S7" s="23">
        <f>'GS &gt; 50 OLS Model'!$B$11*I7</f>
        <v>0</v>
      </c>
      <c r="T7" s="23">
        <f>'GS &gt; 50 OLS Model'!$B$12*J7</f>
        <v>-802277.150938896</v>
      </c>
      <c r="U7" s="23">
        <f>'GS &gt; 50 OLS Model'!$B$13*K7</f>
        <v>0</v>
      </c>
      <c r="V7" s="23">
        <f t="shared" ca="1" si="3"/>
        <v>25508128.814051569</v>
      </c>
    </row>
    <row r="8" spans="1:22" x14ac:dyDescent="0.25">
      <c r="A8" s="11">
        <f>'Monthly Data'!A8</f>
        <v>37987</v>
      </c>
      <c r="B8" s="6">
        <f t="shared" si="1"/>
        <v>2004</v>
      </c>
      <c r="C8" s="30">
        <f>'Monthly Data'!H8</f>
        <v>29765937.781999998</v>
      </c>
      <c r="D8" s="30">
        <f t="shared" ref="D8:E8" ca="1" si="9">D20</f>
        <v>784.29</v>
      </c>
      <c r="E8" s="30">
        <f t="shared" ca="1" si="9"/>
        <v>0</v>
      </c>
      <c r="F8" s="30">
        <f>'Monthly Data'!P8</f>
        <v>31</v>
      </c>
      <c r="G8" s="30">
        <f>'Monthly Data'!W8</f>
        <v>415</v>
      </c>
      <c r="H8" s="30">
        <f>'Monthly Data'!AC8</f>
        <v>0</v>
      </c>
      <c r="I8" s="30">
        <f>'Monthly Data'!AD8</f>
        <v>0</v>
      </c>
      <c r="J8" s="30">
        <f>'Monthly Data'!AG8</f>
        <v>0</v>
      </c>
      <c r="K8" s="4">
        <f>'Monthly Data'!AJ8</f>
        <v>0</v>
      </c>
      <c r="L8" s="30"/>
      <c r="M8" s="23">
        <f>'GS &gt; 50 OLS Model'!$B$5</f>
        <v>2372385.8406306999</v>
      </c>
      <c r="N8" s="23">
        <f ca="1">'GS &gt; 50 OLS Model'!$B$6*D8</f>
        <v>6209573.8228304256</v>
      </c>
      <c r="O8" s="23">
        <f ca="1">'GS &gt; 50 OLS Model'!$B$7*E8</f>
        <v>0</v>
      </c>
      <c r="P8" s="23">
        <f>'GS &gt; 50 OLS Model'!$B$8*F8</f>
        <v>15394655.6778259</v>
      </c>
      <c r="Q8" s="23">
        <f>'GS &gt; 50 OLS Model'!$B$9*G8</f>
        <v>3135307.0781191168</v>
      </c>
      <c r="R8" s="23">
        <f>'GS &gt; 50 OLS Model'!$B$10*H8</f>
        <v>0</v>
      </c>
      <c r="S8" s="23">
        <f>'GS &gt; 50 OLS Model'!$B$11*I8</f>
        <v>0</v>
      </c>
      <c r="T8" s="23">
        <f>'GS &gt; 50 OLS Model'!$B$12*J8</f>
        <v>0</v>
      </c>
      <c r="U8" s="23">
        <f>'GS &gt; 50 OLS Model'!$B$13*K8</f>
        <v>0</v>
      </c>
      <c r="V8" s="23">
        <f t="shared" ca="1" si="3"/>
        <v>27111922.419406142</v>
      </c>
    </row>
    <row r="9" spans="1:22" x14ac:dyDescent="0.25">
      <c r="A9" s="11">
        <f>'Monthly Data'!A9</f>
        <v>38018</v>
      </c>
      <c r="B9" s="6">
        <f t="shared" si="1"/>
        <v>2004</v>
      </c>
      <c r="C9" s="30">
        <f>'Monthly Data'!H9</f>
        <v>26530743.535300002</v>
      </c>
      <c r="D9" s="30">
        <f t="shared" ref="D9:E9" ca="1" si="10">D21</f>
        <v>682.50999999999988</v>
      </c>
      <c r="E9" s="30">
        <f t="shared" ca="1" si="10"/>
        <v>0</v>
      </c>
      <c r="F9" s="30">
        <f>'Monthly Data'!P9</f>
        <v>29</v>
      </c>
      <c r="G9" s="30">
        <f>'Monthly Data'!W9</f>
        <v>414</v>
      </c>
      <c r="H9" s="30">
        <f>'Monthly Data'!AC9</f>
        <v>0</v>
      </c>
      <c r="I9" s="30">
        <f>'Monthly Data'!AD9</f>
        <v>0</v>
      </c>
      <c r="J9" s="30">
        <f>'Monthly Data'!AG9</f>
        <v>0</v>
      </c>
      <c r="K9" s="4">
        <f>'Monthly Data'!AJ9</f>
        <v>0</v>
      </c>
      <c r="L9" s="30"/>
      <c r="M9" s="23">
        <f>'GS &gt; 50 OLS Model'!$B$5</f>
        <v>2372385.8406306999</v>
      </c>
      <c r="N9" s="23">
        <f ca="1">'GS &gt; 50 OLS Model'!$B$6*D9</f>
        <v>5403736.156039211</v>
      </c>
      <c r="O9" s="23">
        <f ca="1">'GS &gt; 50 OLS Model'!$B$7*E9</f>
        <v>0</v>
      </c>
      <c r="P9" s="23">
        <f>'GS &gt; 50 OLS Model'!$B$8*F9</f>
        <v>14401452.0857081</v>
      </c>
      <c r="Q9" s="23">
        <f>'GS &gt; 50 OLS Model'!$B$9*G9</f>
        <v>3127752.1213043719</v>
      </c>
      <c r="R9" s="23">
        <f>'GS &gt; 50 OLS Model'!$B$10*H9</f>
        <v>0</v>
      </c>
      <c r="S9" s="23">
        <f>'GS &gt; 50 OLS Model'!$B$11*I9</f>
        <v>0</v>
      </c>
      <c r="T9" s="23">
        <f>'GS &gt; 50 OLS Model'!$B$12*J9</f>
        <v>0</v>
      </c>
      <c r="U9" s="23">
        <f>'GS &gt; 50 OLS Model'!$B$13*K9</f>
        <v>0</v>
      </c>
      <c r="V9" s="23">
        <f t="shared" ca="1" si="3"/>
        <v>25305326.203682382</v>
      </c>
    </row>
    <row r="10" spans="1:22" x14ac:dyDescent="0.25">
      <c r="A10" s="11">
        <f>'Monthly Data'!A10</f>
        <v>38047</v>
      </c>
      <c r="B10" s="6">
        <f t="shared" si="1"/>
        <v>2004</v>
      </c>
      <c r="C10" s="30">
        <f>'Monthly Data'!H10</f>
        <v>26239334.893700004</v>
      </c>
      <c r="D10" s="30">
        <f t="shared" ref="D10:E10" ca="1" si="11">D22</f>
        <v>556.99</v>
      </c>
      <c r="E10" s="30">
        <f t="shared" ca="1" si="11"/>
        <v>0</v>
      </c>
      <c r="F10" s="30">
        <f>'Monthly Data'!P10</f>
        <v>31</v>
      </c>
      <c r="G10" s="30">
        <f>'Monthly Data'!W10</f>
        <v>415</v>
      </c>
      <c r="H10" s="30">
        <f>'Monthly Data'!AC10</f>
        <v>1</v>
      </c>
      <c r="I10" s="30">
        <f>'Monthly Data'!AD10</f>
        <v>0</v>
      </c>
      <c r="J10" s="30">
        <f>'Monthly Data'!AG10</f>
        <v>0</v>
      </c>
      <c r="K10" s="4">
        <f>'Monthly Data'!AJ10</f>
        <v>1</v>
      </c>
      <c r="L10" s="30"/>
      <c r="M10" s="23">
        <f>'GS &gt; 50 OLS Model'!$B$5</f>
        <v>2372385.8406306999</v>
      </c>
      <c r="N10" s="23">
        <f ca="1">'GS &gt; 50 OLS Model'!$B$6*D10</f>
        <v>4409938.318196482</v>
      </c>
      <c r="O10" s="23">
        <f ca="1">'GS &gt; 50 OLS Model'!$B$7*E10</f>
        <v>0</v>
      </c>
      <c r="P10" s="23">
        <f>'GS &gt; 50 OLS Model'!$B$8*F10</f>
        <v>15394655.6778259</v>
      </c>
      <c r="Q10" s="23">
        <f>'GS &gt; 50 OLS Model'!$B$9*G10</f>
        <v>3135307.0781191168</v>
      </c>
      <c r="R10" s="23">
        <f>'GS &gt; 50 OLS Model'!$B$10*H10</f>
        <v>-1421979.8795582701</v>
      </c>
      <c r="S10" s="23">
        <f>'GS &gt; 50 OLS Model'!$B$11*I10</f>
        <v>0</v>
      </c>
      <c r="T10" s="23">
        <f>'GS &gt; 50 OLS Model'!$B$12*J10</f>
        <v>0</v>
      </c>
      <c r="U10" s="23">
        <f>'GS &gt; 50 OLS Model'!$B$13*K10</f>
        <v>1124443.96382978</v>
      </c>
      <c r="V10" s="23">
        <f t="shared" ca="1" si="3"/>
        <v>25014750.999043711</v>
      </c>
    </row>
    <row r="11" spans="1:22" x14ac:dyDescent="0.25">
      <c r="A11" s="11">
        <f>'Monthly Data'!A11</f>
        <v>38078</v>
      </c>
      <c r="B11" s="6">
        <f t="shared" si="1"/>
        <v>2004</v>
      </c>
      <c r="C11" s="30">
        <f>'Monthly Data'!H11</f>
        <v>21606046.1536</v>
      </c>
      <c r="D11" s="30">
        <f t="shared" ref="D11:E11" ca="1" si="12">D23</f>
        <v>326.58999999999997</v>
      </c>
      <c r="E11" s="30">
        <f t="shared" ca="1" si="12"/>
        <v>0.39</v>
      </c>
      <c r="F11" s="30">
        <f>'Monthly Data'!P11</f>
        <v>30</v>
      </c>
      <c r="G11" s="30">
        <f>'Monthly Data'!W11</f>
        <v>414</v>
      </c>
      <c r="H11" s="30">
        <f>'Monthly Data'!AC11</f>
        <v>1</v>
      </c>
      <c r="I11" s="30">
        <f>'Monthly Data'!AD11</f>
        <v>0</v>
      </c>
      <c r="J11" s="30">
        <f>'Monthly Data'!AG11</f>
        <v>0</v>
      </c>
      <c r="K11" s="4">
        <f>'Monthly Data'!AJ11</f>
        <v>0</v>
      </c>
      <c r="L11" s="30"/>
      <c r="M11" s="23">
        <f>'GS &gt; 50 OLS Model'!$B$5</f>
        <v>2372385.8406306999</v>
      </c>
      <c r="N11" s="23">
        <f ca="1">'GS &gt; 50 OLS Model'!$B$6*D11</f>
        <v>2585758.73056929</v>
      </c>
      <c r="O11" s="23">
        <f ca="1">'GS &gt; 50 OLS Model'!$B$7*E11</f>
        <v>10915.709191189804</v>
      </c>
      <c r="P11" s="23">
        <f>'GS &gt; 50 OLS Model'!$B$8*F11</f>
        <v>14898053.881767001</v>
      </c>
      <c r="Q11" s="23">
        <f>'GS &gt; 50 OLS Model'!$B$9*G11</f>
        <v>3127752.1213043719</v>
      </c>
      <c r="R11" s="23">
        <f>'GS &gt; 50 OLS Model'!$B$10*H11</f>
        <v>-1421979.8795582701</v>
      </c>
      <c r="S11" s="23">
        <f>'GS &gt; 50 OLS Model'!$B$11*I11</f>
        <v>0</v>
      </c>
      <c r="T11" s="23">
        <f>'GS &gt; 50 OLS Model'!$B$12*J11</f>
        <v>0</v>
      </c>
      <c r="U11" s="23">
        <f>'GS &gt; 50 OLS Model'!$B$13*K11</f>
        <v>0</v>
      </c>
      <c r="V11" s="23">
        <f t="shared" ca="1" si="3"/>
        <v>21572886.403904282</v>
      </c>
    </row>
    <row r="12" spans="1:22" x14ac:dyDescent="0.25">
      <c r="A12" s="11">
        <f>'Monthly Data'!A12</f>
        <v>38108</v>
      </c>
      <c r="B12" s="6">
        <f t="shared" si="1"/>
        <v>2004</v>
      </c>
      <c r="C12" s="30">
        <f>'Monthly Data'!H12</f>
        <v>20960853.2381</v>
      </c>
      <c r="D12" s="30">
        <f t="shared" ref="D12:E12" ca="1" si="13">D24</f>
        <v>144.96</v>
      </c>
      <c r="E12" s="30">
        <f t="shared" ca="1" si="13"/>
        <v>8.67</v>
      </c>
      <c r="F12" s="30">
        <f>'Monthly Data'!P12</f>
        <v>31</v>
      </c>
      <c r="G12" s="30">
        <f>'Monthly Data'!W12</f>
        <v>411</v>
      </c>
      <c r="H12" s="30">
        <f>'Monthly Data'!AC12</f>
        <v>1</v>
      </c>
      <c r="I12" s="30">
        <f>'Monthly Data'!AD12</f>
        <v>0</v>
      </c>
      <c r="J12" s="30">
        <f>'Monthly Data'!AG12</f>
        <v>0</v>
      </c>
      <c r="K12" s="4">
        <f>'Monthly Data'!AJ12</f>
        <v>0</v>
      </c>
      <c r="L12" s="30"/>
      <c r="M12" s="23">
        <f>'GS &gt; 50 OLS Model'!$B$5</f>
        <v>2372385.8406306999</v>
      </c>
      <c r="N12" s="23">
        <f ca="1">'GS &gt; 50 OLS Model'!$B$6*D12</f>
        <v>1147712.9905487748</v>
      </c>
      <c r="O12" s="23">
        <f ca="1">'GS &gt; 50 OLS Model'!$B$7*E12</f>
        <v>242664.61201952715</v>
      </c>
      <c r="P12" s="23">
        <f>'GS &gt; 50 OLS Model'!$B$8*F12</f>
        <v>15394655.6778259</v>
      </c>
      <c r="Q12" s="23">
        <f>'GS &gt; 50 OLS Model'!$B$9*G12</f>
        <v>3105087.2508601374</v>
      </c>
      <c r="R12" s="23">
        <f>'GS &gt; 50 OLS Model'!$B$10*H12</f>
        <v>-1421979.8795582701</v>
      </c>
      <c r="S12" s="23">
        <f>'GS &gt; 50 OLS Model'!$B$11*I12</f>
        <v>0</v>
      </c>
      <c r="T12" s="23">
        <f>'GS &gt; 50 OLS Model'!$B$12*J12</f>
        <v>0</v>
      </c>
      <c r="U12" s="23">
        <f>'GS &gt; 50 OLS Model'!$B$13*K12</f>
        <v>0</v>
      </c>
      <c r="V12" s="23">
        <f t="shared" ca="1" si="3"/>
        <v>20840526.49232677</v>
      </c>
    </row>
    <row r="13" spans="1:22" x14ac:dyDescent="0.25">
      <c r="A13" s="11">
        <f>'Monthly Data'!A13</f>
        <v>38139</v>
      </c>
      <c r="B13" s="6">
        <f t="shared" si="1"/>
        <v>2004</v>
      </c>
      <c r="C13" s="30">
        <f>'Monthly Data'!H13</f>
        <v>20846787.057999998</v>
      </c>
      <c r="D13" s="30">
        <f t="shared" ref="D13:E13" ca="1" si="14">D25</f>
        <v>41.510000000000005</v>
      </c>
      <c r="E13" s="30">
        <f t="shared" ca="1" si="14"/>
        <v>44.41</v>
      </c>
      <c r="F13" s="30">
        <f>'Monthly Data'!P13</f>
        <v>30</v>
      </c>
      <c r="G13" s="30">
        <f>'Monthly Data'!W13</f>
        <v>409</v>
      </c>
      <c r="H13" s="30">
        <f>'Monthly Data'!AC13</f>
        <v>0</v>
      </c>
      <c r="I13" s="30">
        <f>'Monthly Data'!AD13</f>
        <v>0</v>
      </c>
      <c r="J13" s="30">
        <f>'Monthly Data'!AG13</f>
        <v>0</v>
      </c>
      <c r="K13" s="4">
        <f>'Monthly Data'!AJ13</f>
        <v>0</v>
      </c>
      <c r="L13" s="30"/>
      <c r="M13" s="23">
        <f>'GS &gt; 50 OLS Model'!$B$5</f>
        <v>2372385.8406306999</v>
      </c>
      <c r="N13" s="23">
        <f ca="1">'GS &gt; 50 OLS Model'!$B$6*D13</f>
        <v>328653.18872571498</v>
      </c>
      <c r="O13" s="23">
        <f ca="1">'GS &gt; 50 OLS Model'!$B$7*E13</f>
        <v>1242991.3978993311</v>
      </c>
      <c r="P13" s="23">
        <f>'GS &gt; 50 OLS Model'!$B$8*F13</f>
        <v>14898053.881767001</v>
      </c>
      <c r="Q13" s="23">
        <f>'GS &gt; 50 OLS Model'!$B$9*G13</f>
        <v>3089977.3372306479</v>
      </c>
      <c r="R13" s="23">
        <f>'GS &gt; 50 OLS Model'!$B$10*H13</f>
        <v>0</v>
      </c>
      <c r="S13" s="23">
        <f>'GS &gt; 50 OLS Model'!$B$11*I13</f>
        <v>0</v>
      </c>
      <c r="T13" s="23">
        <f>'GS &gt; 50 OLS Model'!$B$12*J13</f>
        <v>0</v>
      </c>
      <c r="U13" s="23">
        <f>'GS &gt; 50 OLS Model'!$B$13*K13</f>
        <v>0</v>
      </c>
      <c r="V13" s="23">
        <f t="shared" ca="1" si="3"/>
        <v>21932061.646253396</v>
      </c>
    </row>
    <row r="14" spans="1:22" x14ac:dyDescent="0.25">
      <c r="A14" s="11">
        <f>'Monthly Data'!A14</f>
        <v>38169</v>
      </c>
      <c r="B14" s="6">
        <f t="shared" si="1"/>
        <v>2004</v>
      </c>
      <c r="C14" s="30">
        <f>'Monthly Data'!H14</f>
        <v>22529240.182599999</v>
      </c>
      <c r="D14" s="30">
        <f t="shared" ref="D14:E14" ca="1" si="15">D26</f>
        <v>5.01</v>
      </c>
      <c r="E14" s="30">
        <f t="shared" ca="1" si="15"/>
        <v>96.909999999999982</v>
      </c>
      <c r="F14" s="30">
        <f>'Monthly Data'!P14</f>
        <v>31</v>
      </c>
      <c r="G14" s="30">
        <f>'Monthly Data'!W14</f>
        <v>408</v>
      </c>
      <c r="H14" s="30">
        <f>'Monthly Data'!AC14</f>
        <v>0</v>
      </c>
      <c r="I14" s="30">
        <f>'Monthly Data'!AD14</f>
        <v>0</v>
      </c>
      <c r="J14" s="30">
        <f>'Monthly Data'!AG14</f>
        <v>0</v>
      </c>
      <c r="K14" s="4">
        <f>'Monthly Data'!AJ14</f>
        <v>0</v>
      </c>
      <c r="L14" s="30"/>
      <c r="M14" s="23">
        <f>'GS &gt; 50 OLS Model'!$B$5</f>
        <v>2372385.8406306999</v>
      </c>
      <c r="N14" s="23">
        <f ca="1">'GS &gt; 50 OLS Model'!$B$6*D14</f>
        <v>39666.405095539187</v>
      </c>
      <c r="O14" s="23">
        <f ca="1">'GS &gt; 50 OLS Model'!$B$7*E14</f>
        <v>2712413.7890210347</v>
      </c>
      <c r="P14" s="23">
        <f>'GS &gt; 50 OLS Model'!$B$8*F14</f>
        <v>15394655.6778259</v>
      </c>
      <c r="Q14" s="23">
        <f>'GS &gt; 50 OLS Model'!$B$9*G14</f>
        <v>3082422.3804159029</v>
      </c>
      <c r="R14" s="23">
        <f>'GS &gt; 50 OLS Model'!$B$10*H14</f>
        <v>0</v>
      </c>
      <c r="S14" s="23">
        <f>'GS &gt; 50 OLS Model'!$B$11*I14</f>
        <v>0</v>
      </c>
      <c r="T14" s="23">
        <f>'GS &gt; 50 OLS Model'!$B$12*J14</f>
        <v>0</v>
      </c>
      <c r="U14" s="23">
        <f>'GS &gt; 50 OLS Model'!$B$13*K14</f>
        <v>0</v>
      </c>
      <c r="V14" s="23">
        <f t="shared" ca="1" si="3"/>
        <v>23601544.092989076</v>
      </c>
    </row>
    <row r="15" spans="1:22" x14ac:dyDescent="0.25">
      <c r="A15" s="11">
        <f>'Monthly Data'!A15</f>
        <v>38200</v>
      </c>
      <c r="B15" s="6">
        <f t="shared" si="1"/>
        <v>2004</v>
      </c>
      <c r="C15" s="30">
        <f>'Monthly Data'!H15</f>
        <v>23116010.276900001</v>
      </c>
      <c r="D15" s="30">
        <f t="shared" ref="D15:E15" ca="1" si="16">D27</f>
        <v>12.719999999999999</v>
      </c>
      <c r="E15" s="30">
        <f t="shared" ca="1" si="16"/>
        <v>77.22999999999999</v>
      </c>
      <c r="F15" s="30">
        <f>'Monthly Data'!P15</f>
        <v>31</v>
      </c>
      <c r="G15" s="30">
        <f>'Monthly Data'!W15</f>
        <v>408</v>
      </c>
      <c r="H15" s="30">
        <f>'Monthly Data'!AC15</f>
        <v>0</v>
      </c>
      <c r="I15" s="30">
        <f>'Monthly Data'!AD15</f>
        <v>0</v>
      </c>
      <c r="J15" s="30">
        <f>'Monthly Data'!AG15</f>
        <v>0</v>
      </c>
      <c r="K15" s="4">
        <f>'Monthly Data'!AJ15</f>
        <v>0</v>
      </c>
      <c r="L15" s="30"/>
      <c r="M15" s="23">
        <f>'GS &gt; 50 OLS Model'!$B$5</f>
        <v>2372385.8406306999</v>
      </c>
      <c r="N15" s="23">
        <f ca="1">'GS &gt; 50 OLS Model'!$B$6*D15</f>
        <v>100709.91473358452</v>
      </c>
      <c r="O15" s="23">
        <f ca="1">'GS &gt; 50 OLS Model'!$B$7*E15</f>
        <v>2161590.3098348421</v>
      </c>
      <c r="P15" s="23">
        <f>'GS &gt; 50 OLS Model'!$B$8*F15</f>
        <v>15394655.6778259</v>
      </c>
      <c r="Q15" s="23">
        <f>'GS &gt; 50 OLS Model'!$B$9*G15</f>
        <v>3082422.3804159029</v>
      </c>
      <c r="R15" s="23">
        <f>'GS &gt; 50 OLS Model'!$B$10*H15</f>
        <v>0</v>
      </c>
      <c r="S15" s="23">
        <f>'GS &gt; 50 OLS Model'!$B$11*I15</f>
        <v>0</v>
      </c>
      <c r="T15" s="23">
        <f>'GS &gt; 50 OLS Model'!$B$12*J15</f>
        <v>0</v>
      </c>
      <c r="U15" s="23">
        <f>'GS &gt; 50 OLS Model'!$B$13*K15</f>
        <v>0</v>
      </c>
      <c r="V15" s="23">
        <f t="shared" ca="1" si="3"/>
        <v>23111764.123440929</v>
      </c>
    </row>
    <row r="16" spans="1:22" x14ac:dyDescent="0.25">
      <c r="A16" s="11">
        <f>'Monthly Data'!A16</f>
        <v>38231</v>
      </c>
      <c r="B16" s="6">
        <f t="shared" si="1"/>
        <v>2004</v>
      </c>
      <c r="C16" s="30">
        <f>'Monthly Data'!H16</f>
        <v>21292315.925000001</v>
      </c>
      <c r="D16" s="30">
        <f t="shared" ref="D16:E16" ca="1" si="17">D28</f>
        <v>86.570000000000007</v>
      </c>
      <c r="E16" s="30">
        <f t="shared" ca="1" si="17"/>
        <v>19.899999999999999</v>
      </c>
      <c r="F16" s="30">
        <f>'Monthly Data'!P16</f>
        <v>30</v>
      </c>
      <c r="G16" s="30">
        <f>'Monthly Data'!W16</f>
        <v>408</v>
      </c>
      <c r="H16" s="30">
        <f>'Monthly Data'!AC16</f>
        <v>0</v>
      </c>
      <c r="I16" s="30">
        <f>'Monthly Data'!AD16</f>
        <v>1</v>
      </c>
      <c r="J16" s="30">
        <f>'Monthly Data'!AG16</f>
        <v>0</v>
      </c>
      <c r="K16" s="4">
        <f>'Monthly Data'!AJ16</f>
        <v>0</v>
      </c>
      <c r="L16" s="30"/>
      <c r="M16" s="23">
        <f>'GS &gt; 50 OLS Model'!$B$5</f>
        <v>2372385.8406306999</v>
      </c>
      <c r="N16" s="23">
        <f ca="1">'GS &gt; 50 OLS Model'!$B$6*D16</f>
        <v>685413.31120176206</v>
      </c>
      <c r="O16" s="23">
        <f ca="1">'GS &gt; 50 OLS Model'!$B$7*E16</f>
        <v>556981.05872994114</v>
      </c>
      <c r="P16" s="23">
        <f>'GS &gt; 50 OLS Model'!$B$8*F16</f>
        <v>14898053.881767001</v>
      </c>
      <c r="Q16" s="23">
        <f>'GS &gt; 50 OLS Model'!$B$9*G16</f>
        <v>3082422.3804159029</v>
      </c>
      <c r="R16" s="23">
        <f>'GS &gt; 50 OLS Model'!$B$10*H16</f>
        <v>0</v>
      </c>
      <c r="S16" s="23">
        <f>'GS &gt; 50 OLS Model'!$B$11*I16</f>
        <v>-784111.92228106898</v>
      </c>
      <c r="T16" s="23">
        <f>'GS &gt; 50 OLS Model'!$B$12*J16</f>
        <v>0</v>
      </c>
      <c r="U16" s="23">
        <f>'GS &gt; 50 OLS Model'!$B$13*K16</f>
        <v>0</v>
      </c>
      <c r="V16" s="23">
        <f t="shared" ca="1" si="3"/>
        <v>20811144.550464239</v>
      </c>
    </row>
    <row r="17" spans="1:22" x14ac:dyDescent="0.25">
      <c r="A17" s="11">
        <f>'Monthly Data'!A17</f>
        <v>38261</v>
      </c>
      <c r="B17" s="6">
        <f t="shared" si="1"/>
        <v>2004</v>
      </c>
      <c r="C17" s="30">
        <f>'Monthly Data'!H17</f>
        <v>21578957.8893</v>
      </c>
      <c r="D17" s="30">
        <f t="shared" ref="D17:E17" ca="1" si="18">D29</f>
        <v>270.3</v>
      </c>
      <c r="E17" s="30">
        <f t="shared" ca="1" si="18"/>
        <v>1.21</v>
      </c>
      <c r="F17" s="30">
        <f>'Monthly Data'!P17</f>
        <v>31</v>
      </c>
      <c r="G17" s="30">
        <f>'Monthly Data'!W17</f>
        <v>408</v>
      </c>
      <c r="H17" s="30">
        <f>'Monthly Data'!AC17</f>
        <v>0</v>
      </c>
      <c r="I17" s="30">
        <f>'Monthly Data'!AD17</f>
        <v>1</v>
      </c>
      <c r="J17" s="30">
        <f>'Monthly Data'!AG17</f>
        <v>0</v>
      </c>
      <c r="K17" s="4">
        <f>'Monthly Data'!AJ17</f>
        <v>0</v>
      </c>
      <c r="L17" s="30"/>
      <c r="M17" s="23">
        <f>'GS &gt; 50 OLS Model'!$B$5</f>
        <v>2372385.8406306999</v>
      </c>
      <c r="N17" s="23">
        <f ca="1">'GS &gt; 50 OLS Model'!$B$6*D17</f>
        <v>2140085.6880886713</v>
      </c>
      <c r="O17" s="23">
        <f ca="1">'GS &gt; 50 OLS Model'!$B$7*E17</f>
        <v>33866.687490614517</v>
      </c>
      <c r="P17" s="23">
        <f>'GS &gt; 50 OLS Model'!$B$8*F17</f>
        <v>15394655.6778259</v>
      </c>
      <c r="Q17" s="23">
        <f>'GS &gt; 50 OLS Model'!$B$9*G17</f>
        <v>3082422.3804159029</v>
      </c>
      <c r="R17" s="23">
        <f>'GS &gt; 50 OLS Model'!$B$10*H17</f>
        <v>0</v>
      </c>
      <c r="S17" s="23">
        <f>'GS &gt; 50 OLS Model'!$B$11*I17</f>
        <v>-784111.92228106898</v>
      </c>
      <c r="T17" s="23">
        <f>'GS &gt; 50 OLS Model'!$B$12*J17</f>
        <v>0</v>
      </c>
      <c r="U17" s="23">
        <f>'GS &gt; 50 OLS Model'!$B$13*K17</f>
        <v>0</v>
      </c>
      <c r="V17" s="23">
        <f t="shared" ca="1" si="3"/>
        <v>22239304.352170717</v>
      </c>
    </row>
    <row r="18" spans="1:22" x14ac:dyDescent="0.25">
      <c r="A18" s="11">
        <f>'Monthly Data'!A18</f>
        <v>38292</v>
      </c>
      <c r="B18" s="6">
        <f t="shared" si="1"/>
        <v>2004</v>
      </c>
      <c r="C18" s="30">
        <f>'Monthly Data'!H18</f>
        <v>22448169.337200001</v>
      </c>
      <c r="D18" s="30">
        <f t="shared" ref="D18:E18" ca="1" si="19">D30</f>
        <v>444.05</v>
      </c>
      <c r="E18" s="30">
        <f t="shared" ca="1" si="19"/>
        <v>0</v>
      </c>
      <c r="F18" s="30">
        <f>'Monthly Data'!P18</f>
        <v>30</v>
      </c>
      <c r="G18" s="30">
        <f>'Monthly Data'!W18</f>
        <v>410</v>
      </c>
      <c r="H18" s="30">
        <f>'Monthly Data'!AC18</f>
        <v>0</v>
      </c>
      <c r="I18" s="30">
        <f>'Monthly Data'!AD18</f>
        <v>1</v>
      </c>
      <c r="J18" s="30">
        <f>'Monthly Data'!AG18</f>
        <v>0</v>
      </c>
      <c r="K18" s="4">
        <f>'Monthly Data'!AJ18</f>
        <v>0</v>
      </c>
      <c r="L18" s="30"/>
      <c r="M18" s="23">
        <f>'GS &gt; 50 OLS Model'!$B$5</f>
        <v>2372385.8406306999</v>
      </c>
      <c r="N18" s="23">
        <f ca="1">'GS &gt; 50 OLS Model'!$B$6*D18</f>
        <v>3515741.9526295764</v>
      </c>
      <c r="O18" s="23">
        <f ca="1">'GS &gt; 50 OLS Model'!$B$7*E18</f>
        <v>0</v>
      </c>
      <c r="P18" s="23">
        <f>'GS &gt; 50 OLS Model'!$B$8*F18</f>
        <v>14898053.881767001</v>
      </c>
      <c r="Q18" s="23">
        <f>'GS &gt; 50 OLS Model'!$B$9*G18</f>
        <v>3097532.2940453924</v>
      </c>
      <c r="R18" s="23">
        <f>'GS &gt; 50 OLS Model'!$B$10*H18</f>
        <v>0</v>
      </c>
      <c r="S18" s="23">
        <f>'GS &gt; 50 OLS Model'!$B$11*I18</f>
        <v>-784111.92228106898</v>
      </c>
      <c r="T18" s="23">
        <f>'GS &gt; 50 OLS Model'!$B$12*J18</f>
        <v>0</v>
      </c>
      <c r="U18" s="23">
        <f>'GS &gt; 50 OLS Model'!$B$13*K18</f>
        <v>0</v>
      </c>
      <c r="V18" s="23">
        <f t="shared" ca="1" si="3"/>
        <v>23099602.046791602</v>
      </c>
    </row>
    <row r="19" spans="1:22" x14ac:dyDescent="0.25">
      <c r="A19" s="11">
        <f>'Monthly Data'!A19</f>
        <v>38322</v>
      </c>
      <c r="B19" s="6">
        <f t="shared" si="1"/>
        <v>2004</v>
      </c>
      <c r="C19" s="30">
        <f>'Monthly Data'!H19</f>
        <v>25723131.816</v>
      </c>
      <c r="D19" s="30">
        <f t="shared" ref="D19:E19" ca="1" si="20">D31</f>
        <v>684.01</v>
      </c>
      <c r="E19" s="30">
        <f t="shared" ca="1" si="20"/>
        <v>0</v>
      </c>
      <c r="F19" s="30">
        <f>'Monthly Data'!P19</f>
        <v>31</v>
      </c>
      <c r="G19" s="30">
        <f>'Monthly Data'!W19</f>
        <v>411</v>
      </c>
      <c r="H19" s="30">
        <f>'Monthly Data'!AC19</f>
        <v>0</v>
      </c>
      <c r="I19" s="30">
        <f>'Monthly Data'!AD19</f>
        <v>0</v>
      </c>
      <c r="J19" s="30">
        <f>'Monthly Data'!AG19</f>
        <v>1</v>
      </c>
      <c r="K19" s="4">
        <f>'Monthly Data'!AJ19</f>
        <v>0</v>
      </c>
      <c r="L19" s="30"/>
      <c r="M19" s="23">
        <f>'GS &gt; 50 OLS Model'!$B$5</f>
        <v>2372385.8406306999</v>
      </c>
      <c r="N19" s="23">
        <f ca="1">'GS &gt; 50 OLS Model'!$B$6*D19</f>
        <v>5415612.325229493</v>
      </c>
      <c r="O19" s="23">
        <f ca="1">'GS &gt; 50 OLS Model'!$B$7*E19</f>
        <v>0</v>
      </c>
      <c r="P19" s="23">
        <f>'GS &gt; 50 OLS Model'!$B$8*F19</f>
        <v>15394655.6778259</v>
      </c>
      <c r="Q19" s="23">
        <f>'GS &gt; 50 OLS Model'!$B$9*G19</f>
        <v>3105087.2508601374</v>
      </c>
      <c r="R19" s="23">
        <f>'GS &gt; 50 OLS Model'!$B$10*H19</f>
        <v>0</v>
      </c>
      <c r="S19" s="23">
        <f>'GS &gt; 50 OLS Model'!$B$11*I19</f>
        <v>0</v>
      </c>
      <c r="T19" s="23">
        <f>'GS &gt; 50 OLS Model'!$B$12*J19</f>
        <v>-802277.150938896</v>
      </c>
      <c r="U19" s="23">
        <f>'GS &gt; 50 OLS Model'!$B$13*K19</f>
        <v>0</v>
      </c>
      <c r="V19" s="23">
        <f t="shared" ca="1" si="3"/>
        <v>25485463.943607334</v>
      </c>
    </row>
    <row r="20" spans="1:22" x14ac:dyDescent="0.25">
      <c r="A20" s="11">
        <f>'Monthly Data'!A20</f>
        <v>38353</v>
      </c>
      <c r="B20" s="6">
        <f t="shared" si="1"/>
        <v>2005</v>
      </c>
      <c r="C20" s="30">
        <f>'Monthly Data'!H20</f>
        <v>27569052.093499999</v>
      </c>
      <c r="D20" s="30">
        <f t="shared" ref="D20:E20" ca="1" si="21">D32</f>
        <v>784.29</v>
      </c>
      <c r="E20" s="30">
        <f t="shared" ca="1" si="21"/>
        <v>0</v>
      </c>
      <c r="F20" s="30">
        <f>'Monthly Data'!P20</f>
        <v>31</v>
      </c>
      <c r="G20" s="30">
        <f>'Monthly Data'!W20</f>
        <v>413</v>
      </c>
      <c r="H20" s="30">
        <f>'Monthly Data'!AC20</f>
        <v>0</v>
      </c>
      <c r="I20" s="30">
        <f>'Monthly Data'!AD20</f>
        <v>0</v>
      </c>
      <c r="J20" s="30">
        <f>'Monthly Data'!AG20</f>
        <v>0</v>
      </c>
      <c r="K20" s="4">
        <f>'Monthly Data'!AJ20</f>
        <v>0</v>
      </c>
      <c r="L20" s="30"/>
      <c r="M20" s="23">
        <f>'GS &gt; 50 OLS Model'!$B$5</f>
        <v>2372385.8406306999</v>
      </c>
      <c r="N20" s="23">
        <f ca="1">'GS &gt; 50 OLS Model'!$B$6*D20</f>
        <v>6209573.8228304256</v>
      </c>
      <c r="O20" s="23">
        <f ca="1">'GS &gt; 50 OLS Model'!$B$7*E20</f>
        <v>0</v>
      </c>
      <c r="P20" s="23">
        <f>'GS &gt; 50 OLS Model'!$B$8*F20</f>
        <v>15394655.6778259</v>
      </c>
      <c r="Q20" s="23">
        <f>'GS &gt; 50 OLS Model'!$B$9*G20</f>
        <v>3120197.1644896274</v>
      </c>
      <c r="R20" s="23">
        <f>'GS &gt; 50 OLS Model'!$B$10*H20</f>
        <v>0</v>
      </c>
      <c r="S20" s="23">
        <f>'GS &gt; 50 OLS Model'!$B$11*I20</f>
        <v>0</v>
      </c>
      <c r="T20" s="23">
        <f>'GS &gt; 50 OLS Model'!$B$12*J20</f>
        <v>0</v>
      </c>
      <c r="U20" s="23">
        <f>'GS &gt; 50 OLS Model'!$B$13*K20</f>
        <v>0</v>
      </c>
      <c r="V20" s="23">
        <f t="shared" ca="1" si="3"/>
        <v>27096812.505776651</v>
      </c>
    </row>
    <row r="21" spans="1:22" x14ac:dyDescent="0.25">
      <c r="A21" s="11">
        <f>'Monthly Data'!A21</f>
        <v>38384</v>
      </c>
      <c r="B21" s="6">
        <f t="shared" si="1"/>
        <v>2005</v>
      </c>
      <c r="C21" s="30">
        <f>'Monthly Data'!H21</f>
        <v>24566476.700599998</v>
      </c>
      <c r="D21" s="30">
        <f t="shared" ref="D21:E21" ca="1" si="22">D33</f>
        <v>682.50999999999988</v>
      </c>
      <c r="E21" s="30">
        <f t="shared" ca="1" si="22"/>
        <v>0</v>
      </c>
      <c r="F21" s="30">
        <f>'Monthly Data'!P21</f>
        <v>28</v>
      </c>
      <c r="G21" s="30">
        <f>'Monthly Data'!W21</f>
        <v>421</v>
      </c>
      <c r="H21" s="30">
        <f>'Monthly Data'!AC21</f>
        <v>0</v>
      </c>
      <c r="I21" s="30">
        <f>'Monthly Data'!AD21</f>
        <v>0</v>
      </c>
      <c r="J21" s="30">
        <f>'Monthly Data'!AG21</f>
        <v>0</v>
      </c>
      <c r="K21" s="4">
        <f>'Monthly Data'!AJ21</f>
        <v>0</v>
      </c>
      <c r="L21" s="30"/>
      <c r="M21" s="23">
        <f>'GS &gt; 50 OLS Model'!$B$5</f>
        <v>2372385.8406306999</v>
      </c>
      <c r="N21" s="23">
        <f ca="1">'GS &gt; 50 OLS Model'!$B$6*D21</f>
        <v>5403736.156039211</v>
      </c>
      <c r="O21" s="23">
        <f ca="1">'GS &gt; 50 OLS Model'!$B$7*E21</f>
        <v>0</v>
      </c>
      <c r="P21" s="23">
        <f>'GS &gt; 50 OLS Model'!$B$8*F21</f>
        <v>13904850.2896492</v>
      </c>
      <c r="Q21" s="23">
        <f>'GS &gt; 50 OLS Model'!$B$9*G21</f>
        <v>3180636.8190075862</v>
      </c>
      <c r="R21" s="23">
        <f>'GS &gt; 50 OLS Model'!$B$10*H21</f>
        <v>0</v>
      </c>
      <c r="S21" s="23">
        <f>'GS &gt; 50 OLS Model'!$B$11*I21</f>
        <v>0</v>
      </c>
      <c r="T21" s="23">
        <f>'GS &gt; 50 OLS Model'!$B$12*J21</f>
        <v>0</v>
      </c>
      <c r="U21" s="23">
        <f>'GS &gt; 50 OLS Model'!$B$13*K21</f>
        <v>0</v>
      </c>
      <c r="V21" s="23">
        <f t="shared" ca="1" si="3"/>
        <v>24861609.105326697</v>
      </c>
    </row>
    <row r="22" spans="1:22" x14ac:dyDescent="0.25">
      <c r="A22" s="11">
        <f>'Monthly Data'!A22</f>
        <v>38412</v>
      </c>
      <c r="B22" s="6">
        <f t="shared" si="1"/>
        <v>2005</v>
      </c>
      <c r="C22" s="30">
        <f>'Monthly Data'!H22</f>
        <v>25142758.970300004</v>
      </c>
      <c r="D22" s="30">
        <f t="shared" ref="D22:E22" ca="1" si="23">D34</f>
        <v>556.99</v>
      </c>
      <c r="E22" s="30">
        <f t="shared" ca="1" si="23"/>
        <v>0</v>
      </c>
      <c r="F22" s="30">
        <f>'Monthly Data'!P22</f>
        <v>31</v>
      </c>
      <c r="G22" s="30">
        <f>'Monthly Data'!W22</f>
        <v>421</v>
      </c>
      <c r="H22" s="30">
        <f>'Monthly Data'!AC22</f>
        <v>1</v>
      </c>
      <c r="I22" s="30">
        <f>'Monthly Data'!AD22</f>
        <v>0</v>
      </c>
      <c r="J22" s="30">
        <f>'Monthly Data'!AG22</f>
        <v>0</v>
      </c>
      <c r="K22" s="4">
        <f>'Monthly Data'!AJ22</f>
        <v>1</v>
      </c>
      <c r="L22" s="30"/>
      <c r="M22" s="23">
        <f>'GS &gt; 50 OLS Model'!$B$5</f>
        <v>2372385.8406306999</v>
      </c>
      <c r="N22" s="23">
        <f ca="1">'GS &gt; 50 OLS Model'!$B$6*D22</f>
        <v>4409938.318196482</v>
      </c>
      <c r="O22" s="23">
        <f ca="1">'GS &gt; 50 OLS Model'!$B$7*E22</f>
        <v>0</v>
      </c>
      <c r="P22" s="23">
        <f>'GS &gt; 50 OLS Model'!$B$8*F22</f>
        <v>15394655.6778259</v>
      </c>
      <c r="Q22" s="23">
        <f>'GS &gt; 50 OLS Model'!$B$9*G22</f>
        <v>3180636.8190075862</v>
      </c>
      <c r="R22" s="23">
        <f>'GS &gt; 50 OLS Model'!$B$10*H22</f>
        <v>-1421979.8795582701</v>
      </c>
      <c r="S22" s="23">
        <f>'GS &gt; 50 OLS Model'!$B$11*I22</f>
        <v>0</v>
      </c>
      <c r="T22" s="23">
        <f>'GS &gt; 50 OLS Model'!$B$12*J22</f>
        <v>0</v>
      </c>
      <c r="U22" s="23">
        <f>'GS &gt; 50 OLS Model'!$B$13*K22</f>
        <v>1124443.96382978</v>
      </c>
      <c r="V22" s="23">
        <f t="shared" ca="1" si="3"/>
        <v>25060080.739932179</v>
      </c>
    </row>
    <row r="23" spans="1:22" x14ac:dyDescent="0.25">
      <c r="A23" s="11">
        <f>'Monthly Data'!A23</f>
        <v>38443</v>
      </c>
      <c r="B23" s="6">
        <f t="shared" si="1"/>
        <v>2005</v>
      </c>
      <c r="C23" s="30">
        <f>'Monthly Data'!H23</f>
        <v>20867074.699299999</v>
      </c>
      <c r="D23" s="30">
        <f t="shared" ref="D23:E23" ca="1" si="24">D35</f>
        <v>326.58999999999997</v>
      </c>
      <c r="E23" s="30">
        <f t="shared" ca="1" si="24"/>
        <v>0.39</v>
      </c>
      <c r="F23" s="30">
        <f>'Monthly Data'!P23</f>
        <v>30</v>
      </c>
      <c r="G23" s="30">
        <f>'Monthly Data'!W23</f>
        <v>421</v>
      </c>
      <c r="H23" s="30">
        <f>'Monthly Data'!AC23</f>
        <v>1</v>
      </c>
      <c r="I23" s="30">
        <f>'Monthly Data'!AD23</f>
        <v>0</v>
      </c>
      <c r="J23" s="30">
        <f>'Monthly Data'!AG23</f>
        <v>0</v>
      </c>
      <c r="K23" s="4">
        <f>'Monthly Data'!AJ23</f>
        <v>0</v>
      </c>
      <c r="L23" s="30"/>
      <c r="M23" s="23">
        <f>'GS &gt; 50 OLS Model'!$B$5</f>
        <v>2372385.8406306999</v>
      </c>
      <c r="N23" s="23">
        <f ca="1">'GS &gt; 50 OLS Model'!$B$6*D23</f>
        <v>2585758.73056929</v>
      </c>
      <c r="O23" s="23">
        <f ca="1">'GS &gt; 50 OLS Model'!$B$7*E23</f>
        <v>10915.709191189804</v>
      </c>
      <c r="P23" s="23">
        <f>'GS &gt; 50 OLS Model'!$B$8*F23</f>
        <v>14898053.881767001</v>
      </c>
      <c r="Q23" s="23">
        <f>'GS &gt; 50 OLS Model'!$B$9*G23</f>
        <v>3180636.8190075862</v>
      </c>
      <c r="R23" s="23">
        <f>'GS &gt; 50 OLS Model'!$B$10*H23</f>
        <v>-1421979.8795582701</v>
      </c>
      <c r="S23" s="23">
        <f>'GS &gt; 50 OLS Model'!$B$11*I23</f>
        <v>0</v>
      </c>
      <c r="T23" s="23">
        <f>'GS &gt; 50 OLS Model'!$B$12*J23</f>
        <v>0</v>
      </c>
      <c r="U23" s="23">
        <f>'GS &gt; 50 OLS Model'!$B$13*K23</f>
        <v>0</v>
      </c>
      <c r="V23" s="23">
        <f t="shared" ca="1" si="3"/>
        <v>21625771.101607498</v>
      </c>
    </row>
    <row r="24" spans="1:22" x14ac:dyDescent="0.25">
      <c r="A24" s="11">
        <f>'Monthly Data'!A24</f>
        <v>38473</v>
      </c>
      <c r="B24" s="6">
        <f t="shared" si="1"/>
        <v>2005</v>
      </c>
      <c r="C24" s="30">
        <f>'Monthly Data'!H24</f>
        <v>20404260.852899998</v>
      </c>
      <c r="D24" s="30">
        <f t="shared" ref="D24:E24" ca="1" si="25">D36</f>
        <v>144.96</v>
      </c>
      <c r="E24" s="30">
        <f t="shared" ca="1" si="25"/>
        <v>8.67</v>
      </c>
      <c r="F24" s="30">
        <f>'Monthly Data'!P24</f>
        <v>31</v>
      </c>
      <c r="G24" s="30">
        <f>'Monthly Data'!W24</f>
        <v>418</v>
      </c>
      <c r="H24" s="30">
        <f>'Monthly Data'!AC24</f>
        <v>1</v>
      </c>
      <c r="I24" s="30">
        <f>'Monthly Data'!AD24</f>
        <v>0</v>
      </c>
      <c r="J24" s="30">
        <f>'Monthly Data'!AG24</f>
        <v>0</v>
      </c>
      <c r="K24" s="4">
        <f>'Monthly Data'!AJ24</f>
        <v>0</v>
      </c>
      <c r="L24" s="30"/>
      <c r="M24" s="23">
        <f>'GS &gt; 50 OLS Model'!$B$5</f>
        <v>2372385.8406306999</v>
      </c>
      <c r="N24" s="23">
        <f ca="1">'GS &gt; 50 OLS Model'!$B$6*D24</f>
        <v>1147712.9905487748</v>
      </c>
      <c r="O24" s="23">
        <f ca="1">'GS &gt; 50 OLS Model'!$B$7*E24</f>
        <v>242664.61201952715</v>
      </c>
      <c r="P24" s="23">
        <f>'GS &gt; 50 OLS Model'!$B$8*F24</f>
        <v>15394655.6778259</v>
      </c>
      <c r="Q24" s="23">
        <f>'GS &gt; 50 OLS Model'!$B$9*G24</f>
        <v>3157971.9485633513</v>
      </c>
      <c r="R24" s="23">
        <f>'GS &gt; 50 OLS Model'!$B$10*H24</f>
        <v>-1421979.8795582701</v>
      </c>
      <c r="S24" s="23">
        <f>'GS &gt; 50 OLS Model'!$B$11*I24</f>
        <v>0</v>
      </c>
      <c r="T24" s="23">
        <f>'GS &gt; 50 OLS Model'!$B$12*J24</f>
        <v>0</v>
      </c>
      <c r="U24" s="23">
        <f>'GS &gt; 50 OLS Model'!$B$13*K24</f>
        <v>0</v>
      </c>
      <c r="V24" s="23">
        <f t="shared" ca="1" si="3"/>
        <v>20893411.190029986</v>
      </c>
    </row>
    <row r="25" spans="1:22" x14ac:dyDescent="0.25">
      <c r="A25" s="11">
        <f>'Monthly Data'!A25</f>
        <v>38504</v>
      </c>
      <c r="B25" s="6">
        <f t="shared" si="1"/>
        <v>2005</v>
      </c>
      <c r="C25" s="30">
        <f>'Monthly Data'!H25</f>
        <v>21596936.101499997</v>
      </c>
      <c r="D25" s="30">
        <f t="shared" ref="D25:E25" ca="1" si="26">D37</f>
        <v>41.510000000000005</v>
      </c>
      <c r="E25" s="30">
        <f t="shared" ca="1" si="26"/>
        <v>44.41</v>
      </c>
      <c r="F25" s="30">
        <f>'Monthly Data'!P25</f>
        <v>30</v>
      </c>
      <c r="G25" s="30">
        <f>'Monthly Data'!W25</f>
        <v>416</v>
      </c>
      <c r="H25" s="30">
        <f>'Monthly Data'!AC25</f>
        <v>0</v>
      </c>
      <c r="I25" s="30">
        <f>'Monthly Data'!AD25</f>
        <v>0</v>
      </c>
      <c r="J25" s="30">
        <f>'Monthly Data'!AG25</f>
        <v>0</v>
      </c>
      <c r="K25" s="4">
        <f>'Monthly Data'!AJ25</f>
        <v>0</v>
      </c>
      <c r="L25" s="30"/>
      <c r="M25" s="23">
        <f>'GS &gt; 50 OLS Model'!$B$5</f>
        <v>2372385.8406306999</v>
      </c>
      <c r="N25" s="23">
        <f ca="1">'GS &gt; 50 OLS Model'!$B$6*D25</f>
        <v>328653.18872571498</v>
      </c>
      <c r="O25" s="23">
        <f ca="1">'GS &gt; 50 OLS Model'!$B$7*E25</f>
        <v>1242991.3978993311</v>
      </c>
      <c r="P25" s="23">
        <f>'GS &gt; 50 OLS Model'!$B$8*F25</f>
        <v>14898053.881767001</v>
      </c>
      <c r="Q25" s="23">
        <f>'GS &gt; 50 OLS Model'!$B$9*G25</f>
        <v>3142862.0349338618</v>
      </c>
      <c r="R25" s="23">
        <f>'GS &gt; 50 OLS Model'!$B$10*H25</f>
        <v>0</v>
      </c>
      <c r="S25" s="23">
        <f>'GS &gt; 50 OLS Model'!$B$11*I25</f>
        <v>0</v>
      </c>
      <c r="T25" s="23">
        <f>'GS &gt; 50 OLS Model'!$B$12*J25</f>
        <v>0</v>
      </c>
      <c r="U25" s="23">
        <f>'GS &gt; 50 OLS Model'!$B$13*K25</f>
        <v>0</v>
      </c>
      <c r="V25" s="23">
        <f t="shared" ca="1" si="3"/>
        <v>21984946.343956608</v>
      </c>
    </row>
    <row r="26" spans="1:22" x14ac:dyDescent="0.25">
      <c r="A26" s="11">
        <f>'Monthly Data'!A26</f>
        <v>38534</v>
      </c>
      <c r="B26" s="6">
        <f t="shared" si="1"/>
        <v>2005</v>
      </c>
      <c r="C26" s="30">
        <f>'Monthly Data'!H26</f>
        <v>23663615.6472</v>
      </c>
      <c r="D26" s="30">
        <f t="shared" ref="D26:E26" ca="1" si="27">D38</f>
        <v>5.01</v>
      </c>
      <c r="E26" s="30">
        <f t="shared" ca="1" si="27"/>
        <v>96.909999999999982</v>
      </c>
      <c r="F26" s="30">
        <f>'Monthly Data'!P26</f>
        <v>31</v>
      </c>
      <c r="G26" s="30">
        <f>'Monthly Data'!W26</f>
        <v>415</v>
      </c>
      <c r="H26" s="30">
        <f>'Monthly Data'!AC26</f>
        <v>0</v>
      </c>
      <c r="I26" s="30">
        <f>'Monthly Data'!AD26</f>
        <v>0</v>
      </c>
      <c r="J26" s="30">
        <f>'Monthly Data'!AG26</f>
        <v>0</v>
      </c>
      <c r="K26" s="4">
        <f>'Monthly Data'!AJ26</f>
        <v>0</v>
      </c>
      <c r="L26" s="30"/>
      <c r="M26" s="23">
        <f>'GS &gt; 50 OLS Model'!$B$5</f>
        <v>2372385.8406306999</v>
      </c>
      <c r="N26" s="23">
        <f ca="1">'GS &gt; 50 OLS Model'!$B$6*D26</f>
        <v>39666.405095539187</v>
      </c>
      <c r="O26" s="23">
        <f ca="1">'GS &gt; 50 OLS Model'!$B$7*E26</f>
        <v>2712413.7890210347</v>
      </c>
      <c r="P26" s="23">
        <f>'GS &gt; 50 OLS Model'!$B$8*F26</f>
        <v>15394655.6778259</v>
      </c>
      <c r="Q26" s="23">
        <f>'GS &gt; 50 OLS Model'!$B$9*G26</f>
        <v>3135307.0781191168</v>
      </c>
      <c r="R26" s="23">
        <f>'GS &gt; 50 OLS Model'!$B$10*H26</f>
        <v>0</v>
      </c>
      <c r="S26" s="23">
        <f>'GS &gt; 50 OLS Model'!$B$11*I26</f>
        <v>0</v>
      </c>
      <c r="T26" s="23">
        <f>'GS &gt; 50 OLS Model'!$B$12*J26</f>
        <v>0</v>
      </c>
      <c r="U26" s="23">
        <f>'GS &gt; 50 OLS Model'!$B$13*K26</f>
        <v>0</v>
      </c>
      <c r="V26" s="23">
        <f t="shared" ca="1" si="3"/>
        <v>23654428.790692292</v>
      </c>
    </row>
    <row r="27" spans="1:22" x14ac:dyDescent="0.25">
      <c r="A27" s="11">
        <f>'Monthly Data'!A27</f>
        <v>38565</v>
      </c>
      <c r="B27" s="6">
        <f t="shared" si="1"/>
        <v>2005</v>
      </c>
      <c r="C27" s="30">
        <f>'Monthly Data'!H27</f>
        <v>22921424.677199997</v>
      </c>
      <c r="D27" s="30">
        <f t="shared" ref="D27:E27" ca="1" si="28">D39</f>
        <v>12.719999999999999</v>
      </c>
      <c r="E27" s="30">
        <f t="shared" ca="1" si="28"/>
        <v>77.22999999999999</v>
      </c>
      <c r="F27" s="30">
        <f>'Monthly Data'!P27</f>
        <v>31</v>
      </c>
      <c r="G27" s="30">
        <f>'Monthly Data'!W27</f>
        <v>415</v>
      </c>
      <c r="H27" s="30">
        <f>'Monthly Data'!AC27</f>
        <v>0</v>
      </c>
      <c r="I27" s="30">
        <f>'Monthly Data'!AD27</f>
        <v>0</v>
      </c>
      <c r="J27" s="30">
        <f>'Monthly Data'!AG27</f>
        <v>0</v>
      </c>
      <c r="K27" s="4">
        <f>'Monthly Data'!AJ27</f>
        <v>0</v>
      </c>
      <c r="L27" s="30"/>
      <c r="M27" s="23">
        <f>'GS &gt; 50 OLS Model'!$B$5</f>
        <v>2372385.8406306999</v>
      </c>
      <c r="N27" s="23">
        <f ca="1">'GS &gt; 50 OLS Model'!$B$6*D27</f>
        <v>100709.91473358452</v>
      </c>
      <c r="O27" s="23">
        <f ca="1">'GS &gt; 50 OLS Model'!$B$7*E27</f>
        <v>2161590.3098348421</v>
      </c>
      <c r="P27" s="23">
        <f>'GS &gt; 50 OLS Model'!$B$8*F27</f>
        <v>15394655.6778259</v>
      </c>
      <c r="Q27" s="23">
        <f>'GS &gt; 50 OLS Model'!$B$9*G27</f>
        <v>3135307.0781191168</v>
      </c>
      <c r="R27" s="23">
        <f>'GS &gt; 50 OLS Model'!$B$10*H27</f>
        <v>0</v>
      </c>
      <c r="S27" s="23">
        <f>'GS &gt; 50 OLS Model'!$B$11*I27</f>
        <v>0</v>
      </c>
      <c r="T27" s="23">
        <f>'GS &gt; 50 OLS Model'!$B$12*J27</f>
        <v>0</v>
      </c>
      <c r="U27" s="23">
        <f>'GS &gt; 50 OLS Model'!$B$13*K27</f>
        <v>0</v>
      </c>
      <c r="V27" s="23">
        <f t="shared" ca="1" si="3"/>
        <v>23164648.821144145</v>
      </c>
    </row>
    <row r="28" spans="1:22" x14ac:dyDescent="0.25">
      <c r="A28" s="11">
        <f>'Monthly Data'!A28</f>
        <v>38596</v>
      </c>
      <c r="B28" s="6">
        <f t="shared" si="1"/>
        <v>2005</v>
      </c>
      <c r="C28" s="30">
        <f>'Monthly Data'!H28</f>
        <v>22271827.447900001</v>
      </c>
      <c r="D28" s="30">
        <f t="shared" ref="D28:E28" ca="1" si="29">D40</f>
        <v>86.570000000000007</v>
      </c>
      <c r="E28" s="30">
        <f t="shared" ca="1" si="29"/>
        <v>19.899999999999999</v>
      </c>
      <c r="F28" s="30">
        <f>'Monthly Data'!P28</f>
        <v>30</v>
      </c>
      <c r="G28" s="30">
        <f>'Monthly Data'!W28</f>
        <v>416</v>
      </c>
      <c r="H28" s="30">
        <f>'Monthly Data'!AC28</f>
        <v>0</v>
      </c>
      <c r="I28" s="30">
        <f>'Monthly Data'!AD28</f>
        <v>1</v>
      </c>
      <c r="J28" s="30">
        <f>'Monthly Data'!AG28</f>
        <v>0</v>
      </c>
      <c r="K28" s="4">
        <f>'Monthly Data'!AJ28</f>
        <v>0</v>
      </c>
      <c r="L28" s="30"/>
      <c r="M28" s="23">
        <f>'GS &gt; 50 OLS Model'!$B$5</f>
        <v>2372385.8406306999</v>
      </c>
      <c r="N28" s="23">
        <f ca="1">'GS &gt; 50 OLS Model'!$B$6*D28</f>
        <v>685413.31120176206</v>
      </c>
      <c r="O28" s="23">
        <f ca="1">'GS &gt; 50 OLS Model'!$B$7*E28</f>
        <v>556981.05872994114</v>
      </c>
      <c r="P28" s="23">
        <f>'GS &gt; 50 OLS Model'!$B$8*F28</f>
        <v>14898053.881767001</v>
      </c>
      <c r="Q28" s="23">
        <f>'GS &gt; 50 OLS Model'!$B$9*G28</f>
        <v>3142862.0349338618</v>
      </c>
      <c r="R28" s="23">
        <f>'GS &gt; 50 OLS Model'!$B$10*H28</f>
        <v>0</v>
      </c>
      <c r="S28" s="23">
        <f>'GS &gt; 50 OLS Model'!$B$11*I28</f>
        <v>-784111.92228106898</v>
      </c>
      <c r="T28" s="23">
        <f>'GS &gt; 50 OLS Model'!$B$12*J28</f>
        <v>0</v>
      </c>
      <c r="U28" s="23">
        <f>'GS &gt; 50 OLS Model'!$B$13*K28</f>
        <v>0</v>
      </c>
      <c r="V28" s="23">
        <f t="shared" ca="1" si="3"/>
        <v>20871584.204982199</v>
      </c>
    </row>
    <row r="29" spans="1:22" x14ac:dyDescent="0.25">
      <c r="A29" s="11">
        <f>'Monthly Data'!A29</f>
        <v>38626</v>
      </c>
      <c r="B29" s="6">
        <f t="shared" si="1"/>
        <v>2005</v>
      </c>
      <c r="C29" s="30">
        <f>'Monthly Data'!H29</f>
        <v>22384730.759799998</v>
      </c>
      <c r="D29" s="30">
        <f t="shared" ref="D29:E29" ca="1" si="30">D41</f>
        <v>270.3</v>
      </c>
      <c r="E29" s="30">
        <f t="shared" ca="1" si="30"/>
        <v>1.21</v>
      </c>
      <c r="F29" s="30">
        <f>'Monthly Data'!P29</f>
        <v>31</v>
      </c>
      <c r="G29" s="30">
        <f>'Monthly Data'!W29</f>
        <v>417</v>
      </c>
      <c r="H29" s="30">
        <f>'Monthly Data'!AC29</f>
        <v>0</v>
      </c>
      <c r="I29" s="30">
        <f>'Monthly Data'!AD29</f>
        <v>1</v>
      </c>
      <c r="J29" s="30">
        <f>'Monthly Data'!AG29</f>
        <v>0</v>
      </c>
      <c r="K29" s="4">
        <f>'Monthly Data'!AJ29</f>
        <v>0</v>
      </c>
      <c r="L29" s="30"/>
      <c r="M29" s="23">
        <f>'GS &gt; 50 OLS Model'!$B$5</f>
        <v>2372385.8406306999</v>
      </c>
      <c r="N29" s="23">
        <f ca="1">'GS &gt; 50 OLS Model'!$B$6*D29</f>
        <v>2140085.6880886713</v>
      </c>
      <c r="O29" s="23">
        <f ca="1">'GS &gt; 50 OLS Model'!$B$7*E29</f>
        <v>33866.687490614517</v>
      </c>
      <c r="P29" s="23">
        <f>'GS &gt; 50 OLS Model'!$B$8*F29</f>
        <v>15394655.6778259</v>
      </c>
      <c r="Q29" s="23">
        <f>'GS &gt; 50 OLS Model'!$B$9*G29</f>
        <v>3150416.9917486068</v>
      </c>
      <c r="R29" s="23">
        <f>'GS &gt; 50 OLS Model'!$B$10*H29</f>
        <v>0</v>
      </c>
      <c r="S29" s="23">
        <f>'GS &gt; 50 OLS Model'!$B$11*I29</f>
        <v>-784111.92228106898</v>
      </c>
      <c r="T29" s="23">
        <f>'GS &gt; 50 OLS Model'!$B$12*J29</f>
        <v>0</v>
      </c>
      <c r="U29" s="23">
        <f>'GS &gt; 50 OLS Model'!$B$13*K29</f>
        <v>0</v>
      </c>
      <c r="V29" s="23">
        <f t="shared" ca="1" si="3"/>
        <v>22307298.963503424</v>
      </c>
    </row>
    <row r="30" spans="1:22" x14ac:dyDescent="0.25">
      <c r="A30" s="11">
        <f>'Monthly Data'!A30</f>
        <v>38657</v>
      </c>
      <c r="B30" s="6">
        <f t="shared" si="1"/>
        <v>2005</v>
      </c>
      <c r="C30" s="30">
        <f>'Monthly Data'!H30</f>
        <v>22932180.202</v>
      </c>
      <c r="D30" s="30">
        <f t="shared" ref="D30:E30" ca="1" si="31">D42</f>
        <v>444.05</v>
      </c>
      <c r="E30" s="30">
        <f t="shared" ca="1" si="31"/>
        <v>0</v>
      </c>
      <c r="F30" s="30">
        <f>'Monthly Data'!P30</f>
        <v>30</v>
      </c>
      <c r="G30" s="30">
        <f>'Monthly Data'!W30</f>
        <v>419</v>
      </c>
      <c r="H30" s="30">
        <f>'Monthly Data'!AC30</f>
        <v>0</v>
      </c>
      <c r="I30" s="30">
        <f>'Monthly Data'!AD30</f>
        <v>1</v>
      </c>
      <c r="J30" s="30">
        <f>'Monthly Data'!AG30</f>
        <v>0</v>
      </c>
      <c r="K30" s="4">
        <f>'Monthly Data'!AJ30</f>
        <v>0</v>
      </c>
      <c r="L30" s="30"/>
      <c r="M30" s="23">
        <f>'GS &gt; 50 OLS Model'!$B$5</f>
        <v>2372385.8406306999</v>
      </c>
      <c r="N30" s="23">
        <f ca="1">'GS &gt; 50 OLS Model'!$B$6*D30</f>
        <v>3515741.9526295764</v>
      </c>
      <c r="O30" s="23">
        <f ca="1">'GS &gt; 50 OLS Model'!$B$7*E30</f>
        <v>0</v>
      </c>
      <c r="P30" s="23">
        <f>'GS &gt; 50 OLS Model'!$B$8*F30</f>
        <v>14898053.881767001</v>
      </c>
      <c r="Q30" s="23">
        <f>'GS &gt; 50 OLS Model'!$B$9*G30</f>
        <v>3165526.9053780963</v>
      </c>
      <c r="R30" s="23">
        <f>'GS &gt; 50 OLS Model'!$B$10*H30</f>
        <v>0</v>
      </c>
      <c r="S30" s="23">
        <f>'GS &gt; 50 OLS Model'!$B$11*I30</f>
        <v>-784111.92228106898</v>
      </c>
      <c r="T30" s="23">
        <f>'GS &gt; 50 OLS Model'!$B$12*J30</f>
        <v>0</v>
      </c>
      <c r="U30" s="23">
        <f>'GS &gt; 50 OLS Model'!$B$13*K30</f>
        <v>0</v>
      </c>
      <c r="V30" s="23">
        <f t="shared" ca="1" si="3"/>
        <v>23167596.658124305</v>
      </c>
    </row>
    <row r="31" spans="1:22" x14ac:dyDescent="0.25">
      <c r="A31" s="11">
        <f>'Monthly Data'!A31</f>
        <v>38687</v>
      </c>
      <c r="B31" s="6">
        <f t="shared" si="1"/>
        <v>2005</v>
      </c>
      <c r="C31" s="30">
        <f>'Monthly Data'!H31</f>
        <v>26108347.308600001</v>
      </c>
      <c r="D31" s="30">
        <f t="shared" ref="D31:E31" ca="1" si="32">D43</f>
        <v>684.01</v>
      </c>
      <c r="E31" s="30">
        <f t="shared" ca="1" si="32"/>
        <v>0</v>
      </c>
      <c r="F31" s="30">
        <f>'Monthly Data'!P31</f>
        <v>31</v>
      </c>
      <c r="G31" s="30">
        <f>'Monthly Data'!W31</f>
        <v>425</v>
      </c>
      <c r="H31" s="30">
        <f>'Monthly Data'!AC31</f>
        <v>0</v>
      </c>
      <c r="I31" s="30">
        <f>'Monthly Data'!AD31</f>
        <v>0</v>
      </c>
      <c r="J31" s="30">
        <f>'Monthly Data'!AG31</f>
        <v>1</v>
      </c>
      <c r="K31" s="4">
        <f>'Monthly Data'!AJ31</f>
        <v>0</v>
      </c>
      <c r="L31" s="30"/>
      <c r="M31" s="23">
        <f>'GS &gt; 50 OLS Model'!$B$5</f>
        <v>2372385.8406306999</v>
      </c>
      <c r="N31" s="23">
        <f ca="1">'GS &gt; 50 OLS Model'!$B$6*D31</f>
        <v>5415612.325229493</v>
      </c>
      <c r="O31" s="23">
        <f ca="1">'GS &gt; 50 OLS Model'!$B$7*E31</f>
        <v>0</v>
      </c>
      <c r="P31" s="23">
        <f>'GS &gt; 50 OLS Model'!$B$8*F31</f>
        <v>15394655.6778259</v>
      </c>
      <c r="Q31" s="23">
        <f>'GS &gt; 50 OLS Model'!$B$9*G31</f>
        <v>3210856.6462665657</v>
      </c>
      <c r="R31" s="23">
        <f>'GS &gt; 50 OLS Model'!$B$10*H31</f>
        <v>0</v>
      </c>
      <c r="S31" s="23">
        <f>'GS &gt; 50 OLS Model'!$B$11*I31</f>
        <v>0</v>
      </c>
      <c r="T31" s="23">
        <f>'GS &gt; 50 OLS Model'!$B$12*J31</f>
        <v>-802277.150938896</v>
      </c>
      <c r="U31" s="23">
        <f>'GS &gt; 50 OLS Model'!$B$13*K31</f>
        <v>0</v>
      </c>
      <c r="V31" s="23">
        <f t="shared" ca="1" si="3"/>
        <v>25591233.339013763</v>
      </c>
    </row>
    <row r="32" spans="1:22" x14ac:dyDescent="0.25">
      <c r="A32" s="11">
        <f>'Monthly Data'!A32</f>
        <v>38718</v>
      </c>
      <c r="B32" s="6">
        <f t="shared" si="1"/>
        <v>2006</v>
      </c>
      <c r="C32" s="30">
        <f>'Monthly Data'!H32</f>
        <v>26334301.803600002</v>
      </c>
      <c r="D32" s="30">
        <f t="shared" ref="D32:E32" ca="1" si="33">D44</f>
        <v>784.29</v>
      </c>
      <c r="E32" s="30">
        <f t="shared" ca="1" si="33"/>
        <v>0</v>
      </c>
      <c r="F32" s="30">
        <f>'Monthly Data'!P32</f>
        <v>31</v>
      </c>
      <c r="G32" s="30">
        <f>'Monthly Data'!W32</f>
        <v>423</v>
      </c>
      <c r="H32" s="30">
        <f>'Monthly Data'!AC32</f>
        <v>0</v>
      </c>
      <c r="I32" s="30">
        <f>'Monthly Data'!AD32</f>
        <v>0</v>
      </c>
      <c r="J32" s="30">
        <f>'Monthly Data'!AG32</f>
        <v>0</v>
      </c>
      <c r="K32" s="4">
        <f>'Monthly Data'!AJ32</f>
        <v>0</v>
      </c>
      <c r="L32" s="30"/>
      <c r="M32" s="23">
        <f>'GS &gt; 50 OLS Model'!$B$5</f>
        <v>2372385.8406306999</v>
      </c>
      <c r="N32" s="23">
        <f ca="1">'GS &gt; 50 OLS Model'!$B$6*D32</f>
        <v>6209573.8228304256</v>
      </c>
      <c r="O32" s="23">
        <f ca="1">'GS &gt; 50 OLS Model'!$B$7*E32</f>
        <v>0</v>
      </c>
      <c r="P32" s="23">
        <f>'GS &gt; 50 OLS Model'!$B$8*F32</f>
        <v>15394655.6778259</v>
      </c>
      <c r="Q32" s="23">
        <f>'GS &gt; 50 OLS Model'!$B$9*G32</f>
        <v>3195746.7326370757</v>
      </c>
      <c r="R32" s="23">
        <f>'GS &gt; 50 OLS Model'!$B$10*H32</f>
        <v>0</v>
      </c>
      <c r="S32" s="23">
        <f>'GS &gt; 50 OLS Model'!$B$11*I32</f>
        <v>0</v>
      </c>
      <c r="T32" s="23">
        <f>'GS &gt; 50 OLS Model'!$B$12*J32</f>
        <v>0</v>
      </c>
      <c r="U32" s="23">
        <f>'GS &gt; 50 OLS Model'!$B$13*K32</f>
        <v>0</v>
      </c>
      <c r="V32" s="23">
        <f t="shared" ca="1" si="3"/>
        <v>27172362.073924102</v>
      </c>
    </row>
    <row r="33" spans="1:22" x14ac:dyDescent="0.25">
      <c r="A33" s="11">
        <f>'Monthly Data'!A33</f>
        <v>38749</v>
      </c>
      <c r="B33" s="6">
        <f t="shared" si="1"/>
        <v>2006</v>
      </c>
      <c r="C33" s="30">
        <f>'Monthly Data'!H33</f>
        <v>26152871.519700006</v>
      </c>
      <c r="D33" s="30">
        <f t="shared" ref="D33:E33" ca="1" si="34">D45</f>
        <v>682.50999999999988</v>
      </c>
      <c r="E33" s="30">
        <f t="shared" ca="1" si="34"/>
        <v>0</v>
      </c>
      <c r="F33" s="30">
        <f>'Monthly Data'!P33</f>
        <v>28</v>
      </c>
      <c r="G33" s="30">
        <f>'Monthly Data'!W33</f>
        <v>422</v>
      </c>
      <c r="H33" s="30">
        <f>'Monthly Data'!AC33</f>
        <v>0</v>
      </c>
      <c r="I33" s="30">
        <f>'Monthly Data'!AD33</f>
        <v>0</v>
      </c>
      <c r="J33" s="30">
        <f>'Monthly Data'!AG33</f>
        <v>0</v>
      </c>
      <c r="K33" s="4">
        <f>'Monthly Data'!AJ33</f>
        <v>0</v>
      </c>
      <c r="L33" s="30"/>
      <c r="M33" s="23">
        <f>'GS &gt; 50 OLS Model'!$B$5</f>
        <v>2372385.8406306999</v>
      </c>
      <c r="N33" s="23">
        <f ca="1">'GS &gt; 50 OLS Model'!$B$6*D33</f>
        <v>5403736.156039211</v>
      </c>
      <c r="O33" s="23">
        <f ca="1">'GS &gt; 50 OLS Model'!$B$7*E33</f>
        <v>0</v>
      </c>
      <c r="P33" s="23">
        <f>'GS &gt; 50 OLS Model'!$B$8*F33</f>
        <v>13904850.2896492</v>
      </c>
      <c r="Q33" s="23">
        <f>'GS &gt; 50 OLS Model'!$B$9*G33</f>
        <v>3188191.7758223307</v>
      </c>
      <c r="R33" s="23">
        <f>'GS &gt; 50 OLS Model'!$B$10*H33</f>
        <v>0</v>
      </c>
      <c r="S33" s="23">
        <f>'GS &gt; 50 OLS Model'!$B$11*I33</f>
        <v>0</v>
      </c>
      <c r="T33" s="23">
        <f>'GS &gt; 50 OLS Model'!$B$12*J33</f>
        <v>0</v>
      </c>
      <c r="U33" s="23">
        <f>'GS &gt; 50 OLS Model'!$B$13*K33</f>
        <v>0</v>
      </c>
      <c r="V33" s="23">
        <f t="shared" ca="1" si="3"/>
        <v>24869164.062141441</v>
      </c>
    </row>
    <row r="34" spans="1:22" x14ac:dyDescent="0.25">
      <c r="A34" s="11">
        <f>'Monthly Data'!A34</f>
        <v>38777</v>
      </c>
      <c r="B34" s="6">
        <f t="shared" si="1"/>
        <v>2006</v>
      </c>
      <c r="C34" s="30">
        <f>'Monthly Data'!H34</f>
        <v>25007782.966900002</v>
      </c>
      <c r="D34" s="30">
        <f t="shared" ref="D34:E34" ca="1" si="35">D46</f>
        <v>556.99</v>
      </c>
      <c r="E34" s="30">
        <f t="shared" ca="1" si="35"/>
        <v>0</v>
      </c>
      <c r="F34" s="30">
        <f>'Monthly Data'!P34</f>
        <v>31</v>
      </c>
      <c r="G34" s="30">
        <f>'Monthly Data'!W34</f>
        <v>425</v>
      </c>
      <c r="H34" s="30">
        <f>'Monthly Data'!AC34</f>
        <v>1</v>
      </c>
      <c r="I34" s="30">
        <f>'Monthly Data'!AD34</f>
        <v>0</v>
      </c>
      <c r="J34" s="30">
        <f>'Monthly Data'!AG34</f>
        <v>0</v>
      </c>
      <c r="K34" s="4">
        <f>'Monthly Data'!AJ34</f>
        <v>1</v>
      </c>
      <c r="L34" s="30"/>
      <c r="M34" s="23">
        <f>'GS &gt; 50 OLS Model'!$B$5</f>
        <v>2372385.8406306999</v>
      </c>
      <c r="N34" s="23">
        <f ca="1">'GS &gt; 50 OLS Model'!$B$6*D34</f>
        <v>4409938.318196482</v>
      </c>
      <c r="O34" s="23">
        <f ca="1">'GS &gt; 50 OLS Model'!$B$7*E34</f>
        <v>0</v>
      </c>
      <c r="P34" s="23">
        <f>'GS &gt; 50 OLS Model'!$B$8*F34</f>
        <v>15394655.6778259</v>
      </c>
      <c r="Q34" s="23">
        <f>'GS &gt; 50 OLS Model'!$B$9*G34</f>
        <v>3210856.6462665657</v>
      </c>
      <c r="R34" s="23">
        <f>'GS &gt; 50 OLS Model'!$B$10*H34</f>
        <v>-1421979.8795582701</v>
      </c>
      <c r="S34" s="23">
        <f>'GS &gt; 50 OLS Model'!$B$11*I34</f>
        <v>0</v>
      </c>
      <c r="T34" s="23">
        <f>'GS &gt; 50 OLS Model'!$B$12*J34</f>
        <v>0</v>
      </c>
      <c r="U34" s="23">
        <f>'GS &gt; 50 OLS Model'!$B$13*K34</f>
        <v>1124443.96382978</v>
      </c>
      <c r="V34" s="23">
        <f t="shared" ca="1" si="3"/>
        <v>25090300.567191161</v>
      </c>
    </row>
    <row r="35" spans="1:22" x14ac:dyDescent="0.25">
      <c r="A35" s="11">
        <f>'Monthly Data'!A35</f>
        <v>38808</v>
      </c>
      <c r="B35" s="6">
        <f t="shared" si="1"/>
        <v>2006</v>
      </c>
      <c r="C35" s="30">
        <f>'Monthly Data'!H35</f>
        <v>21121133.086799998</v>
      </c>
      <c r="D35" s="30">
        <f t="shared" ref="D35:E35" ca="1" si="36">D47</f>
        <v>326.58999999999997</v>
      </c>
      <c r="E35" s="30">
        <f t="shared" ca="1" si="36"/>
        <v>0.39</v>
      </c>
      <c r="F35" s="30">
        <f>'Monthly Data'!P35</f>
        <v>30</v>
      </c>
      <c r="G35" s="30">
        <f>'Monthly Data'!W35</f>
        <v>424</v>
      </c>
      <c r="H35" s="30">
        <f>'Monthly Data'!AC35</f>
        <v>1</v>
      </c>
      <c r="I35" s="30">
        <f>'Monthly Data'!AD35</f>
        <v>0</v>
      </c>
      <c r="J35" s="30">
        <f>'Monthly Data'!AG35</f>
        <v>0</v>
      </c>
      <c r="K35" s="4">
        <f>'Monthly Data'!AJ35</f>
        <v>0</v>
      </c>
      <c r="L35" s="30"/>
      <c r="M35" s="23">
        <f>'GS &gt; 50 OLS Model'!$B$5</f>
        <v>2372385.8406306999</v>
      </c>
      <c r="N35" s="23">
        <f ca="1">'GS &gt; 50 OLS Model'!$B$6*D35</f>
        <v>2585758.73056929</v>
      </c>
      <c r="O35" s="23">
        <f ca="1">'GS &gt; 50 OLS Model'!$B$7*E35</f>
        <v>10915.709191189804</v>
      </c>
      <c r="P35" s="23">
        <f>'GS &gt; 50 OLS Model'!$B$8*F35</f>
        <v>14898053.881767001</v>
      </c>
      <c r="Q35" s="23">
        <f>'GS &gt; 50 OLS Model'!$B$9*G35</f>
        <v>3203301.6894518207</v>
      </c>
      <c r="R35" s="23">
        <f>'GS &gt; 50 OLS Model'!$B$10*H35</f>
        <v>-1421979.8795582701</v>
      </c>
      <c r="S35" s="23">
        <f>'GS &gt; 50 OLS Model'!$B$11*I35</f>
        <v>0</v>
      </c>
      <c r="T35" s="23">
        <f>'GS &gt; 50 OLS Model'!$B$12*J35</f>
        <v>0</v>
      </c>
      <c r="U35" s="23">
        <f>'GS &gt; 50 OLS Model'!$B$13*K35</f>
        <v>0</v>
      </c>
      <c r="V35" s="23">
        <f t="shared" ca="1" si="3"/>
        <v>21648435.972051732</v>
      </c>
    </row>
    <row r="36" spans="1:22" x14ac:dyDescent="0.25">
      <c r="A36" s="11">
        <f>'Monthly Data'!A36</f>
        <v>38838</v>
      </c>
      <c r="B36" s="6">
        <f t="shared" si="1"/>
        <v>2006</v>
      </c>
      <c r="C36" s="30">
        <f>'Monthly Data'!H36</f>
        <v>20262940.0766</v>
      </c>
      <c r="D36" s="30">
        <f t="shared" ref="D36:E36" ca="1" si="37">D48</f>
        <v>144.96</v>
      </c>
      <c r="E36" s="30">
        <f t="shared" ca="1" si="37"/>
        <v>8.67</v>
      </c>
      <c r="F36" s="30">
        <f>'Monthly Data'!P36</f>
        <v>31</v>
      </c>
      <c r="G36" s="30">
        <f>'Monthly Data'!W36</f>
        <v>426</v>
      </c>
      <c r="H36" s="30">
        <f>'Monthly Data'!AC36</f>
        <v>1</v>
      </c>
      <c r="I36" s="30">
        <f>'Monthly Data'!AD36</f>
        <v>0</v>
      </c>
      <c r="J36" s="30">
        <f>'Monthly Data'!AG36</f>
        <v>0</v>
      </c>
      <c r="K36" s="4">
        <f>'Monthly Data'!AJ36</f>
        <v>0</v>
      </c>
      <c r="L36" s="30"/>
      <c r="M36" s="23">
        <f>'GS &gt; 50 OLS Model'!$B$5</f>
        <v>2372385.8406306999</v>
      </c>
      <c r="N36" s="23">
        <f ca="1">'GS &gt; 50 OLS Model'!$B$6*D36</f>
        <v>1147712.9905487748</v>
      </c>
      <c r="O36" s="23">
        <f ca="1">'GS &gt; 50 OLS Model'!$B$7*E36</f>
        <v>242664.61201952715</v>
      </c>
      <c r="P36" s="23">
        <f>'GS &gt; 50 OLS Model'!$B$8*F36</f>
        <v>15394655.6778259</v>
      </c>
      <c r="Q36" s="23">
        <f>'GS &gt; 50 OLS Model'!$B$9*G36</f>
        <v>3218411.6030813102</v>
      </c>
      <c r="R36" s="23">
        <f>'GS &gt; 50 OLS Model'!$B$10*H36</f>
        <v>-1421979.8795582701</v>
      </c>
      <c r="S36" s="23">
        <f>'GS &gt; 50 OLS Model'!$B$11*I36</f>
        <v>0</v>
      </c>
      <c r="T36" s="23">
        <f>'GS &gt; 50 OLS Model'!$B$12*J36</f>
        <v>0</v>
      </c>
      <c r="U36" s="23">
        <f>'GS &gt; 50 OLS Model'!$B$13*K36</f>
        <v>0</v>
      </c>
      <c r="V36" s="23">
        <f t="shared" ca="1" si="3"/>
        <v>20953850.844547946</v>
      </c>
    </row>
    <row r="37" spans="1:22" x14ac:dyDescent="0.25">
      <c r="A37" s="11">
        <f>'Monthly Data'!A37</f>
        <v>38869</v>
      </c>
      <c r="B37" s="6">
        <f t="shared" si="1"/>
        <v>2006</v>
      </c>
      <c r="C37" s="30">
        <f>'Monthly Data'!H37</f>
        <v>23805158.899899997</v>
      </c>
      <c r="D37" s="30">
        <f t="shared" ref="D37:E37" ca="1" si="38">D49</f>
        <v>41.510000000000005</v>
      </c>
      <c r="E37" s="30">
        <f t="shared" ca="1" si="38"/>
        <v>44.41</v>
      </c>
      <c r="F37" s="30">
        <f>'Monthly Data'!P37</f>
        <v>30</v>
      </c>
      <c r="G37" s="30">
        <f>'Monthly Data'!W37</f>
        <v>423</v>
      </c>
      <c r="H37" s="30">
        <f>'Monthly Data'!AC37</f>
        <v>0</v>
      </c>
      <c r="I37" s="30">
        <f>'Monthly Data'!AD37</f>
        <v>0</v>
      </c>
      <c r="J37" s="30">
        <f>'Monthly Data'!AG37</f>
        <v>0</v>
      </c>
      <c r="K37" s="4">
        <f>'Monthly Data'!AJ37</f>
        <v>0</v>
      </c>
      <c r="L37" s="30"/>
      <c r="M37" s="23">
        <f>'GS &gt; 50 OLS Model'!$B$5</f>
        <v>2372385.8406306999</v>
      </c>
      <c r="N37" s="23">
        <f ca="1">'GS &gt; 50 OLS Model'!$B$6*D37</f>
        <v>328653.18872571498</v>
      </c>
      <c r="O37" s="23">
        <f ca="1">'GS &gt; 50 OLS Model'!$B$7*E37</f>
        <v>1242991.3978993311</v>
      </c>
      <c r="P37" s="23">
        <f>'GS &gt; 50 OLS Model'!$B$8*F37</f>
        <v>14898053.881767001</v>
      </c>
      <c r="Q37" s="23">
        <f>'GS &gt; 50 OLS Model'!$B$9*G37</f>
        <v>3195746.7326370757</v>
      </c>
      <c r="R37" s="23">
        <f>'GS &gt; 50 OLS Model'!$B$10*H37</f>
        <v>0</v>
      </c>
      <c r="S37" s="23">
        <f>'GS &gt; 50 OLS Model'!$B$11*I37</f>
        <v>0</v>
      </c>
      <c r="T37" s="23">
        <f>'GS &gt; 50 OLS Model'!$B$12*J37</f>
        <v>0</v>
      </c>
      <c r="U37" s="23">
        <f>'GS &gt; 50 OLS Model'!$B$13*K37</f>
        <v>0</v>
      </c>
      <c r="V37" s="23">
        <f t="shared" ca="1" si="3"/>
        <v>22037831.041659825</v>
      </c>
    </row>
    <row r="38" spans="1:22" x14ac:dyDescent="0.25">
      <c r="A38" s="11">
        <f>'Monthly Data'!A38</f>
        <v>38899</v>
      </c>
      <c r="B38" s="6">
        <f t="shared" si="1"/>
        <v>2006</v>
      </c>
      <c r="C38" s="30">
        <f>'Monthly Data'!H38</f>
        <v>28272361.202</v>
      </c>
      <c r="D38" s="30">
        <f t="shared" ref="D38:E38" ca="1" si="39">D50</f>
        <v>5.01</v>
      </c>
      <c r="E38" s="30">
        <f t="shared" ca="1" si="39"/>
        <v>96.909999999999982</v>
      </c>
      <c r="F38" s="30">
        <f>'Monthly Data'!P38</f>
        <v>31</v>
      </c>
      <c r="G38" s="30">
        <f>'Monthly Data'!W38</f>
        <v>430</v>
      </c>
      <c r="H38" s="30">
        <f>'Monthly Data'!AC38</f>
        <v>0</v>
      </c>
      <c r="I38" s="30">
        <f>'Monthly Data'!AD38</f>
        <v>0</v>
      </c>
      <c r="J38" s="30">
        <f>'Monthly Data'!AG38</f>
        <v>0</v>
      </c>
      <c r="K38" s="4">
        <f>'Monthly Data'!AJ38</f>
        <v>0</v>
      </c>
      <c r="L38" s="30"/>
      <c r="M38" s="23">
        <f>'GS &gt; 50 OLS Model'!$B$5</f>
        <v>2372385.8406306999</v>
      </c>
      <c r="N38" s="23">
        <f ca="1">'GS &gt; 50 OLS Model'!$B$6*D38</f>
        <v>39666.405095539187</v>
      </c>
      <c r="O38" s="23">
        <f ca="1">'GS &gt; 50 OLS Model'!$B$7*E38</f>
        <v>2712413.7890210347</v>
      </c>
      <c r="P38" s="23">
        <f>'GS &gt; 50 OLS Model'!$B$8*F38</f>
        <v>15394655.6778259</v>
      </c>
      <c r="Q38" s="23">
        <f>'GS &gt; 50 OLS Model'!$B$9*G38</f>
        <v>3248631.4303402896</v>
      </c>
      <c r="R38" s="23">
        <f>'GS &gt; 50 OLS Model'!$B$10*H38</f>
        <v>0</v>
      </c>
      <c r="S38" s="23">
        <f>'GS &gt; 50 OLS Model'!$B$11*I38</f>
        <v>0</v>
      </c>
      <c r="T38" s="23">
        <f>'GS &gt; 50 OLS Model'!$B$12*J38</f>
        <v>0</v>
      </c>
      <c r="U38" s="23">
        <f>'GS &gt; 50 OLS Model'!$B$13*K38</f>
        <v>0</v>
      </c>
      <c r="V38" s="23">
        <f t="shared" ca="1" si="3"/>
        <v>23767753.142913464</v>
      </c>
    </row>
    <row r="39" spans="1:22" x14ac:dyDescent="0.25">
      <c r="A39" s="11">
        <f>'Monthly Data'!A39</f>
        <v>38930</v>
      </c>
      <c r="B39" s="6">
        <f t="shared" si="1"/>
        <v>2006</v>
      </c>
      <c r="C39" s="30">
        <f>'Monthly Data'!H39</f>
        <v>22588119.603799999</v>
      </c>
      <c r="D39" s="30">
        <f t="shared" ref="D39:E39" ca="1" si="40">D51</f>
        <v>12.719999999999999</v>
      </c>
      <c r="E39" s="30">
        <f t="shared" ca="1" si="40"/>
        <v>77.22999999999999</v>
      </c>
      <c r="F39" s="30">
        <f>'Monthly Data'!P39</f>
        <v>31</v>
      </c>
      <c r="G39" s="30">
        <f>'Monthly Data'!W39</f>
        <v>433</v>
      </c>
      <c r="H39" s="30">
        <f>'Monthly Data'!AC39</f>
        <v>0</v>
      </c>
      <c r="I39" s="30">
        <f>'Monthly Data'!AD39</f>
        <v>0</v>
      </c>
      <c r="J39" s="30">
        <f>'Monthly Data'!AG39</f>
        <v>0</v>
      </c>
      <c r="K39" s="4">
        <f>'Monthly Data'!AJ39</f>
        <v>0</v>
      </c>
      <c r="L39" s="30"/>
      <c r="M39" s="23">
        <f>'GS &gt; 50 OLS Model'!$B$5</f>
        <v>2372385.8406306999</v>
      </c>
      <c r="N39" s="23">
        <f ca="1">'GS &gt; 50 OLS Model'!$B$6*D39</f>
        <v>100709.91473358452</v>
      </c>
      <c r="O39" s="23">
        <f ca="1">'GS &gt; 50 OLS Model'!$B$7*E39</f>
        <v>2161590.3098348421</v>
      </c>
      <c r="P39" s="23">
        <f>'GS &gt; 50 OLS Model'!$B$8*F39</f>
        <v>15394655.6778259</v>
      </c>
      <c r="Q39" s="23">
        <f>'GS &gt; 50 OLS Model'!$B$9*G39</f>
        <v>3271296.3007845245</v>
      </c>
      <c r="R39" s="23">
        <f>'GS &gt; 50 OLS Model'!$B$10*H39</f>
        <v>0</v>
      </c>
      <c r="S39" s="23">
        <f>'GS &gt; 50 OLS Model'!$B$11*I39</f>
        <v>0</v>
      </c>
      <c r="T39" s="23">
        <f>'GS &gt; 50 OLS Model'!$B$12*J39</f>
        <v>0</v>
      </c>
      <c r="U39" s="23">
        <f>'GS &gt; 50 OLS Model'!$B$13*K39</f>
        <v>0</v>
      </c>
      <c r="V39" s="23">
        <f t="shared" ca="1" si="3"/>
        <v>23300638.043809552</v>
      </c>
    </row>
    <row r="40" spans="1:22" x14ac:dyDescent="0.25">
      <c r="A40" s="11">
        <f>'Monthly Data'!A40</f>
        <v>38961</v>
      </c>
      <c r="B40" s="6">
        <f t="shared" si="1"/>
        <v>2006</v>
      </c>
      <c r="C40" s="30">
        <f>'Monthly Data'!H40</f>
        <v>20310094.921500005</v>
      </c>
      <c r="D40" s="30">
        <f t="shared" ref="D40:E40" ca="1" si="41">D52</f>
        <v>86.570000000000007</v>
      </c>
      <c r="E40" s="30">
        <f t="shared" ca="1" si="41"/>
        <v>19.899999999999999</v>
      </c>
      <c r="F40" s="30">
        <f>'Monthly Data'!P40</f>
        <v>30</v>
      </c>
      <c r="G40" s="30">
        <f>'Monthly Data'!W40</f>
        <v>431</v>
      </c>
      <c r="H40" s="30">
        <f>'Monthly Data'!AC40</f>
        <v>0</v>
      </c>
      <c r="I40" s="30">
        <f>'Monthly Data'!AD40</f>
        <v>1</v>
      </c>
      <c r="J40" s="30">
        <f>'Monthly Data'!AG40</f>
        <v>0</v>
      </c>
      <c r="K40" s="4">
        <f>'Monthly Data'!AJ40</f>
        <v>0</v>
      </c>
      <c r="L40" s="30"/>
      <c r="M40" s="23">
        <f>'GS &gt; 50 OLS Model'!$B$5</f>
        <v>2372385.8406306999</v>
      </c>
      <c r="N40" s="23">
        <f ca="1">'GS &gt; 50 OLS Model'!$B$6*D40</f>
        <v>685413.31120176206</v>
      </c>
      <c r="O40" s="23">
        <f ca="1">'GS &gt; 50 OLS Model'!$B$7*E40</f>
        <v>556981.05872994114</v>
      </c>
      <c r="P40" s="23">
        <f>'GS &gt; 50 OLS Model'!$B$8*F40</f>
        <v>14898053.881767001</v>
      </c>
      <c r="Q40" s="23">
        <f>'GS &gt; 50 OLS Model'!$B$9*G40</f>
        <v>3256186.3871550346</v>
      </c>
      <c r="R40" s="23">
        <f>'GS &gt; 50 OLS Model'!$B$10*H40</f>
        <v>0</v>
      </c>
      <c r="S40" s="23">
        <f>'GS &gt; 50 OLS Model'!$B$11*I40</f>
        <v>-784111.92228106898</v>
      </c>
      <c r="T40" s="23">
        <f>'GS &gt; 50 OLS Model'!$B$12*J40</f>
        <v>0</v>
      </c>
      <c r="U40" s="23">
        <f>'GS &gt; 50 OLS Model'!$B$13*K40</f>
        <v>0</v>
      </c>
      <c r="V40" s="23">
        <f t="shared" ca="1" si="3"/>
        <v>20984908.557203371</v>
      </c>
    </row>
    <row r="41" spans="1:22" x14ac:dyDescent="0.25">
      <c r="A41" s="11">
        <f>'Monthly Data'!A41</f>
        <v>38991</v>
      </c>
      <c r="B41" s="6">
        <f t="shared" si="1"/>
        <v>2006</v>
      </c>
      <c r="C41" s="30">
        <f>'Monthly Data'!H41</f>
        <v>21609227.821900003</v>
      </c>
      <c r="D41" s="30">
        <f t="shared" ref="D41:E41" ca="1" si="42">D53</f>
        <v>270.3</v>
      </c>
      <c r="E41" s="30">
        <f t="shared" ca="1" si="42"/>
        <v>1.21</v>
      </c>
      <c r="F41" s="30">
        <f>'Monthly Data'!P41</f>
        <v>31</v>
      </c>
      <c r="G41" s="30">
        <f>'Monthly Data'!W41</f>
        <v>432</v>
      </c>
      <c r="H41" s="30">
        <f>'Monthly Data'!AC41</f>
        <v>0</v>
      </c>
      <c r="I41" s="30">
        <f>'Monthly Data'!AD41</f>
        <v>1</v>
      </c>
      <c r="J41" s="30">
        <f>'Monthly Data'!AG41</f>
        <v>0</v>
      </c>
      <c r="K41" s="4">
        <f>'Monthly Data'!AJ41</f>
        <v>0</v>
      </c>
      <c r="L41" s="30"/>
      <c r="M41" s="23">
        <f>'GS &gt; 50 OLS Model'!$B$5</f>
        <v>2372385.8406306999</v>
      </c>
      <c r="N41" s="23">
        <f ca="1">'GS &gt; 50 OLS Model'!$B$6*D41</f>
        <v>2140085.6880886713</v>
      </c>
      <c r="O41" s="23">
        <f ca="1">'GS &gt; 50 OLS Model'!$B$7*E41</f>
        <v>33866.687490614517</v>
      </c>
      <c r="P41" s="23">
        <f>'GS &gt; 50 OLS Model'!$B$8*F41</f>
        <v>15394655.6778259</v>
      </c>
      <c r="Q41" s="23">
        <f>'GS &gt; 50 OLS Model'!$B$9*G41</f>
        <v>3263741.3439697796</v>
      </c>
      <c r="R41" s="23">
        <f>'GS &gt; 50 OLS Model'!$B$10*H41</f>
        <v>0</v>
      </c>
      <c r="S41" s="23">
        <f>'GS &gt; 50 OLS Model'!$B$11*I41</f>
        <v>-784111.92228106898</v>
      </c>
      <c r="T41" s="23">
        <f>'GS &gt; 50 OLS Model'!$B$12*J41</f>
        <v>0</v>
      </c>
      <c r="U41" s="23">
        <f>'GS &gt; 50 OLS Model'!$B$13*K41</f>
        <v>0</v>
      </c>
      <c r="V41" s="23">
        <f t="shared" ca="1" si="3"/>
        <v>22420623.315724596</v>
      </c>
    </row>
    <row r="42" spans="1:22" x14ac:dyDescent="0.25">
      <c r="A42" s="11">
        <f>'Monthly Data'!A42</f>
        <v>39022</v>
      </c>
      <c r="B42" s="6">
        <f t="shared" si="1"/>
        <v>2006</v>
      </c>
      <c r="C42" s="30">
        <f>'Monthly Data'!H42</f>
        <v>22540369.404500004</v>
      </c>
      <c r="D42" s="30">
        <f t="shared" ref="D42:E42" ca="1" si="43">D54</f>
        <v>444.05</v>
      </c>
      <c r="E42" s="30">
        <f t="shared" ca="1" si="43"/>
        <v>0</v>
      </c>
      <c r="F42" s="30">
        <f>'Monthly Data'!P42</f>
        <v>30</v>
      </c>
      <c r="G42" s="30">
        <f>'Monthly Data'!W42</f>
        <v>431</v>
      </c>
      <c r="H42" s="30">
        <f>'Monthly Data'!AC42</f>
        <v>0</v>
      </c>
      <c r="I42" s="30">
        <f>'Monthly Data'!AD42</f>
        <v>1</v>
      </c>
      <c r="J42" s="30">
        <f>'Monthly Data'!AG42</f>
        <v>0</v>
      </c>
      <c r="K42" s="4">
        <f>'Monthly Data'!AJ42</f>
        <v>0</v>
      </c>
      <c r="L42" s="30"/>
      <c r="M42" s="23">
        <f>'GS &gt; 50 OLS Model'!$B$5</f>
        <v>2372385.8406306999</v>
      </c>
      <c r="N42" s="23">
        <f ca="1">'GS &gt; 50 OLS Model'!$B$6*D42</f>
        <v>3515741.9526295764</v>
      </c>
      <c r="O42" s="23">
        <f ca="1">'GS &gt; 50 OLS Model'!$B$7*E42</f>
        <v>0</v>
      </c>
      <c r="P42" s="23">
        <f>'GS &gt; 50 OLS Model'!$B$8*F42</f>
        <v>14898053.881767001</v>
      </c>
      <c r="Q42" s="23">
        <f>'GS &gt; 50 OLS Model'!$B$9*G42</f>
        <v>3256186.3871550346</v>
      </c>
      <c r="R42" s="23">
        <f>'GS &gt; 50 OLS Model'!$B$10*H42</f>
        <v>0</v>
      </c>
      <c r="S42" s="23">
        <f>'GS &gt; 50 OLS Model'!$B$11*I42</f>
        <v>-784111.92228106898</v>
      </c>
      <c r="T42" s="23">
        <f>'GS &gt; 50 OLS Model'!$B$12*J42</f>
        <v>0</v>
      </c>
      <c r="U42" s="23">
        <f>'GS &gt; 50 OLS Model'!$B$13*K42</f>
        <v>0</v>
      </c>
      <c r="V42" s="23">
        <f t="shared" ca="1" si="3"/>
        <v>23258256.139901243</v>
      </c>
    </row>
    <row r="43" spans="1:22" x14ac:dyDescent="0.25">
      <c r="A43" s="11">
        <f>'Monthly Data'!A43</f>
        <v>39052</v>
      </c>
      <c r="B43" s="6">
        <f t="shared" si="1"/>
        <v>2006</v>
      </c>
      <c r="C43" s="30">
        <f>'Monthly Data'!H43</f>
        <v>23988614.212099999</v>
      </c>
      <c r="D43" s="30">
        <f t="shared" ref="D43:E43" ca="1" si="44">D55</f>
        <v>684.01</v>
      </c>
      <c r="E43" s="30">
        <f t="shared" ca="1" si="44"/>
        <v>0</v>
      </c>
      <c r="F43" s="30">
        <f>'Monthly Data'!P43</f>
        <v>31</v>
      </c>
      <c r="G43" s="30">
        <f>'Monthly Data'!W43</f>
        <v>432</v>
      </c>
      <c r="H43" s="30">
        <f>'Monthly Data'!AC43</f>
        <v>0</v>
      </c>
      <c r="I43" s="30">
        <f>'Monthly Data'!AD43</f>
        <v>0</v>
      </c>
      <c r="J43" s="30">
        <f>'Monthly Data'!AG43</f>
        <v>1</v>
      </c>
      <c r="K43" s="4">
        <f>'Monthly Data'!AJ43</f>
        <v>0</v>
      </c>
      <c r="L43" s="30"/>
      <c r="M43" s="23">
        <f>'GS &gt; 50 OLS Model'!$B$5</f>
        <v>2372385.8406306999</v>
      </c>
      <c r="N43" s="23">
        <f ca="1">'GS &gt; 50 OLS Model'!$B$6*D43</f>
        <v>5415612.325229493</v>
      </c>
      <c r="O43" s="23">
        <f ca="1">'GS &gt; 50 OLS Model'!$B$7*E43</f>
        <v>0</v>
      </c>
      <c r="P43" s="23">
        <f>'GS &gt; 50 OLS Model'!$B$8*F43</f>
        <v>15394655.6778259</v>
      </c>
      <c r="Q43" s="23">
        <f>'GS &gt; 50 OLS Model'!$B$9*G43</f>
        <v>3263741.3439697796</v>
      </c>
      <c r="R43" s="23">
        <f>'GS &gt; 50 OLS Model'!$B$10*H43</f>
        <v>0</v>
      </c>
      <c r="S43" s="23">
        <f>'GS &gt; 50 OLS Model'!$B$11*I43</f>
        <v>0</v>
      </c>
      <c r="T43" s="23">
        <f>'GS &gt; 50 OLS Model'!$B$12*J43</f>
        <v>-802277.150938896</v>
      </c>
      <c r="U43" s="23">
        <f>'GS &gt; 50 OLS Model'!$B$13*K43</f>
        <v>0</v>
      </c>
      <c r="V43" s="23">
        <f t="shared" ca="1" si="3"/>
        <v>25644118.036716979</v>
      </c>
    </row>
    <row r="44" spans="1:22" x14ac:dyDescent="0.25">
      <c r="A44" s="11">
        <f>'Monthly Data'!A44</f>
        <v>39083</v>
      </c>
      <c r="B44" s="6">
        <f t="shared" si="1"/>
        <v>2007</v>
      </c>
      <c r="C44" s="30">
        <f>'Monthly Data'!H44</f>
        <v>26457195.599400003</v>
      </c>
      <c r="D44" s="30">
        <f t="shared" ref="D44:E44" ca="1" si="45">D56</f>
        <v>784.29</v>
      </c>
      <c r="E44" s="30">
        <f t="shared" ca="1" si="45"/>
        <v>0</v>
      </c>
      <c r="F44" s="30">
        <f>'Monthly Data'!P44</f>
        <v>31</v>
      </c>
      <c r="G44" s="30">
        <f>'Monthly Data'!W44</f>
        <v>435</v>
      </c>
      <c r="H44" s="30">
        <f>'Monthly Data'!AC44</f>
        <v>0</v>
      </c>
      <c r="I44" s="30">
        <f>'Monthly Data'!AD44</f>
        <v>0</v>
      </c>
      <c r="J44" s="30">
        <f>'Monthly Data'!AG44</f>
        <v>0</v>
      </c>
      <c r="K44" s="4">
        <f>'Monthly Data'!AJ44</f>
        <v>0</v>
      </c>
      <c r="L44" s="30"/>
      <c r="M44" s="23">
        <f>'GS &gt; 50 OLS Model'!$B$5</f>
        <v>2372385.8406306999</v>
      </c>
      <c r="N44" s="23">
        <f ca="1">'GS &gt; 50 OLS Model'!$B$6*D44</f>
        <v>6209573.8228304256</v>
      </c>
      <c r="O44" s="23">
        <f ca="1">'GS &gt; 50 OLS Model'!$B$7*E44</f>
        <v>0</v>
      </c>
      <c r="P44" s="23">
        <f>'GS &gt; 50 OLS Model'!$B$8*F44</f>
        <v>15394655.6778259</v>
      </c>
      <c r="Q44" s="23">
        <f>'GS &gt; 50 OLS Model'!$B$9*G44</f>
        <v>3286406.214414014</v>
      </c>
      <c r="R44" s="23">
        <f>'GS &gt; 50 OLS Model'!$B$10*H44</f>
        <v>0</v>
      </c>
      <c r="S44" s="23">
        <f>'GS &gt; 50 OLS Model'!$B$11*I44</f>
        <v>0</v>
      </c>
      <c r="T44" s="23">
        <f>'GS &gt; 50 OLS Model'!$B$12*J44</f>
        <v>0</v>
      </c>
      <c r="U44" s="23">
        <f>'GS &gt; 50 OLS Model'!$B$13*K44</f>
        <v>0</v>
      </c>
      <c r="V44" s="23">
        <f t="shared" ca="1" si="3"/>
        <v>27263021.55570104</v>
      </c>
    </row>
    <row r="45" spans="1:22" x14ac:dyDescent="0.25">
      <c r="A45" s="11">
        <f>'Monthly Data'!A45</f>
        <v>39114</v>
      </c>
      <c r="B45" s="6">
        <f t="shared" si="1"/>
        <v>2007</v>
      </c>
      <c r="C45" s="30">
        <f>'Monthly Data'!H45</f>
        <v>25568530.757799998</v>
      </c>
      <c r="D45" s="30">
        <f t="shared" ref="D45:E45" ca="1" si="46">D57</f>
        <v>682.50999999999988</v>
      </c>
      <c r="E45" s="30">
        <f t="shared" ca="1" si="46"/>
        <v>0</v>
      </c>
      <c r="F45" s="30">
        <f>'Monthly Data'!P45</f>
        <v>28</v>
      </c>
      <c r="G45" s="30">
        <f>'Monthly Data'!W45</f>
        <v>436</v>
      </c>
      <c r="H45" s="30">
        <f>'Monthly Data'!AC45</f>
        <v>0</v>
      </c>
      <c r="I45" s="30">
        <f>'Monthly Data'!AD45</f>
        <v>0</v>
      </c>
      <c r="J45" s="30">
        <f>'Monthly Data'!AG45</f>
        <v>0</v>
      </c>
      <c r="K45" s="4">
        <f>'Monthly Data'!AJ45</f>
        <v>0</v>
      </c>
      <c r="L45" s="30"/>
      <c r="M45" s="23">
        <f>'GS &gt; 50 OLS Model'!$B$5</f>
        <v>2372385.8406306999</v>
      </c>
      <c r="N45" s="23">
        <f ca="1">'GS &gt; 50 OLS Model'!$B$6*D45</f>
        <v>5403736.156039211</v>
      </c>
      <c r="O45" s="23">
        <f ca="1">'GS &gt; 50 OLS Model'!$B$7*E45</f>
        <v>0</v>
      </c>
      <c r="P45" s="23">
        <f>'GS &gt; 50 OLS Model'!$B$8*F45</f>
        <v>13904850.2896492</v>
      </c>
      <c r="Q45" s="23">
        <f>'GS &gt; 50 OLS Model'!$B$9*G45</f>
        <v>3293961.171228759</v>
      </c>
      <c r="R45" s="23">
        <f>'GS &gt; 50 OLS Model'!$B$10*H45</f>
        <v>0</v>
      </c>
      <c r="S45" s="23">
        <f>'GS &gt; 50 OLS Model'!$B$11*I45</f>
        <v>0</v>
      </c>
      <c r="T45" s="23">
        <f>'GS &gt; 50 OLS Model'!$B$12*J45</f>
        <v>0</v>
      </c>
      <c r="U45" s="23">
        <f>'GS &gt; 50 OLS Model'!$B$13*K45</f>
        <v>0</v>
      </c>
      <c r="V45" s="23">
        <f t="shared" ca="1" si="3"/>
        <v>24974933.45754787</v>
      </c>
    </row>
    <row r="46" spans="1:22" x14ac:dyDescent="0.25">
      <c r="A46" s="11">
        <f>'Monthly Data'!A46</f>
        <v>39142</v>
      </c>
      <c r="B46" s="6">
        <f t="shared" si="1"/>
        <v>2007</v>
      </c>
      <c r="C46" s="30">
        <f>'Monthly Data'!H46</f>
        <v>25579629.6494</v>
      </c>
      <c r="D46" s="30">
        <f t="shared" ref="D46:E46" ca="1" si="47">D58</f>
        <v>556.99</v>
      </c>
      <c r="E46" s="30">
        <f t="shared" ca="1" si="47"/>
        <v>0</v>
      </c>
      <c r="F46" s="30">
        <f>'Monthly Data'!P46</f>
        <v>31</v>
      </c>
      <c r="G46" s="30">
        <f>'Monthly Data'!W46</f>
        <v>436</v>
      </c>
      <c r="H46" s="30">
        <f>'Monthly Data'!AC46</f>
        <v>1</v>
      </c>
      <c r="I46" s="30">
        <f>'Monthly Data'!AD46</f>
        <v>0</v>
      </c>
      <c r="J46" s="30">
        <f>'Monthly Data'!AG46</f>
        <v>0</v>
      </c>
      <c r="K46" s="4">
        <f>'Monthly Data'!AJ46</f>
        <v>1</v>
      </c>
      <c r="L46" s="30"/>
      <c r="M46" s="23">
        <f>'GS &gt; 50 OLS Model'!$B$5</f>
        <v>2372385.8406306999</v>
      </c>
      <c r="N46" s="23">
        <f ca="1">'GS &gt; 50 OLS Model'!$B$6*D46</f>
        <v>4409938.318196482</v>
      </c>
      <c r="O46" s="23">
        <f ca="1">'GS &gt; 50 OLS Model'!$B$7*E46</f>
        <v>0</v>
      </c>
      <c r="P46" s="23">
        <f>'GS &gt; 50 OLS Model'!$B$8*F46</f>
        <v>15394655.6778259</v>
      </c>
      <c r="Q46" s="23">
        <f>'GS &gt; 50 OLS Model'!$B$9*G46</f>
        <v>3293961.171228759</v>
      </c>
      <c r="R46" s="23">
        <f>'GS &gt; 50 OLS Model'!$B$10*H46</f>
        <v>-1421979.8795582701</v>
      </c>
      <c r="S46" s="23">
        <f>'GS &gt; 50 OLS Model'!$B$11*I46</f>
        <v>0</v>
      </c>
      <c r="T46" s="23">
        <f>'GS &gt; 50 OLS Model'!$B$12*J46</f>
        <v>0</v>
      </c>
      <c r="U46" s="23">
        <f>'GS &gt; 50 OLS Model'!$B$13*K46</f>
        <v>1124443.96382978</v>
      </c>
      <c r="V46" s="23">
        <f t="shared" ca="1" si="3"/>
        <v>25173405.092153355</v>
      </c>
    </row>
    <row r="47" spans="1:22" x14ac:dyDescent="0.25">
      <c r="A47" s="11">
        <f>'Monthly Data'!A47</f>
        <v>39173</v>
      </c>
      <c r="B47" s="6">
        <f t="shared" si="1"/>
        <v>2007</v>
      </c>
      <c r="C47" s="30">
        <f>'Monthly Data'!H47</f>
        <v>21904193.098999999</v>
      </c>
      <c r="D47" s="30">
        <f t="shared" ref="D47:E47" ca="1" si="48">D59</f>
        <v>326.58999999999997</v>
      </c>
      <c r="E47" s="30">
        <f t="shared" ca="1" si="48"/>
        <v>0.39</v>
      </c>
      <c r="F47" s="30">
        <f>'Monthly Data'!P47</f>
        <v>30</v>
      </c>
      <c r="G47" s="30">
        <f>'Monthly Data'!W47</f>
        <v>435</v>
      </c>
      <c r="H47" s="30">
        <f>'Monthly Data'!AC47</f>
        <v>1</v>
      </c>
      <c r="I47" s="30">
        <f>'Monthly Data'!AD47</f>
        <v>0</v>
      </c>
      <c r="J47" s="30">
        <f>'Monthly Data'!AG47</f>
        <v>0</v>
      </c>
      <c r="K47" s="4">
        <f>'Monthly Data'!AJ47</f>
        <v>0</v>
      </c>
      <c r="L47" s="30"/>
      <c r="M47" s="23">
        <f>'GS &gt; 50 OLS Model'!$B$5</f>
        <v>2372385.8406306999</v>
      </c>
      <c r="N47" s="23">
        <f ca="1">'GS &gt; 50 OLS Model'!$B$6*D47</f>
        <v>2585758.73056929</v>
      </c>
      <c r="O47" s="23">
        <f ca="1">'GS &gt; 50 OLS Model'!$B$7*E47</f>
        <v>10915.709191189804</v>
      </c>
      <c r="P47" s="23">
        <f>'GS &gt; 50 OLS Model'!$B$8*F47</f>
        <v>14898053.881767001</v>
      </c>
      <c r="Q47" s="23">
        <f>'GS &gt; 50 OLS Model'!$B$9*G47</f>
        <v>3286406.214414014</v>
      </c>
      <c r="R47" s="23">
        <f>'GS &gt; 50 OLS Model'!$B$10*H47</f>
        <v>-1421979.8795582701</v>
      </c>
      <c r="S47" s="23">
        <f>'GS &gt; 50 OLS Model'!$B$11*I47</f>
        <v>0</v>
      </c>
      <c r="T47" s="23">
        <f>'GS &gt; 50 OLS Model'!$B$12*J47</f>
        <v>0</v>
      </c>
      <c r="U47" s="23">
        <f>'GS &gt; 50 OLS Model'!$B$13*K47</f>
        <v>0</v>
      </c>
      <c r="V47" s="23">
        <f t="shared" ca="1" si="3"/>
        <v>21731540.497013927</v>
      </c>
    </row>
    <row r="48" spans="1:22" x14ac:dyDescent="0.25">
      <c r="A48" s="11">
        <f>'Monthly Data'!A48</f>
        <v>39203</v>
      </c>
      <c r="B48" s="6">
        <f t="shared" si="1"/>
        <v>2007</v>
      </c>
      <c r="C48" s="30">
        <f>'Monthly Data'!H48</f>
        <v>20381981.018800002</v>
      </c>
      <c r="D48" s="30">
        <f t="shared" ref="D48:E48" ca="1" si="49">D60</f>
        <v>144.96</v>
      </c>
      <c r="E48" s="30">
        <f t="shared" ca="1" si="49"/>
        <v>8.67</v>
      </c>
      <c r="F48" s="30">
        <f>'Monthly Data'!P48</f>
        <v>31</v>
      </c>
      <c r="G48" s="30">
        <f>'Monthly Data'!W48</f>
        <v>434</v>
      </c>
      <c r="H48" s="30">
        <f>'Monthly Data'!AC48</f>
        <v>1</v>
      </c>
      <c r="I48" s="30">
        <f>'Monthly Data'!AD48</f>
        <v>0</v>
      </c>
      <c r="J48" s="30">
        <f>'Monthly Data'!AG48</f>
        <v>0</v>
      </c>
      <c r="K48" s="4">
        <f>'Monthly Data'!AJ48</f>
        <v>0</v>
      </c>
      <c r="L48" s="30"/>
      <c r="M48" s="23">
        <f>'GS &gt; 50 OLS Model'!$B$5</f>
        <v>2372385.8406306999</v>
      </c>
      <c r="N48" s="23">
        <f ca="1">'GS &gt; 50 OLS Model'!$B$6*D48</f>
        <v>1147712.9905487748</v>
      </c>
      <c r="O48" s="23">
        <f ca="1">'GS &gt; 50 OLS Model'!$B$7*E48</f>
        <v>242664.61201952715</v>
      </c>
      <c r="P48" s="23">
        <f>'GS &gt; 50 OLS Model'!$B$8*F48</f>
        <v>15394655.6778259</v>
      </c>
      <c r="Q48" s="23">
        <f>'GS &gt; 50 OLS Model'!$B$9*G48</f>
        <v>3278851.257599269</v>
      </c>
      <c r="R48" s="23">
        <f>'GS &gt; 50 OLS Model'!$B$10*H48</f>
        <v>-1421979.8795582701</v>
      </c>
      <c r="S48" s="23">
        <f>'GS &gt; 50 OLS Model'!$B$11*I48</f>
        <v>0</v>
      </c>
      <c r="T48" s="23">
        <f>'GS &gt; 50 OLS Model'!$B$12*J48</f>
        <v>0</v>
      </c>
      <c r="U48" s="23">
        <f>'GS &gt; 50 OLS Model'!$B$13*K48</f>
        <v>0</v>
      </c>
      <c r="V48" s="23">
        <f t="shared" ca="1" si="3"/>
        <v>21014290.499065902</v>
      </c>
    </row>
    <row r="49" spans="1:22" x14ac:dyDescent="0.25">
      <c r="A49" s="11">
        <f>'Monthly Data'!A49</f>
        <v>39234</v>
      </c>
      <c r="B49" s="6">
        <f t="shared" si="1"/>
        <v>2007</v>
      </c>
      <c r="C49" s="30">
        <f>'Monthly Data'!H49</f>
        <v>21093382.694899999</v>
      </c>
      <c r="D49" s="30">
        <f t="shared" ref="D49:E49" ca="1" si="50">D61</f>
        <v>41.510000000000005</v>
      </c>
      <c r="E49" s="30">
        <f t="shared" ca="1" si="50"/>
        <v>44.41</v>
      </c>
      <c r="F49" s="30">
        <f>'Monthly Data'!P49</f>
        <v>30</v>
      </c>
      <c r="G49" s="30">
        <f>'Monthly Data'!W49</f>
        <v>433</v>
      </c>
      <c r="H49" s="30">
        <f>'Monthly Data'!AC49</f>
        <v>0</v>
      </c>
      <c r="I49" s="30">
        <f>'Monthly Data'!AD49</f>
        <v>0</v>
      </c>
      <c r="J49" s="30">
        <f>'Monthly Data'!AG49</f>
        <v>0</v>
      </c>
      <c r="K49" s="4">
        <f>'Monthly Data'!AJ49</f>
        <v>0</v>
      </c>
      <c r="L49" s="30"/>
      <c r="M49" s="23">
        <f>'GS &gt; 50 OLS Model'!$B$5</f>
        <v>2372385.8406306999</v>
      </c>
      <c r="N49" s="23">
        <f ca="1">'GS &gt; 50 OLS Model'!$B$6*D49</f>
        <v>328653.18872571498</v>
      </c>
      <c r="O49" s="23">
        <f ca="1">'GS &gt; 50 OLS Model'!$B$7*E49</f>
        <v>1242991.3978993311</v>
      </c>
      <c r="P49" s="23">
        <f>'GS &gt; 50 OLS Model'!$B$8*F49</f>
        <v>14898053.881767001</v>
      </c>
      <c r="Q49" s="23">
        <f>'GS &gt; 50 OLS Model'!$B$9*G49</f>
        <v>3271296.3007845245</v>
      </c>
      <c r="R49" s="23">
        <f>'GS &gt; 50 OLS Model'!$B$10*H49</f>
        <v>0</v>
      </c>
      <c r="S49" s="23">
        <f>'GS &gt; 50 OLS Model'!$B$11*I49</f>
        <v>0</v>
      </c>
      <c r="T49" s="23">
        <f>'GS &gt; 50 OLS Model'!$B$12*J49</f>
        <v>0</v>
      </c>
      <c r="U49" s="23">
        <f>'GS &gt; 50 OLS Model'!$B$13*K49</f>
        <v>0</v>
      </c>
      <c r="V49" s="23">
        <f t="shared" ca="1" si="3"/>
        <v>22113380.609807272</v>
      </c>
    </row>
    <row r="50" spans="1:22" x14ac:dyDescent="0.25">
      <c r="A50" s="11">
        <f>'Monthly Data'!A50</f>
        <v>39264</v>
      </c>
      <c r="B50" s="6">
        <f t="shared" si="1"/>
        <v>2007</v>
      </c>
      <c r="C50" s="30">
        <f>'Monthly Data'!H50</f>
        <v>22677344.395599999</v>
      </c>
      <c r="D50" s="30">
        <f t="shared" ref="D50:E50" ca="1" si="51">D62</f>
        <v>5.01</v>
      </c>
      <c r="E50" s="30">
        <f t="shared" ca="1" si="51"/>
        <v>96.909999999999982</v>
      </c>
      <c r="F50" s="30">
        <f>'Monthly Data'!P50</f>
        <v>31</v>
      </c>
      <c r="G50" s="30">
        <f>'Monthly Data'!W50</f>
        <v>433</v>
      </c>
      <c r="H50" s="30">
        <f>'Monthly Data'!AC50</f>
        <v>0</v>
      </c>
      <c r="I50" s="30">
        <f>'Monthly Data'!AD50</f>
        <v>0</v>
      </c>
      <c r="J50" s="30">
        <f>'Monthly Data'!AG50</f>
        <v>0</v>
      </c>
      <c r="K50" s="4">
        <f>'Monthly Data'!AJ50</f>
        <v>0</v>
      </c>
      <c r="L50" s="30"/>
      <c r="M50" s="23">
        <f>'GS &gt; 50 OLS Model'!$B$5</f>
        <v>2372385.8406306999</v>
      </c>
      <c r="N50" s="23">
        <f ca="1">'GS &gt; 50 OLS Model'!$B$6*D50</f>
        <v>39666.405095539187</v>
      </c>
      <c r="O50" s="23">
        <f ca="1">'GS &gt; 50 OLS Model'!$B$7*E50</f>
        <v>2712413.7890210347</v>
      </c>
      <c r="P50" s="23">
        <f>'GS &gt; 50 OLS Model'!$B$8*F50</f>
        <v>15394655.6778259</v>
      </c>
      <c r="Q50" s="23">
        <f>'GS &gt; 50 OLS Model'!$B$9*G50</f>
        <v>3271296.3007845245</v>
      </c>
      <c r="R50" s="23">
        <f>'GS &gt; 50 OLS Model'!$B$10*H50</f>
        <v>0</v>
      </c>
      <c r="S50" s="23">
        <f>'GS &gt; 50 OLS Model'!$B$11*I50</f>
        <v>0</v>
      </c>
      <c r="T50" s="23">
        <f>'GS &gt; 50 OLS Model'!$B$12*J50</f>
        <v>0</v>
      </c>
      <c r="U50" s="23">
        <f>'GS &gt; 50 OLS Model'!$B$13*K50</f>
        <v>0</v>
      </c>
      <c r="V50" s="23">
        <f t="shared" ca="1" si="3"/>
        <v>23790418.013357699</v>
      </c>
    </row>
    <row r="51" spans="1:22" x14ac:dyDescent="0.25">
      <c r="A51" s="11">
        <f>'Monthly Data'!A51</f>
        <v>39295</v>
      </c>
      <c r="B51" s="6">
        <f t="shared" si="1"/>
        <v>2007</v>
      </c>
      <c r="C51" s="30">
        <f>'Monthly Data'!H51</f>
        <v>22748105.613400001</v>
      </c>
      <c r="D51" s="30">
        <f t="shared" ref="D51:E51" ca="1" si="52">D63</f>
        <v>12.719999999999999</v>
      </c>
      <c r="E51" s="30">
        <f t="shared" ca="1" si="52"/>
        <v>77.22999999999999</v>
      </c>
      <c r="F51" s="30">
        <f>'Monthly Data'!P51</f>
        <v>31</v>
      </c>
      <c r="G51" s="30">
        <f>'Monthly Data'!W51</f>
        <v>432</v>
      </c>
      <c r="H51" s="30">
        <f>'Monthly Data'!AC51</f>
        <v>0</v>
      </c>
      <c r="I51" s="30">
        <f>'Monthly Data'!AD51</f>
        <v>0</v>
      </c>
      <c r="J51" s="30">
        <f>'Monthly Data'!AG51</f>
        <v>0</v>
      </c>
      <c r="K51" s="4">
        <f>'Monthly Data'!AJ51</f>
        <v>0</v>
      </c>
      <c r="L51" s="30"/>
      <c r="M51" s="23">
        <f>'GS &gt; 50 OLS Model'!$B$5</f>
        <v>2372385.8406306999</v>
      </c>
      <c r="N51" s="23">
        <f ca="1">'GS &gt; 50 OLS Model'!$B$6*D51</f>
        <v>100709.91473358452</v>
      </c>
      <c r="O51" s="23">
        <f ca="1">'GS &gt; 50 OLS Model'!$B$7*E51</f>
        <v>2161590.3098348421</v>
      </c>
      <c r="P51" s="23">
        <f>'GS &gt; 50 OLS Model'!$B$8*F51</f>
        <v>15394655.6778259</v>
      </c>
      <c r="Q51" s="23">
        <f>'GS &gt; 50 OLS Model'!$B$9*G51</f>
        <v>3263741.3439697796</v>
      </c>
      <c r="R51" s="23">
        <f>'GS &gt; 50 OLS Model'!$B$10*H51</f>
        <v>0</v>
      </c>
      <c r="S51" s="23">
        <f>'GS &gt; 50 OLS Model'!$B$11*I51</f>
        <v>0</v>
      </c>
      <c r="T51" s="23">
        <f>'GS &gt; 50 OLS Model'!$B$12*J51</f>
        <v>0</v>
      </c>
      <c r="U51" s="23">
        <f>'GS &gt; 50 OLS Model'!$B$13*K51</f>
        <v>0</v>
      </c>
      <c r="V51" s="23">
        <f t="shared" ca="1" si="3"/>
        <v>23293083.086994808</v>
      </c>
    </row>
    <row r="52" spans="1:22" x14ac:dyDescent="0.25">
      <c r="A52" s="11">
        <f>'Monthly Data'!A52</f>
        <v>39326</v>
      </c>
      <c r="B52" s="6">
        <f t="shared" si="1"/>
        <v>2007</v>
      </c>
      <c r="C52" s="30">
        <f>'Monthly Data'!H52</f>
        <v>21137534.883699998</v>
      </c>
      <c r="D52" s="30">
        <f t="shared" ref="D52:E52" ca="1" si="53">D64</f>
        <v>86.570000000000007</v>
      </c>
      <c r="E52" s="30">
        <f t="shared" ca="1" si="53"/>
        <v>19.899999999999999</v>
      </c>
      <c r="F52" s="30">
        <f>'Monthly Data'!P52</f>
        <v>30</v>
      </c>
      <c r="G52" s="30">
        <f>'Monthly Data'!W52</f>
        <v>432</v>
      </c>
      <c r="H52" s="30">
        <f>'Monthly Data'!AC52</f>
        <v>0</v>
      </c>
      <c r="I52" s="30">
        <f>'Monthly Data'!AD52</f>
        <v>1</v>
      </c>
      <c r="J52" s="30">
        <f>'Monthly Data'!AG52</f>
        <v>0</v>
      </c>
      <c r="K52" s="4">
        <f>'Monthly Data'!AJ52</f>
        <v>0</v>
      </c>
      <c r="L52" s="30"/>
      <c r="M52" s="23">
        <f>'GS &gt; 50 OLS Model'!$B$5</f>
        <v>2372385.8406306999</v>
      </c>
      <c r="N52" s="23">
        <f ca="1">'GS &gt; 50 OLS Model'!$B$6*D52</f>
        <v>685413.31120176206</v>
      </c>
      <c r="O52" s="23">
        <f ca="1">'GS &gt; 50 OLS Model'!$B$7*E52</f>
        <v>556981.05872994114</v>
      </c>
      <c r="P52" s="23">
        <f>'GS &gt; 50 OLS Model'!$B$8*F52</f>
        <v>14898053.881767001</v>
      </c>
      <c r="Q52" s="23">
        <f>'GS &gt; 50 OLS Model'!$B$9*G52</f>
        <v>3263741.3439697796</v>
      </c>
      <c r="R52" s="23">
        <f>'GS &gt; 50 OLS Model'!$B$10*H52</f>
        <v>0</v>
      </c>
      <c r="S52" s="23">
        <f>'GS &gt; 50 OLS Model'!$B$11*I52</f>
        <v>-784111.92228106898</v>
      </c>
      <c r="T52" s="23">
        <f>'GS &gt; 50 OLS Model'!$B$12*J52</f>
        <v>0</v>
      </c>
      <c r="U52" s="23">
        <f>'GS &gt; 50 OLS Model'!$B$13*K52</f>
        <v>0</v>
      </c>
      <c r="V52" s="23">
        <f t="shared" ca="1" si="3"/>
        <v>20992463.514018118</v>
      </c>
    </row>
    <row r="53" spans="1:22" x14ac:dyDescent="0.25">
      <c r="A53" s="11">
        <f>'Monthly Data'!A53</f>
        <v>39356</v>
      </c>
      <c r="B53" s="6">
        <f t="shared" si="1"/>
        <v>2007</v>
      </c>
      <c r="C53" s="30">
        <f>'Monthly Data'!H53</f>
        <v>21291049.353799999</v>
      </c>
      <c r="D53" s="30">
        <f t="shared" ref="D53:E53" ca="1" si="54">D65</f>
        <v>270.3</v>
      </c>
      <c r="E53" s="30">
        <f t="shared" ca="1" si="54"/>
        <v>1.21</v>
      </c>
      <c r="F53" s="30">
        <f>'Monthly Data'!P53</f>
        <v>31</v>
      </c>
      <c r="G53" s="30">
        <f>'Monthly Data'!W53</f>
        <v>356</v>
      </c>
      <c r="H53" s="30">
        <f>'Monthly Data'!AC53</f>
        <v>0</v>
      </c>
      <c r="I53" s="30">
        <f>'Monthly Data'!AD53</f>
        <v>1</v>
      </c>
      <c r="J53" s="30">
        <f>'Monthly Data'!AG53</f>
        <v>0</v>
      </c>
      <c r="K53" s="4">
        <f>'Monthly Data'!AJ53</f>
        <v>0</v>
      </c>
      <c r="L53" s="30"/>
      <c r="M53" s="23">
        <f>'GS &gt; 50 OLS Model'!$B$5</f>
        <v>2372385.8406306999</v>
      </c>
      <c r="N53" s="23">
        <f ca="1">'GS &gt; 50 OLS Model'!$B$6*D53</f>
        <v>2140085.6880886713</v>
      </c>
      <c r="O53" s="23">
        <f ca="1">'GS &gt; 50 OLS Model'!$B$7*E53</f>
        <v>33866.687490614517</v>
      </c>
      <c r="P53" s="23">
        <f>'GS &gt; 50 OLS Model'!$B$8*F53</f>
        <v>15394655.6778259</v>
      </c>
      <c r="Q53" s="23">
        <f>'GS &gt; 50 OLS Model'!$B$9*G53</f>
        <v>2689564.6260491703</v>
      </c>
      <c r="R53" s="23">
        <f>'GS &gt; 50 OLS Model'!$B$10*H53</f>
        <v>0</v>
      </c>
      <c r="S53" s="23">
        <f>'GS &gt; 50 OLS Model'!$B$11*I53</f>
        <v>-784111.92228106898</v>
      </c>
      <c r="T53" s="23">
        <f>'GS &gt; 50 OLS Model'!$B$12*J53</f>
        <v>0</v>
      </c>
      <c r="U53" s="23">
        <f>'GS &gt; 50 OLS Model'!$B$13*K53</f>
        <v>0</v>
      </c>
      <c r="V53" s="23">
        <f t="shared" ca="1" si="3"/>
        <v>21846446.597803984</v>
      </c>
    </row>
    <row r="54" spans="1:22" x14ac:dyDescent="0.25">
      <c r="A54" s="11">
        <f>'Monthly Data'!A54</f>
        <v>39387</v>
      </c>
      <c r="B54" s="6">
        <f t="shared" si="1"/>
        <v>2007</v>
      </c>
      <c r="C54" s="30">
        <f>'Monthly Data'!H54</f>
        <v>22146356.285499997</v>
      </c>
      <c r="D54" s="30">
        <f t="shared" ref="D54:E54" ca="1" si="55">D66</f>
        <v>444.05</v>
      </c>
      <c r="E54" s="30">
        <f t="shared" ca="1" si="55"/>
        <v>0</v>
      </c>
      <c r="F54" s="30">
        <f>'Monthly Data'!P54</f>
        <v>30</v>
      </c>
      <c r="G54" s="30">
        <f>'Monthly Data'!W54</f>
        <v>346</v>
      </c>
      <c r="H54" s="30">
        <f>'Monthly Data'!AC54</f>
        <v>0</v>
      </c>
      <c r="I54" s="30">
        <f>'Monthly Data'!AD54</f>
        <v>1</v>
      </c>
      <c r="J54" s="30">
        <f>'Monthly Data'!AG54</f>
        <v>0</v>
      </c>
      <c r="K54" s="4">
        <f>'Monthly Data'!AJ54</f>
        <v>0</v>
      </c>
      <c r="L54" s="30"/>
      <c r="M54" s="23">
        <f>'GS &gt; 50 OLS Model'!$B$5</f>
        <v>2372385.8406306999</v>
      </c>
      <c r="N54" s="23">
        <f ca="1">'GS &gt; 50 OLS Model'!$B$6*D54</f>
        <v>3515741.9526295764</v>
      </c>
      <c r="O54" s="23">
        <f ca="1">'GS &gt; 50 OLS Model'!$B$7*E54</f>
        <v>0</v>
      </c>
      <c r="P54" s="23">
        <f>'GS &gt; 50 OLS Model'!$B$8*F54</f>
        <v>14898053.881767001</v>
      </c>
      <c r="Q54" s="23">
        <f>'GS &gt; 50 OLS Model'!$B$9*G54</f>
        <v>2614015.0579017214</v>
      </c>
      <c r="R54" s="23">
        <f>'GS &gt; 50 OLS Model'!$B$10*H54</f>
        <v>0</v>
      </c>
      <c r="S54" s="23">
        <f>'GS &gt; 50 OLS Model'!$B$11*I54</f>
        <v>-784111.92228106898</v>
      </c>
      <c r="T54" s="23">
        <f>'GS &gt; 50 OLS Model'!$B$12*J54</f>
        <v>0</v>
      </c>
      <c r="U54" s="23">
        <f>'GS &gt; 50 OLS Model'!$B$13*K54</f>
        <v>0</v>
      </c>
      <c r="V54" s="23">
        <f t="shared" ca="1" si="3"/>
        <v>22616084.810647931</v>
      </c>
    </row>
    <row r="55" spans="1:22" x14ac:dyDescent="0.25">
      <c r="A55" s="11">
        <f>'Monthly Data'!A55</f>
        <v>39417</v>
      </c>
      <c r="B55" s="6">
        <f t="shared" si="1"/>
        <v>2007</v>
      </c>
      <c r="C55" s="30">
        <f>'Monthly Data'!H55</f>
        <v>24572116.273800001</v>
      </c>
      <c r="D55" s="30">
        <f t="shared" ref="D55:E55" ca="1" si="56">D67</f>
        <v>684.01</v>
      </c>
      <c r="E55" s="30">
        <f t="shared" ca="1" si="56"/>
        <v>0</v>
      </c>
      <c r="F55" s="30">
        <f>'Monthly Data'!P55</f>
        <v>31</v>
      </c>
      <c r="G55" s="30">
        <f>'Monthly Data'!W55</f>
        <v>347</v>
      </c>
      <c r="H55" s="30">
        <f>'Monthly Data'!AC55</f>
        <v>0</v>
      </c>
      <c r="I55" s="30">
        <f>'Monthly Data'!AD55</f>
        <v>0</v>
      </c>
      <c r="J55" s="30">
        <f>'Monthly Data'!AG55</f>
        <v>1</v>
      </c>
      <c r="K55" s="4">
        <f>'Monthly Data'!AJ55</f>
        <v>0</v>
      </c>
      <c r="L55" s="30"/>
      <c r="M55" s="23">
        <f>'GS &gt; 50 OLS Model'!$B$5</f>
        <v>2372385.8406306999</v>
      </c>
      <c r="N55" s="23">
        <f ca="1">'GS &gt; 50 OLS Model'!$B$6*D55</f>
        <v>5415612.325229493</v>
      </c>
      <c r="O55" s="23">
        <f ca="1">'GS &gt; 50 OLS Model'!$B$7*E55</f>
        <v>0</v>
      </c>
      <c r="P55" s="23">
        <f>'GS &gt; 50 OLS Model'!$B$8*F55</f>
        <v>15394655.6778259</v>
      </c>
      <c r="Q55" s="23">
        <f>'GS &gt; 50 OLS Model'!$B$9*G55</f>
        <v>2621570.0147164664</v>
      </c>
      <c r="R55" s="23">
        <f>'GS &gt; 50 OLS Model'!$B$10*H55</f>
        <v>0</v>
      </c>
      <c r="S55" s="23">
        <f>'GS &gt; 50 OLS Model'!$B$11*I55</f>
        <v>0</v>
      </c>
      <c r="T55" s="23">
        <f>'GS &gt; 50 OLS Model'!$B$12*J55</f>
        <v>-802277.150938896</v>
      </c>
      <c r="U55" s="23">
        <f>'GS &gt; 50 OLS Model'!$B$13*K55</f>
        <v>0</v>
      </c>
      <c r="V55" s="23">
        <f t="shared" ca="1" si="3"/>
        <v>25001946.707463663</v>
      </c>
    </row>
    <row r="56" spans="1:22" x14ac:dyDescent="0.25">
      <c r="A56" s="11">
        <f>'Monthly Data'!A56</f>
        <v>39448</v>
      </c>
      <c r="B56" s="6">
        <f t="shared" si="1"/>
        <v>2008</v>
      </c>
      <c r="C56" s="30">
        <f>'Monthly Data'!H56</f>
        <v>25663638.912100002</v>
      </c>
      <c r="D56" s="30">
        <f t="shared" ref="D56:E56" ca="1" si="57">D68</f>
        <v>784.29</v>
      </c>
      <c r="E56" s="30">
        <f t="shared" ca="1" si="57"/>
        <v>0</v>
      </c>
      <c r="F56" s="30">
        <f>'Monthly Data'!P56</f>
        <v>31</v>
      </c>
      <c r="G56" s="30">
        <f>'Monthly Data'!W56</f>
        <v>347</v>
      </c>
      <c r="H56" s="30">
        <f>'Monthly Data'!AC56</f>
        <v>0</v>
      </c>
      <c r="I56" s="30">
        <f>'Monthly Data'!AD56</f>
        <v>0</v>
      </c>
      <c r="J56" s="30">
        <f>'Monthly Data'!AG56</f>
        <v>0</v>
      </c>
      <c r="K56" s="4">
        <f>'Monthly Data'!AJ56</f>
        <v>0</v>
      </c>
      <c r="L56" s="30"/>
      <c r="M56" s="23">
        <f>'GS &gt; 50 OLS Model'!$B$5</f>
        <v>2372385.8406306999</v>
      </c>
      <c r="N56" s="23">
        <f ca="1">'GS &gt; 50 OLS Model'!$B$6*D56</f>
        <v>6209573.8228304256</v>
      </c>
      <c r="O56" s="23">
        <f ca="1">'GS &gt; 50 OLS Model'!$B$7*E56</f>
        <v>0</v>
      </c>
      <c r="P56" s="23">
        <f>'GS &gt; 50 OLS Model'!$B$8*F56</f>
        <v>15394655.6778259</v>
      </c>
      <c r="Q56" s="23">
        <f>'GS &gt; 50 OLS Model'!$B$9*G56</f>
        <v>2621570.0147164664</v>
      </c>
      <c r="R56" s="23">
        <f>'GS &gt; 50 OLS Model'!$B$10*H56</f>
        <v>0</v>
      </c>
      <c r="S56" s="23">
        <f>'GS &gt; 50 OLS Model'!$B$11*I56</f>
        <v>0</v>
      </c>
      <c r="T56" s="23">
        <f>'GS &gt; 50 OLS Model'!$B$12*J56</f>
        <v>0</v>
      </c>
      <c r="U56" s="23">
        <f>'GS &gt; 50 OLS Model'!$B$13*K56</f>
        <v>0</v>
      </c>
      <c r="V56" s="23">
        <f t="shared" ca="1" si="3"/>
        <v>26598185.356003489</v>
      </c>
    </row>
    <row r="57" spans="1:22" x14ac:dyDescent="0.25">
      <c r="A57" s="11">
        <f>'Monthly Data'!A57</f>
        <v>39479</v>
      </c>
      <c r="B57" s="6">
        <f t="shared" si="1"/>
        <v>2008</v>
      </c>
      <c r="C57" s="30">
        <f>'Monthly Data'!H57</f>
        <v>24816804.905199997</v>
      </c>
      <c r="D57" s="30">
        <f t="shared" ref="D57:E57" ca="1" si="58">D69</f>
        <v>682.50999999999988</v>
      </c>
      <c r="E57" s="30">
        <f t="shared" ca="1" si="58"/>
        <v>0</v>
      </c>
      <c r="F57" s="30">
        <f>'Monthly Data'!P57</f>
        <v>29</v>
      </c>
      <c r="G57" s="30">
        <f>'Monthly Data'!W57</f>
        <v>350</v>
      </c>
      <c r="H57" s="30">
        <f>'Monthly Data'!AC57</f>
        <v>0</v>
      </c>
      <c r="I57" s="30">
        <f>'Monthly Data'!AD57</f>
        <v>0</v>
      </c>
      <c r="J57" s="30">
        <f>'Monthly Data'!AG57</f>
        <v>0</v>
      </c>
      <c r="K57" s="4">
        <f>'Monthly Data'!AJ57</f>
        <v>0</v>
      </c>
      <c r="L57" s="30"/>
      <c r="M57" s="23">
        <f>'GS &gt; 50 OLS Model'!$B$5</f>
        <v>2372385.8406306999</v>
      </c>
      <c r="N57" s="23">
        <f ca="1">'GS &gt; 50 OLS Model'!$B$6*D57</f>
        <v>5403736.156039211</v>
      </c>
      <c r="O57" s="23">
        <f ca="1">'GS &gt; 50 OLS Model'!$B$7*E57</f>
        <v>0</v>
      </c>
      <c r="P57" s="23">
        <f>'GS &gt; 50 OLS Model'!$B$8*F57</f>
        <v>14401452.0857081</v>
      </c>
      <c r="Q57" s="23">
        <f>'GS &gt; 50 OLS Model'!$B$9*G57</f>
        <v>2644234.8851607009</v>
      </c>
      <c r="R57" s="23">
        <f>'GS &gt; 50 OLS Model'!$B$10*H57</f>
        <v>0</v>
      </c>
      <c r="S57" s="23">
        <f>'GS &gt; 50 OLS Model'!$B$11*I57</f>
        <v>0</v>
      </c>
      <c r="T57" s="23">
        <f>'GS &gt; 50 OLS Model'!$B$12*J57</f>
        <v>0</v>
      </c>
      <c r="U57" s="23">
        <f>'GS &gt; 50 OLS Model'!$B$13*K57</f>
        <v>0</v>
      </c>
      <c r="V57" s="23">
        <f t="shared" ca="1" si="3"/>
        <v>24821808.967538711</v>
      </c>
    </row>
    <row r="58" spans="1:22" x14ac:dyDescent="0.25">
      <c r="A58" s="11">
        <f>'Monthly Data'!A58</f>
        <v>39508</v>
      </c>
      <c r="B58" s="6">
        <f t="shared" si="1"/>
        <v>2008</v>
      </c>
      <c r="C58" s="30">
        <f>'Monthly Data'!H58</f>
        <v>24881220.073899999</v>
      </c>
      <c r="D58" s="30">
        <f t="shared" ref="D58:E58" ca="1" si="59">D70</f>
        <v>556.99</v>
      </c>
      <c r="E58" s="30">
        <f t="shared" ca="1" si="59"/>
        <v>0</v>
      </c>
      <c r="F58" s="30">
        <f>'Monthly Data'!P58</f>
        <v>31</v>
      </c>
      <c r="G58" s="30">
        <f>'Monthly Data'!W58</f>
        <v>351</v>
      </c>
      <c r="H58" s="30">
        <f>'Monthly Data'!AC58</f>
        <v>1</v>
      </c>
      <c r="I58" s="30">
        <f>'Monthly Data'!AD58</f>
        <v>0</v>
      </c>
      <c r="J58" s="30">
        <f>'Monthly Data'!AG58</f>
        <v>0</v>
      </c>
      <c r="K58" s="4">
        <f>'Monthly Data'!AJ58</f>
        <v>1</v>
      </c>
      <c r="L58" s="30"/>
      <c r="M58" s="23">
        <f>'GS &gt; 50 OLS Model'!$B$5</f>
        <v>2372385.8406306999</v>
      </c>
      <c r="N58" s="23">
        <f ca="1">'GS &gt; 50 OLS Model'!$B$6*D58</f>
        <v>4409938.318196482</v>
      </c>
      <c r="O58" s="23">
        <f ca="1">'GS &gt; 50 OLS Model'!$B$7*E58</f>
        <v>0</v>
      </c>
      <c r="P58" s="23">
        <f>'GS &gt; 50 OLS Model'!$B$8*F58</f>
        <v>15394655.6778259</v>
      </c>
      <c r="Q58" s="23">
        <f>'GS &gt; 50 OLS Model'!$B$9*G58</f>
        <v>2651789.8419754459</v>
      </c>
      <c r="R58" s="23">
        <f>'GS &gt; 50 OLS Model'!$B$10*H58</f>
        <v>-1421979.8795582701</v>
      </c>
      <c r="S58" s="23">
        <f>'GS &gt; 50 OLS Model'!$B$11*I58</f>
        <v>0</v>
      </c>
      <c r="T58" s="23">
        <f>'GS &gt; 50 OLS Model'!$B$12*J58</f>
        <v>0</v>
      </c>
      <c r="U58" s="23">
        <f>'GS &gt; 50 OLS Model'!$B$13*K58</f>
        <v>1124443.96382978</v>
      </c>
      <c r="V58" s="23">
        <f t="shared" ca="1" si="3"/>
        <v>24531233.76290004</v>
      </c>
    </row>
    <row r="59" spans="1:22" x14ac:dyDescent="0.25">
      <c r="A59" s="11">
        <f>'Monthly Data'!A59</f>
        <v>39539</v>
      </c>
      <c r="B59" s="6">
        <f t="shared" si="1"/>
        <v>2008</v>
      </c>
      <c r="C59" s="30">
        <f>'Monthly Data'!H59</f>
        <v>21513732.398900002</v>
      </c>
      <c r="D59" s="30">
        <f t="shared" ref="D59:E59" ca="1" si="60">D71</f>
        <v>326.58999999999997</v>
      </c>
      <c r="E59" s="30">
        <f t="shared" ca="1" si="60"/>
        <v>0.39</v>
      </c>
      <c r="F59" s="30">
        <f>'Monthly Data'!P59</f>
        <v>30</v>
      </c>
      <c r="G59" s="30">
        <f>'Monthly Data'!W59</f>
        <v>350</v>
      </c>
      <c r="H59" s="30">
        <f>'Monthly Data'!AC59</f>
        <v>1</v>
      </c>
      <c r="I59" s="30">
        <f>'Monthly Data'!AD59</f>
        <v>0</v>
      </c>
      <c r="J59" s="30">
        <f>'Monthly Data'!AG59</f>
        <v>0</v>
      </c>
      <c r="K59" s="4">
        <f>'Monthly Data'!AJ59</f>
        <v>0</v>
      </c>
      <c r="L59" s="30"/>
      <c r="M59" s="23">
        <f>'GS &gt; 50 OLS Model'!$B$5</f>
        <v>2372385.8406306999</v>
      </c>
      <c r="N59" s="23">
        <f ca="1">'GS &gt; 50 OLS Model'!$B$6*D59</f>
        <v>2585758.73056929</v>
      </c>
      <c r="O59" s="23">
        <f ca="1">'GS &gt; 50 OLS Model'!$B$7*E59</f>
        <v>10915.709191189804</v>
      </c>
      <c r="P59" s="23">
        <f>'GS &gt; 50 OLS Model'!$B$8*F59</f>
        <v>14898053.881767001</v>
      </c>
      <c r="Q59" s="23">
        <f>'GS &gt; 50 OLS Model'!$B$9*G59</f>
        <v>2644234.8851607009</v>
      </c>
      <c r="R59" s="23">
        <f>'GS &gt; 50 OLS Model'!$B$10*H59</f>
        <v>-1421979.8795582701</v>
      </c>
      <c r="S59" s="23">
        <f>'GS &gt; 50 OLS Model'!$B$11*I59</f>
        <v>0</v>
      </c>
      <c r="T59" s="23">
        <f>'GS &gt; 50 OLS Model'!$B$12*J59</f>
        <v>0</v>
      </c>
      <c r="U59" s="23">
        <f>'GS &gt; 50 OLS Model'!$B$13*K59</f>
        <v>0</v>
      </c>
      <c r="V59" s="23">
        <f t="shared" ca="1" si="3"/>
        <v>21089369.167760611</v>
      </c>
    </row>
    <row r="60" spans="1:22" x14ac:dyDescent="0.25">
      <c r="A60" s="11">
        <f>'Monthly Data'!A60</f>
        <v>39569</v>
      </c>
      <c r="B60" s="6">
        <f t="shared" si="1"/>
        <v>2008</v>
      </c>
      <c r="C60" s="30">
        <f>'Monthly Data'!H60</f>
        <v>20223742.481599998</v>
      </c>
      <c r="D60" s="30">
        <f t="shared" ref="D60:E60" ca="1" si="61">D72</f>
        <v>144.96</v>
      </c>
      <c r="E60" s="30">
        <f t="shared" ca="1" si="61"/>
        <v>8.67</v>
      </c>
      <c r="F60" s="30">
        <f>'Monthly Data'!P60</f>
        <v>31</v>
      </c>
      <c r="G60" s="30">
        <f>'Monthly Data'!W60</f>
        <v>348</v>
      </c>
      <c r="H60" s="30">
        <f>'Monthly Data'!AC60</f>
        <v>1</v>
      </c>
      <c r="I60" s="30">
        <f>'Monthly Data'!AD60</f>
        <v>0</v>
      </c>
      <c r="J60" s="30">
        <f>'Monthly Data'!AG60</f>
        <v>0</v>
      </c>
      <c r="K60" s="4">
        <f>'Monthly Data'!AJ60</f>
        <v>0</v>
      </c>
      <c r="L60" s="30"/>
      <c r="M60" s="23">
        <f>'GS &gt; 50 OLS Model'!$B$5</f>
        <v>2372385.8406306999</v>
      </c>
      <c r="N60" s="23">
        <f ca="1">'GS &gt; 50 OLS Model'!$B$6*D60</f>
        <v>1147712.9905487748</v>
      </c>
      <c r="O60" s="23">
        <f ca="1">'GS &gt; 50 OLS Model'!$B$7*E60</f>
        <v>242664.61201952715</v>
      </c>
      <c r="P60" s="23">
        <f>'GS &gt; 50 OLS Model'!$B$8*F60</f>
        <v>15394655.6778259</v>
      </c>
      <c r="Q60" s="23">
        <f>'GS &gt; 50 OLS Model'!$B$9*G60</f>
        <v>2629124.9715312114</v>
      </c>
      <c r="R60" s="23">
        <f>'GS &gt; 50 OLS Model'!$B$10*H60</f>
        <v>-1421979.8795582701</v>
      </c>
      <c r="S60" s="23">
        <f>'GS &gt; 50 OLS Model'!$B$11*I60</f>
        <v>0</v>
      </c>
      <c r="T60" s="23">
        <f>'GS &gt; 50 OLS Model'!$B$12*J60</f>
        <v>0</v>
      </c>
      <c r="U60" s="23">
        <f>'GS &gt; 50 OLS Model'!$B$13*K60</f>
        <v>0</v>
      </c>
      <c r="V60" s="23">
        <f t="shared" ca="1" si="3"/>
        <v>20364564.212997846</v>
      </c>
    </row>
    <row r="61" spans="1:22" x14ac:dyDescent="0.25">
      <c r="A61" s="11">
        <f>'Monthly Data'!A61</f>
        <v>39600</v>
      </c>
      <c r="B61" s="6">
        <f t="shared" si="1"/>
        <v>2008</v>
      </c>
      <c r="C61" s="30">
        <f>'Monthly Data'!H61</f>
        <v>20913857.7073</v>
      </c>
      <c r="D61" s="30">
        <f t="shared" ref="D61:E61" ca="1" si="62">D73</f>
        <v>41.510000000000005</v>
      </c>
      <c r="E61" s="30">
        <f t="shared" ca="1" si="62"/>
        <v>44.41</v>
      </c>
      <c r="F61" s="30">
        <f>'Monthly Data'!P61</f>
        <v>30</v>
      </c>
      <c r="G61" s="30">
        <f>'Monthly Data'!W61</f>
        <v>351</v>
      </c>
      <c r="H61" s="30">
        <f>'Monthly Data'!AC61</f>
        <v>0</v>
      </c>
      <c r="I61" s="30">
        <f>'Monthly Data'!AD61</f>
        <v>0</v>
      </c>
      <c r="J61" s="30">
        <f>'Monthly Data'!AG61</f>
        <v>0</v>
      </c>
      <c r="K61" s="4">
        <f>'Monthly Data'!AJ61</f>
        <v>0</v>
      </c>
      <c r="L61" s="30"/>
      <c r="M61" s="23">
        <f>'GS &gt; 50 OLS Model'!$B$5</f>
        <v>2372385.8406306999</v>
      </c>
      <c r="N61" s="23">
        <f ca="1">'GS &gt; 50 OLS Model'!$B$6*D61</f>
        <v>328653.18872571498</v>
      </c>
      <c r="O61" s="23">
        <f ca="1">'GS &gt; 50 OLS Model'!$B$7*E61</f>
        <v>1242991.3978993311</v>
      </c>
      <c r="P61" s="23">
        <f>'GS &gt; 50 OLS Model'!$B$8*F61</f>
        <v>14898053.881767001</v>
      </c>
      <c r="Q61" s="23">
        <f>'GS &gt; 50 OLS Model'!$B$9*G61</f>
        <v>2651789.8419754459</v>
      </c>
      <c r="R61" s="23">
        <f>'GS &gt; 50 OLS Model'!$B$10*H61</f>
        <v>0</v>
      </c>
      <c r="S61" s="23">
        <f>'GS &gt; 50 OLS Model'!$B$11*I61</f>
        <v>0</v>
      </c>
      <c r="T61" s="23">
        <f>'GS &gt; 50 OLS Model'!$B$12*J61</f>
        <v>0</v>
      </c>
      <c r="U61" s="23">
        <f>'GS &gt; 50 OLS Model'!$B$13*K61</f>
        <v>0</v>
      </c>
      <c r="V61" s="23">
        <f t="shared" ca="1" si="3"/>
        <v>21493874.150998194</v>
      </c>
    </row>
    <row r="62" spans="1:22" x14ac:dyDescent="0.25">
      <c r="A62" s="11">
        <f>'Monthly Data'!A62</f>
        <v>39630</v>
      </c>
      <c r="B62" s="6">
        <f t="shared" si="1"/>
        <v>2008</v>
      </c>
      <c r="C62" s="30">
        <f>'Monthly Data'!H62</f>
        <v>22851795.242600001</v>
      </c>
      <c r="D62" s="30">
        <f t="shared" ref="D62:E62" ca="1" si="63">D74</f>
        <v>5.01</v>
      </c>
      <c r="E62" s="30">
        <f t="shared" ca="1" si="63"/>
        <v>96.909999999999982</v>
      </c>
      <c r="F62" s="30">
        <f>'Monthly Data'!P62</f>
        <v>31</v>
      </c>
      <c r="G62" s="30">
        <f>'Monthly Data'!W62</f>
        <v>353</v>
      </c>
      <c r="H62" s="30">
        <f>'Monthly Data'!AC62</f>
        <v>0</v>
      </c>
      <c r="I62" s="30">
        <f>'Monthly Data'!AD62</f>
        <v>0</v>
      </c>
      <c r="J62" s="30">
        <f>'Monthly Data'!AG62</f>
        <v>0</v>
      </c>
      <c r="K62" s="4">
        <f>'Monthly Data'!AJ62</f>
        <v>0</v>
      </c>
      <c r="L62" s="30"/>
      <c r="M62" s="23">
        <f>'GS &gt; 50 OLS Model'!$B$5</f>
        <v>2372385.8406306999</v>
      </c>
      <c r="N62" s="23">
        <f ca="1">'GS &gt; 50 OLS Model'!$B$6*D62</f>
        <v>39666.405095539187</v>
      </c>
      <c r="O62" s="23">
        <f ca="1">'GS &gt; 50 OLS Model'!$B$7*E62</f>
        <v>2712413.7890210347</v>
      </c>
      <c r="P62" s="23">
        <f>'GS &gt; 50 OLS Model'!$B$8*F62</f>
        <v>15394655.6778259</v>
      </c>
      <c r="Q62" s="23">
        <f>'GS &gt; 50 OLS Model'!$B$9*G62</f>
        <v>2666899.7556049353</v>
      </c>
      <c r="R62" s="23">
        <f>'GS &gt; 50 OLS Model'!$B$10*H62</f>
        <v>0</v>
      </c>
      <c r="S62" s="23">
        <f>'GS &gt; 50 OLS Model'!$B$11*I62</f>
        <v>0</v>
      </c>
      <c r="T62" s="23">
        <f>'GS &gt; 50 OLS Model'!$B$12*J62</f>
        <v>0</v>
      </c>
      <c r="U62" s="23">
        <f>'GS &gt; 50 OLS Model'!$B$13*K62</f>
        <v>0</v>
      </c>
      <c r="V62" s="23">
        <f t="shared" ca="1" si="3"/>
        <v>23186021.468178108</v>
      </c>
    </row>
    <row r="63" spans="1:22" x14ac:dyDescent="0.25">
      <c r="A63" s="11">
        <f>'Monthly Data'!A63</f>
        <v>39661</v>
      </c>
      <c r="B63" s="6">
        <f t="shared" si="1"/>
        <v>2008</v>
      </c>
      <c r="C63" s="30">
        <f>'Monthly Data'!H63</f>
        <v>22295151.229799997</v>
      </c>
      <c r="D63" s="30">
        <f t="shared" ref="D63:E63" ca="1" si="64">D75</f>
        <v>12.719999999999999</v>
      </c>
      <c r="E63" s="30">
        <f t="shared" ca="1" si="64"/>
        <v>77.22999999999999</v>
      </c>
      <c r="F63" s="30">
        <f>'Monthly Data'!P63</f>
        <v>31</v>
      </c>
      <c r="G63" s="30">
        <f>'Monthly Data'!W63</f>
        <v>352</v>
      </c>
      <c r="H63" s="30">
        <f>'Monthly Data'!AC63</f>
        <v>0</v>
      </c>
      <c r="I63" s="30">
        <f>'Monthly Data'!AD63</f>
        <v>0</v>
      </c>
      <c r="J63" s="30">
        <f>'Monthly Data'!AG63</f>
        <v>0</v>
      </c>
      <c r="K63" s="4">
        <f>'Monthly Data'!AJ63</f>
        <v>0</v>
      </c>
      <c r="L63" s="30"/>
      <c r="M63" s="23">
        <f>'GS &gt; 50 OLS Model'!$B$5</f>
        <v>2372385.8406306999</v>
      </c>
      <c r="N63" s="23">
        <f ca="1">'GS &gt; 50 OLS Model'!$B$6*D63</f>
        <v>100709.91473358452</v>
      </c>
      <c r="O63" s="23">
        <f ca="1">'GS &gt; 50 OLS Model'!$B$7*E63</f>
        <v>2161590.3098348421</v>
      </c>
      <c r="P63" s="23">
        <f>'GS &gt; 50 OLS Model'!$B$8*F63</f>
        <v>15394655.6778259</v>
      </c>
      <c r="Q63" s="23">
        <f>'GS &gt; 50 OLS Model'!$B$9*G63</f>
        <v>2659344.7987901908</v>
      </c>
      <c r="R63" s="23">
        <f>'GS &gt; 50 OLS Model'!$B$10*H63</f>
        <v>0</v>
      </c>
      <c r="S63" s="23">
        <f>'GS &gt; 50 OLS Model'!$B$11*I63</f>
        <v>0</v>
      </c>
      <c r="T63" s="23">
        <f>'GS &gt; 50 OLS Model'!$B$12*J63</f>
        <v>0</v>
      </c>
      <c r="U63" s="23">
        <f>'GS &gt; 50 OLS Model'!$B$13*K63</f>
        <v>0</v>
      </c>
      <c r="V63" s="23">
        <f t="shared" ca="1" si="3"/>
        <v>22688686.541815218</v>
      </c>
    </row>
    <row r="64" spans="1:22" x14ac:dyDescent="0.25">
      <c r="A64" s="11">
        <f>'Monthly Data'!A64</f>
        <v>39692</v>
      </c>
      <c r="B64" s="6">
        <f t="shared" si="1"/>
        <v>2008</v>
      </c>
      <c r="C64" s="30">
        <f>'Monthly Data'!H64</f>
        <v>20555832.118500002</v>
      </c>
      <c r="D64" s="30">
        <f t="shared" ref="D64:E64" ca="1" si="65">D76</f>
        <v>86.570000000000007</v>
      </c>
      <c r="E64" s="30">
        <f t="shared" ca="1" si="65"/>
        <v>19.899999999999999</v>
      </c>
      <c r="F64" s="30">
        <f>'Monthly Data'!P64</f>
        <v>30</v>
      </c>
      <c r="G64" s="30">
        <f>'Monthly Data'!W64</f>
        <v>355</v>
      </c>
      <c r="H64" s="30">
        <f>'Monthly Data'!AC64</f>
        <v>0</v>
      </c>
      <c r="I64" s="30">
        <f>'Monthly Data'!AD64</f>
        <v>1</v>
      </c>
      <c r="J64" s="30">
        <f>'Monthly Data'!AG64</f>
        <v>0</v>
      </c>
      <c r="K64" s="4">
        <f>'Monthly Data'!AJ64</f>
        <v>0</v>
      </c>
      <c r="L64" s="30"/>
      <c r="M64" s="23">
        <f>'GS &gt; 50 OLS Model'!$B$5</f>
        <v>2372385.8406306999</v>
      </c>
      <c r="N64" s="23">
        <f ca="1">'GS &gt; 50 OLS Model'!$B$6*D64</f>
        <v>685413.31120176206</v>
      </c>
      <c r="O64" s="23">
        <f ca="1">'GS &gt; 50 OLS Model'!$B$7*E64</f>
        <v>556981.05872994114</v>
      </c>
      <c r="P64" s="23">
        <f>'GS &gt; 50 OLS Model'!$B$8*F64</f>
        <v>14898053.881767001</v>
      </c>
      <c r="Q64" s="23">
        <f>'GS &gt; 50 OLS Model'!$B$9*G64</f>
        <v>2682009.6692344253</v>
      </c>
      <c r="R64" s="23">
        <f>'GS &gt; 50 OLS Model'!$B$10*H64</f>
        <v>0</v>
      </c>
      <c r="S64" s="23">
        <f>'GS &gt; 50 OLS Model'!$B$11*I64</f>
        <v>-784111.92228106898</v>
      </c>
      <c r="T64" s="23">
        <f>'GS &gt; 50 OLS Model'!$B$12*J64</f>
        <v>0</v>
      </c>
      <c r="U64" s="23">
        <f>'GS &gt; 50 OLS Model'!$B$13*K64</f>
        <v>0</v>
      </c>
      <c r="V64" s="23">
        <f t="shared" ca="1" si="3"/>
        <v>20410731.839282762</v>
      </c>
    </row>
    <row r="65" spans="1:22" x14ac:dyDescent="0.25">
      <c r="A65" s="11">
        <f>'Monthly Data'!A65</f>
        <v>39722</v>
      </c>
      <c r="B65" s="6">
        <f t="shared" si="1"/>
        <v>2008</v>
      </c>
      <c r="C65" s="30">
        <f>'Monthly Data'!H65</f>
        <v>21394207.7476</v>
      </c>
      <c r="D65" s="30">
        <f t="shared" ref="D65:E65" ca="1" si="66">D77</f>
        <v>270.3</v>
      </c>
      <c r="E65" s="30">
        <f t="shared" ca="1" si="66"/>
        <v>1.21</v>
      </c>
      <c r="F65" s="30">
        <f>'Monthly Data'!P65</f>
        <v>31</v>
      </c>
      <c r="G65" s="30">
        <f>'Monthly Data'!W65</f>
        <v>361</v>
      </c>
      <c r="H65" s="30">
        <f>'Monthly Data'!AC65</f>
        <v>0</v>
      </c>
      <c r="I65" s="30">
        <f>'Monthly Data'!AD65</f>
        <v>1</v>
      </c>
      <c r="J65" s="30">
        <f>'Monthly Data'!AG65</f>
        <v>0</v>
      </c>
      <c r="K65" s="4">
        <f>'Monthly Data'!AJ65</f>
        <v>0</v>
      </c>
      <c r="L65" s="30"/>
      <c r="M65" s="23">
        <f>'GS &gt; 50 OLS Model'!$B$5</f>
        <v>2372385.8406306999</v>
      </c>
      <c r="N65" s="23">
        <f ca="1">'GS &gt; 50 OLS Model'!$B$6*D65</f>
        <v>2140085.6880886713</v>
      </c>
      <c r="O65" s="23">
        <f ca="1">'GS &gt; 50 OLS Model'!$B$7*E65</f>
        <v>33866.687490614517</v>
      </c>
      <c r="P65" s="23">
        <f>'GS &gt; 50 OLS Model'!$B$8*F65</f>
        <v>15394655.6778259</v>
      </c>
      <c r="Q65" s="23">
        <f>'GS &gt; 50 OLS Model'!$B$9*G65</f>
        <v>2727339.4101228942</v>
      </c>
      <c r="R65" s="23">
        <f>'GS &gt; 50 OLS Model'!$B$10*H65</f>
        <v>0</v>
      </c>
      <c r="S65" s="23">
        <f>'GS &gt; 50 OLS Model'!$B$11*I65</f>
        <v>-784111.92228106898</v>
      </c>
      <c r="T65" s="23">
        <f>'GS &gt; 50 OLS Model'!$B$12*J65</f>
        <v>0</v>
      </c>
      <c r="U65" s="23">
        <f>'GS &gt; 50 OLS Model'!$B$13*K65</f>
        <v>0</v>
      </c>
      <c r="V65" s="23">
        <f t="shared" ca="1" si="3"/>
        <v>21884221.381877709</v>
      </c>
    </row>
    <row r="66" spans="1:22" x14ac:dyDescent="0.25">
      <c r="A66" s="11">
        <f>'Monthly Data'!A66</f>
        <v>39753</v>
      </c>
      <c r="B66" s="6">
        <f t="shared" ref="B66:B67" si="67">YEAR(A66)</f>
        <v>2008</v>
      </c>
      <c r="C66" s="30">
        <f>'Monthly Data'!H66</f>
        <v>23151521.471700002</v>
      </c>
      <c r="D66" s="30">
        <f t="shared" ref="D66:E66" ca="1" si="68">D78</f>
        <v>444.05</v>
      </c>
      <c r="E66" s="30">
        <f t="shared" ca="1" si="68"/>
        <v>0</v>
      </c>
      <c r="F66" s="30">
        <f>'Monthly Data'!P66</f>
        <v>30</v>
      </c>
      <c r="G66" s="30">
        <f>'Monthly Data'!W66</f>
        <v>365</v>
      </c>
      <c r="H66" s="30">
        <f>'Monthly Data'!AC66</f>
        <v>0</v>
      </c>
      <c r="I66" s="30">
        <f>'Monthly Data'!AD66</f>
        <v>1</v>
      </c>
      <c r="J66" s="30">
        <f>'Monthly Data'!AG66</f>
        <v>0</v>
      </c>
      <c r="K66" s="4">
        <f>'Monthly Data'!AJ66</f>
        <v>0</v>
      </c>
      <c r="L66" s="30"/>
      <c r="M66" s="23">
        <f>'GS &gt; 50 OLS Model'!$B$5</f>
        <v>2372385.8406306999</v>
      </c>
      <c r="N66" s="23">
        <f ca="1">'GS &gt; 50 OLS Model'!$B$6*D66</f>
        <v>3515741.9526295764</v>
      </c>
      <c r="O66" s="23">
        <f ca="1">'GS &gt; 50 OLS Model'!$B$7*E66</f>
        <v>0</v>
      </c>
      <c r="P66" s="23">
        <f>'GS &gt; 50 OLS Model'!$B$8*F66</f>
        <v>14898053.881767001</v>
      </c>
      <c r="Q66" s="23">
        <f>'GS &gt; 50 OLS Model'!$B$9*G66</f>
        <v>2757559.2373818737</v>
      </c>
      <c r="R66" s="23">
        <f>'GS &gt; 50 OLS Model'!$B$10*H66</f>
        <v>0</v>
      </c>
      <c r="S66" s="23">
        <f>'GS &gt; 50 OLS Model'!$B$11*I66</f>
        <v>-784111.92228106898</v>
      </c>
      <c r="T66" s="23">
        <f>'GS &gt; 50 OLS Model'!$B$12*J66</f>
        <v>0</v>
      </c>
      <c r="U66" s="23">
        <f>'GS &gt; 50 OLS Model'!$B$13*K66</f>
        <v>0</v>
      </c>
      <c r="V66" s="23">
        <f t="shared" ref="V66:V129" ca="1" si="69">SUM(M66:U66)</f>
        <v>22759628.990128081</v>
      </c>
    </row>
    <row r="67" spans="1:22" x14ac:dyDescent="0.25">
      <c r="A67" s="11">
        <f>'Monthly Data'!A67</f>
        <v>39783</v>
      </c>
      <c r="B67" s="6">
        <f t="shared" si="67"/>
        <v>2008</v>
      </c>
      <c r="C67" s="30">
        <f>'Monthly Data'!H67</f>
        <v>26308160.7837</v>
      </c>
      <c r="D67" s="30">
        <f ca="1">D79</f>
        <v>684.01</v>
      </c>
      <c r="E67" s="30">
        <f ca="1">E79</f>
        <v>0</v>
      </c>
      <c r="F67" s="30">
        <f>'Monthly Data'!P67</f>
        <v>31</v>
      </c>
      <c r="G67" s="30">
        <f>'Monthly Data'!W67</f>
        <v>366</v>
      </c>
      <c r="H67" s="30">
        <f>'Monthly Data'!AC67</f>
        <v>0</v>
      </c>
      <c r="I67" s="30">
        <f>'Monthly Data'!AD67</f>
        <v>0</v>
      </c>
      <c r="J67" s="30">
        <f>'Monthly Data'!AG67</f>
        <v>1</v>
      </c>
      <c r="K67" s="4">
        <f>'Monthly Data'!AJ67</f>
        <v>0</v>
      </c>
      <c r="L67" s="30"/>
      <c r="M67" s="23">
        <f>'GS &gt; 50 OLS Model'!$B$5</f>
        <v>2372385.8406306999</v>
      </c>
      <c r="N67" s="23">
        <f ca="1">'GS &gt; 50 OLS Model'!$B$6*D67</f>
        <v>5415612.325229493</v>
      </c>
      <c r="O67" s="23">
        <f ca="1">'GS &gt; 50 OLS Model'!$B$7*E67</f>
        <v>0</v>
      </c>
      <c r="P67" s="23">
        <f>'GS &gt; 50 OLS Model'!$B$8*F67</f>
        <v>15394655.6778259</v>
      </c>
      <c r="Q67" s="23">
        <f>'GS &gt; 50 OLS Model'!$B$9*G67</f>
        <v>2765114.1941966186</v>
      </c>
      <c r="R67" s="23">
        <f>'GS &gt; 50 OLS Model'!$B$10*H67</f>
        <v>0</v>
      </c>
      <c r="S67" s="23">
        <f>'GS &gt; 50 OLS Model'!$B$11*I67</f>
        <v>0</v>
      </c>
      <c r="T67" s="23">
        <f>'GS &gt; 50 OLS Model'!$B$12*J67</f>
        <v>-802277.150938896</v>
      </c>
      <c r="U67" s="23">
        <f>'GS &gt; 50 OLS Model'!$B$13*K67</f>
        <v>0</v>
      </c>
      <c r="V67" s="23">
        <f t="shared" ca="1" si="69"/>
        <v>25145490.886943817</v>
      </c>
    </row>
    <row r="68" spans="1:22" x14ac:dyDescent="0.25">
      <c r="A68" s="11">
        <f>'Monthly Data'!A68</f>
        <v>39814</v>
      </c>
      <c r="B68" s="6">
        <f>YEAR(A68)</f>
        <v>2009</v>
      </c>
      <c r="C68" s="30">
        <f>'Monthly Data'!H68</f>
        <v>27533756.625</v>
      </c>
      <c r="D68">
        <f ca="1">'Weather Data'!G66</f>
        <v>784.29</v>
      </c>
      <c r="E68" s="30">
        <f ca="1">'Weather Data'!H66</f>
        <v>0</v>
      </c>
      <c r="F68" s="30">
        <f>'Monthly Data'!P68</f>
        <v>31</v>
      </c>
      <c r="G68" s="30">
        <f>'Monthly Data'!W68</f>
        <v>365</v>
      </c>
      <c r="H68" s="30">
        <f>'Monthly Data'!AC68</f>
        <v>0</v>
      </c>
      <c r="I68" s="30">
        <f>'Monthly Data'!AD68</f>
        <v>0</v>
      </c>
      <c r="J68" s="30">
        <f>'Monthly Data'!AG68</f>
        <v>0</v>
      </c>
      <c r="K68" s="4">
        <f>'Monthly Data'!AJ68</f>
        <v>0</v>
      </c>
      <c r="M68" s="23">
        <f>'GS &gt; 50 OLS Model'!$B$5</f>
        <v>2372385.8406306999</v>
      </c>
      <c r="N68" s="23">
        <f ca="1">'GS &gt; 50 OLS Model'!$B$6*D68</f>
        <v>6209573.8228304256</v>
      </c>
      <c r="O68" s="23">
        <f ca="1">'GS &gt; 50 OLS Model'!$B$7*E68</f>
        <v>0</v>
      </c>
      <c r="P68" s="23">
        <f>'GS &gt; 50 OLS Model'!$B$8*F68</f>
        <v>15394655.6778259</v>
      </c>
      <c r="Q68" s="23">
        <f>'GS &gt; 50 OLS Model'!$B$9*G68</f>
        <v>2757559.2373818737</v>
      </c>
      <c r="R68" s="23">
        <f>'GS &gt; 50 OLS Model'!$B$10*H68</f>
        <v>0</v>
      </c>
      <c r="S68" s="23">
        <f>'GS &gt; 50 OLS Model'!$B$11*I68</f>
        <v>0</v>
      </c>
      <c r="T68" s="23">
        <f>'GS &gt; 50 OLS Model'!$B$12*J68</f>
        <v>0</v>
      </c>
      <c r="U68" s="23">
        <f>'GS &gt; 50 OLS Model'!$B$13*K68</f>
        <v>0</v>
      </c>
      <c r="V68" s="23">
        <f t="shared" ca="1" si="69"/>
        <v>26734174.5786689</v>
      </c>
    </row>
    <row r="69" spans="1:22" x14ac:dyDescent="0.25">
      <c r="A69" s="11">
        <f>'Monthly Data'!A69</f>
        <v>39845</v>
      </c>
      <c r="B69" s="6">
        <f t="shared" ref="B69:B132" si="70">YEAR(A69)</f>
        <v>2009</v>
      </c>
      <c r="C69" s="30">
        <f>'Monthly Data'!H69</f>
        <v>24291631.503800005</v>
      </c>
      <c r="D69" s="30">
        <f ca="1">'Weather Data'!G67</f>
        <v>682.50999999999988</v>
      </c>
      <c r="E69" s="30">
        <f ca="1">'Weather Data'!H67</f>
        <v>0</v>
      </c>
      <c r="F69" s="30">
        <f>'Monthly Data'!P69</f>
        <v>28</v>
      </c>
      <c r="G69" s="30">
        <f>'Monthly Data'!W69</f>
        <v>361</v>
      </c>
      <c r="H69" s="30">
        <f>'Monthly Data'!AC69</f>
        <v>0</v>
      </c>
      <c r="I69" s="30">
        <f>'Monthly Data'!AD69</f>
        <v>0</v>
      </c>
      <c r="J69" s="30">
        <f>'Monthly Data'!AG69</f>
        <v>0</v>
      </c>
      <c r="K69" s="4">
        <f>'Monthly Data'!AJ69</f>
        <v>0</v>
      </c>
      <c r="L69" s="30"/>
      <c r="M69" s="23">
        <f>'GS &gt; 50 OLS Model'!$B$5</f>
        <v>2372385.8406306999</v>
      </c>
      <c r="N69" s="23">
        <f ca="1">'GS &gt; 50 OLS Model'!$B$6*D69</f>
        <v>5403736.156039211</v>
      </c>
      <c r="O69" s="23">
        <f ca="1">'GS &gt; 50 OLS Model'!$B$7*E69</f>
        <v>0</v>
      </c>
      <c r="P69" s="23">
        <f>'GS &gt; 50 OLS Model'!$B$8*F69</f>
        <v>13904850.2896492</v>
      </c>
      <c r="Q69" s="23">
        <f>'GS &gt; 50 OLS Model'!$B$9*G69</f>
        <v>2727339.4101228942</v>
      </c>
      <c r="R69" s="23">
        <f>'GS &gt; 50 OLS Model'!$B$10*H69</f>
        <v>0</v>
      </c>
      <c r="S69" s="23">
        <f>'GS &gt; 50 OLS Model'!$B$11*I69</f>
        <v>0</v>
      </c>
      <c r="T69" s="23">
        <f>'GS &gt; 50 OLS Model'!$B$12*J69</f>
        <v>0</v>
      </c>
      <c r="U69" s="23">
        <f>'GS &gt; 50 OLS Model'!$B$13*K69</f>
        <v>0</v>
      </c>
      <c r="V69" s="23">
        <f t="shared" ca="1" si="69"/>
        <v>24408311.696442004</v>
      </c>
    </row>
    <row r="70" spans="1:22" x14ac:dyDescent="0.25">
      <c r="A70" s="11">
        <f>'Monthly Data'!A70</f>
        <v>39873</v>
      </c>
      <c r="B70" s="6">
        <f t="shared" si="70"/>
        <v>2009</v>
      </c>
      <c r="C70" s="30">
        <f>'Monthly Data'!H70</f>
        <v>24586605.8006</v>
      </c>
      <c r="D70" s="30">
        <f ca="1">'Weather Data'!G68</f>
        <v>556.99</v>
      </c>
      <c r="E70" s="30">
        <f ca="1">'Weather Data'!H68</f>
        <v>0</v>
      </c>
      <c r="F70" s="30">
        <f>'Monthly Data'!P70</f>
        <v>31</v>
      </c>
      <c r="G70" s="30">
        <f>'Monthly Data'!W70</f>
        <v>339</v>
      </c>
      <c r="H70" s="30">
        <f>'Monthly Data'!AC70</f>
        <v>1</v>
      </c>
      <c r="I70" s="30">
        <f>'Monthly Data'!AD70</f>
        <v>0</v>
      </c>
      <c r="J70" s="30">
        <f>'Monthly Data'!AG70</f>
        <v>0</v>
      </c>
      <c r="K70" s="4">
        <f>'Monthly Data'!AJ70</f>
        <v>1</v>
      </c>
      <c r="L70" s="30"/>
      <c r="M70" s="23">
        <f>'GS &gt; 50 OLS Model'!$B$5</f>
        <v>2372385.8406306999</v>
      </c>
      <c r="N70" s="23">
        <f ca="1">'GS &gt; 50 OLS Model'!$B$6*D70</f>
        <v>4409938.318196482</v>
      </c>
      <c r="O70" s="23">
        <f ca="1">'GS &gt; 50 OLS Model'!$B$7*E70</f>
        <v>0</v>
      </c>
      <c r="P70" s="23">
        <f>'GS &gt; 50 OLS Model'!$B$8*F70</f>
        <v>15394655.6778259</v>
      </c>
      <c r="Q70" s="23">
        <f>'GS &gt; 50 OLS Model'!$B$9*G70</f>
        <v>2561130.3601985076</v>
      </c>
      <c r="R70" s="23">
        <f>'GS &gt; 50 OLS Model'!$B$10*H70</f>
        <v>-1421979.8795582701</v>
      </c>
      <c r="S70" s="23">
        <f>'GS &gt; 50 OLS Model'!$B$11*I70</f>
        <v>0</v>
      </c>
      <c r="T70" s="23">
        <f>'GS &gt; 50 OLS Model'!$B$12*J70</f>
        <v>0</v>
      </c>
      <c r="U70" s="23">
        <f>'GS &gt; 50 OLS Model'!$B$13*K70</f>
        <v>1124443.96382978</v>
      </c>
      <c r="V70" s="23">
        <f t="shared" ca="1" si="69"/>
        <v>24440574.281123102</v>
      </c>
    </row>
    <row r="71" spans="1:22" x14ac:dyDescent="0.25">
      <c r="A71" s="11">
        <f>'Monthly Data'!A71</f>
        <v>39904</v>
      </c>
      <c r="B71" s="6">
        <f t="shared" si="70"/>
        <v>2009</v>
      </c>
      <c r="C71" s="30">
        <f>'Monthly Data'!H71</f>
        <v>21089323.380000003</v>
      </c>
      <c r="D71" s="30">
        <f ca="1">'Weather Data'!G69</f>
        <v>326.58999999999997</v>
      </c>
      <c r="E71" s="30">
        <f ca="1">'Weather Data'!H69</f>
        <v>0.39</v>
      </c>
      <c r="F71" s="30">
        <f>'Monthly Data'!P71</f>
        <v>30</v>
      </c>
      <c r="G71" s="30">
        <f>'Monthly Data'!W71</f>
        <v>341</v>
      </c>
      <c r="H71" s="30">
        <f>'Monthly Data'!AC71</f>
        <v>1</v>
      </c>
      <c r="I71" s="30">
        <f>'Monthly Data'!AD71</f>
        <v>0</v>
      </c>
      <c r="J71" s="30">
        <f>'Monthly Data'!AG71</f>
        <v>0</v>
      </c>
      <c r="K71" s="4">
        <f>'Monthly Data'!AJ71</f>
        <v>0</v>
      </c>
      <c r="L71" s="30"/>
      <c r="M71" s="23">
        <f>'GS &gt; 50 OLS Model'!$B$5</f>
        <v>2372385.8406306999</v>
      </c>
      <c r="N71" s="23">
        <f ca="1">'GS &gt; 50 OLS Model'!$B$6*D71</f>
        <v>2585758.73056929</v>
      </c>
      <c r="O71" s="23">
        <f ca="1">'GS &gt; 50 OLS Model'!$B$7*E71</f>
        <v>10915.709191189804</v>
      </c>
      <c r="P71" s="23">
        <f>'GS &gt; 50 OLS Model'!$B$8*F71</f>
        <v>14898053.881767001</v>
      </c>
      <c r="Q71" s="23">
        <f>'GS &gt; 50 OLS Model'!$B$9*G71</f>
        <v>2576240.273827997</v>
      </c>
      <c r="R71" s="23">
        <f>'GS &gt; 50 OLS Model'!$B$10*H71</f>
        <v>-1421979.8795582701</v>
      </c>
      <c r="S71" s="23">
        <f>'GS &gt; 50 OLS Model'!$B$11*I71</f>
        <v>0</v>
      </c>
      <c r="T71" s="23">
        <f>'GS &gt; 50 OLS Model'!$B$12*J71</f>
        <v>0</v>
      </c>
      <c r="U71" s="23">
        <f>'GS &gt; 50 OLS Model'!$B$13*K71</f>
        <v>0</v>
      </c>
      <c r="V71" s="23">
        <f t="shared" ca="1" si="69"/>
        <v>21021374.556427907</v>
      </c>
    </row>
    <row r="72" spans="1:22" x14ac:dyDescent="0.25">
      <c r="A72" s="11">
        <f>'Monthly Data'!A72</f>
        <v>39934</v>
      </c>
      <c r="B72" s="6">
        <f t="shared" si="70"/>
        <v>2009</v>
      </c>
      <c r="C72" s="30">
        <f>'Monthly Data'!H72</f>
        <v>19975230.055300001</v>
      </c>
      <c r="D72" s="30">
        <f ca="1">'Weather Data'!G70</f>
        <v>144.96</v>
      </c>
      <c r="E72" s="30">
        <f ca="1">'Weather Data'!H70</f>
        <v>8.67</v>
      </c>
      <c r="F72" s="30">
        <f>'Monthly Data'!P72</f>
        <v>31</v>
      </c>
      <c r="G72" s="30">
        <f>'Monthly Data'!W72</f>
        <v>343</v>
      </c>
      <c r="H72" s="30">
        <f>'Monthly Data'!AC72</f>
        <v>1</v>
      </c>
      <c r="I72" s="30">
        <f>'Monthly Data'!AD72</f>
        <v>0</v>
      </c>
      <c r="J72" s="30">
        <f>'Monthly Data'!AG72</f>
        <v>0</v>
      </c>
      <c r="K72" s="4">
        <f>'Monthly Data'!AJ72</f>
        <v>0</v>
      </c>
      <c r="L72" s="30"/>
      <c r="M72" s="23">
        <f>'GS &gt; 50 OLS Model'!$B$5</f>
        <v>2372385.8406306999</v>
      </c>
      <c r="N72" s="23">
        <f ca="1">'GS &gt; 50 OLS Model'!$B$6*D72</f>
        <v>1147712.9905487748</v>
      </c>
      <c r="O72" s="23">
        <f ca="1">'GS &gt; 50 OLS Model'!$B$7*E72</f>
        <v>242664.61201952715</v>
      </c>
      <c r="P72" s="23">
        <f>'GS &gt; 50 OLS Model'!$B$8*F72</f>
        <v>15394655.6778259</v>
      </c>
      <c r="Q72" s="23">
        <f>'GS &gt; 50 OLS Model'!$B$9*G72</f>
        <v>2591350.187457487</v>
      </c>
      <c r="R72" s="23">
        <f>'GS &gt; 50 OLS Model'!$B$10*H72</f>
        <v>-1421979.8795582701</v>
      </c>
      <c r="S72" s="23">
        <f>'GS &gt; 50 OLS Model'!$B$11*I72</f>
        <v>0</v>
      </c>
      <c r="T72" s="23">
        <f>'GS &gt; 50 OLS Model'!$B$12*J72</f>
        <v>0</v>
      </c>
      <c r="U72" s="23">
        <f>'GS &gt; 50 OLS Model'!$B$13*K72</f>
        <v>0</v>
      </c>
      <c r="V72" s="23">
        <f t="shared" ca="1" si="69"/>
        <v>20326789.428924121</v>
      </c>
    </row>
    <row r="73" spans="1:22" x14ac:dyDescent="0.25">
      <c r="A73" s="11">
        <f>'Monthly Data'!A73</f>
        <v>39965</v>
      </c>
      <c r="B73" s="6">
        <f t="shared" si="70"/>
        <v>2009</v>
      </c>
      <c r="C73" s="30">
        <f>'Monthly Data'!H73</f>
        <v>20048133.696800001</v>
      </c>
      <c r="D73" s="30">
        <f ca="1">'Weather Data'!G71</f>
        <v>41.510000000000005</v>
      </c>
      <c r="E73" s="30">
        <f ca="1">'Weather Data'!H71</f>
        <v>44.41</v>
      </c>
      <c r="F73" s="30">
        <f>'Monthly Data'!P73</f>
        <v>30</v>
      </c>
      <c r="G73" s="30">
        <f>'Monthly Data'!W73</f>
        <v>345</v>
      </c>
      <c r="H73" s="30">
        <f>'Monthly Data'!AC73</f>
        <v>0</v>
      </c>
      <c r="I73" s="30">
        <f>'Monthly Data'!AD73</f>
        <v>0</v>
      </c>
      <c r="J73" s="30">
        <f>'Monthly Data'!AG73</f>
        <v>0</v>
      </c>
      <c r="K73" s="4">
        <f>'Monthly Data'!AJ73</f>
        <v>0</v>
      </c>
      <c r="L73" s="30"/>
      <c r="M73" s="23">
        <f>'GS &gt; 50 OLS Model'!$B$5</f>
        <v>2372385.8406306999</v>
      </c>
      <c r="N73" s="23">
        <f ca="1">'GS &gt; 50 OLS Model'!$B$6*D73</f>
        <v>328653.18872571498</v>
      </c>
      <c r="O73" s="23">
        <f ca="1">'GS &gt; 50 OLS Model'!$B$7*E73</f>
        <v>1242991.3978993311</v>
      </c>
      <c r="P73" s="23">
        <f>'GS &gt; 50 OLS Model'!$B$8*F73</f>
        <v>14898053.881767001</v>
      </c>
      <c r="Q73" s="23">
        <f>'GS &gt; 50 OLS Model'!$B$9*G73</f>
        <v>2606460.1010869765</v>
      </c>
      <c r="R73" s="23">
        <f>'GS &gt; 50 OLS Model'!$B$10*H73</f>
        <v>0</v>
      </c>
      <c r="S73" s="23">
        <f>'GS &gt; 50 OLS Model'!$B$11*I73</f>
        <v>0</v>
      </c>
      <c r="T73" s="23">
        <f>'GS &gt; 50 OLS Model'!$B$12*J73</f>
        <v>0</v>
      </c>
      <c r="U73" s="23">
        <f>'GS &gt; 50 OLS Model'!$B$13*K73</f>
        <v>0</v>
      </c>
      <c r="V73" s="23">
        <f t="shared" ca="1" si="69"/>
        <v>21448544.410109725</v>
      </c>
    </row>
    <row r="74" spans="1:22" x14ac:dyDescent="0.25">
      <c r="A74" s="11">
        <f>'Monthly Data'!A74</f>
        <v>39995</v>
      </c>
      <c r="B74" s="6">
        <f t="shared" si="70"/>
        <v>2009</v>
      </c>
      <c r="C74" s="30">
        <f>'Monthly Data'!H74</f>
        <v>21499529.221799999</v>
      </c>
      <c r="D74" s="30">
        <f ca="1">'Weather Data'!G72</f>
        <v>5.01</v>
      </c>
      <c r="E74" s="30">
        <f ca="1">'Weather Data'!H72</f>
        <v>96.909999999999982</v>
      </c>
      <c r="F74" s="30">
        <f>'Monthly Data'!P74</f>
        <v>31</v>
      </c>
      <c r="G74" s="30">
        <f>'Monthly Data'!W74</f>
        <v>344</v>
      </c>
      <c r="H74" s="30">
        <f>'Monthly Data'!AC74</f>
        <v>0</v>
      </c>
      <c r="I74" s="30">
        <f>'Monthly Data'!AD74</f>
        <v>0</v>
      </c>
      <c r="J74" s="30">
        <f>'Monthly Data'!AG74</f>
        <v>0</v>
      </c>
      <c r="K74" s="4">
        <f>'Monthly Data'!AJ74</f>
        <v>0</v>
      </c>
      <c r="L74" s="30"/>
      <c r="M74" s="23">
        <f>'GS &gt; 50 OLS Model'!$B$5</f>
        <v>2372385.8406306999</v>
      </c>
      <c r="N74" s="23">
        <f ca="1">'GS &gt; 50 OLS Model'!$B$6*D74</f>
        <v>39666.405095539187</v>
      </c>
      <c r="O74" s="23">
        <f ca="1">'GS &gt; 50 OLS Model'!$B$7*E74</f>
        <v>2712413.7890210347</v>
      </c>
      <c r="P74" s="23">
        <f>'GS &gt; 50 OLS Model'!$B$8*F74</f>
        <v>15394655.6778259</v>
      </c>
      <c r="Q74" s="23">
        <f>'GS &gt; 50 OLS Model'!$B$9*G74</f>
        <v>2598905.144272232</v>
      </c>
      <c r="R74" s="23">
        <f>'GS &gt; 50 OLS Model'!$B$10*H74</f>
        <v>0</v>
      </c>
      <c r="S74" s="23">
        <f>'GS &gt; 50 OLS Model'!$B$11*I74</f>
        <v>0</v>
      </c>
      <c r="T74" s="23">
        <f>'GS &gt; 50 OLS Model'!$B$12*J74</f>
        <v>0</v>
      </c>
      <c r="U74" s="23">
        <f>'GS &gt; 50 OLS Model'!$B$13*K74</f>
        <v>0</v>
      </c>
      <c r="V74" s="23">
        <f t="shared" ca="1" si="69"/>
        <v>23118026.856845405</v>
      </c>
    </row>
    <row r="75" spans="1:22" x14ac:dyDescent="0.25">
      <c r="A75" s="11">
        <f>'Monthly Data'!A75</f>
        <v>40026</v>
      </c>
      <c r="B75" s="6">
        <f t="shared" si="70"/>
        <v>2009</v>
      </c>
      <c r="C75" s="30">
        <f>'Monthly Data'!H75</f>
        <v>22275252.256499998</v>
      </c>
      <c r="D75" s="30">
        <f ca="1">'Weather Data'!G73</f>
        <v>12.719999999999999</v>
      </c>
      <c r="E75" s="30">
        <f ca="1">'Weather Data'!H73</f>
        <v>77.22999999999999</v>
      </c>
      <c r="F75" s="30">
        <f>'Monthly Data'!P75</f>
        <v>31</v>
      </c>
      <c r="G75" s="30">
        <f>'Monthly Data'!W75</f>
        <v>343</v>
      </c>
      <c r="H75" s="30">
        <f>'Monthly Data'!AC75</f>
        <v>0</v>
      </c>
      <c r="I75" s="30">
        <f>'Monthly Data'!AD75</f>
        <v>0</v>
      </c>
      <c r="J75" s="30">
        <f>'Monthly Data'!AG75</f>
        <v>0</v>
      </c>
      <c r="K75" s="4">
        <f>'Monthly Data'!AJ75</f>
        <v>0</v>
      </c>
      <c r="L75" s="30"/>
      <c r="M75" s="23">
        <f>'GS &gt; 50 OLS Model'!$B$5</f>
        <v>2372385.8406306999</v>
      </c>
      <c r="N75" s="23">
        <f ca="1">'GS &gt; 50 OLS Model'!$B$6*D75</f>
        <v>100709.91473358452</v>
      </c>
      <c r="O75" s="23">
        <f ca="1">'GS &gt; 50 OLS Model'!$B$7*E75</f>
        <v>2161590.3098348421</v>
      </c>
      <c r="P75" s="23">
        <f>'GS &gt; 50 OLS Model'!$B$8*F75</f>
        <v>15394655.6778259</v>
      </c>
      <c r="Q75" s="23">
        <f>'GS &gt; 50 OLS Model'!$B$9*G75</f>
        <v>2591350.187457487</v>
      </c>
      <c r="R75" s="23">
        <f>'GS &gt; 50 OLS Model'!$B$10*H75</f>
        <v>0</v>
      </c>
      <c r="S75" s="23">
        <f>'GS &gt; 50 OLS Model'!$B$11*I75</f>
        <v>0</v>
      </c>
      <c r="T75" s="23">
        <f>'GS &gt; 50 OLS Model'!$B$12*J75</f>
        <v>0</v>
      </c>
      <c r="U75" s="23">
        <f>'GS &gt; 50 OLS Model'!$B$13*K75</f>
        <v>0</v>
      </c>
      <c r="V75" s="23">
        <f t="shared" ca="1" si="69"/>
        <v>22620691.930482514</v>
      </c>
    </row>
    <row r="76" spans="1:22" x14ac:dyDescent="0.25">
      <c r="A76" s="11">
        <f>'Monthly Data'!A76</f>
        <v>40057</v>
      </c>
      <c r="B76" s="6">
        <f t="shared" si="70"/>
        <v>2009</v>
      </c>
      <c r="C76" s="30">
        <f>'Monthly Data'!H76</f>
        <v>20599806.352499999</v>
      </c>
      <c r="D76" s="30">
        <f ca="1">'Weather Data'!G74</f>
        <v>86.570000000000007</v>
      </c>
      <c r="E76" s="30">
        <f ca="1">'Weather Data'!H74</f>
        <v>19.899999999999999</v>
      </c>
      <c r="F76" s="30">
        <f>'Monthly Data'!P76</f>
        <v>30</v>
      </c>
      <c r="G76" s="30">
        <f>'Monthly Data'!W76</f>
        <v>345</v>
      </c>
      <c r="H76" s="30">
        <f>'Monthly Data'!AC76</f>
        <v>0</v>
      </c>
      <c r="I76" s="30">
        <f>'Monthly Data'!AD76</f>
        <v>1</v>
      </c>
      <c r="J76" s="30">
        <f>'Monthly Data'!AG76</f>
        <v>0</v>
      </c>
      <c r="K76" s="4">
        <f>'Monthly Data'!AJ76</f>
        <v>0</v>
      </c>
      <c r="L76" s="30"/>
      <c r="M76" s="23">
        <f>'GS &gt; 50 OLS Model'!$B$5</f>
        <v>2372385.8406306999</v>
      </c>
      <c r="N76" s="23">
        <f ca="1">'GS &gt; 50 OLS Model'!$B$6*D76</f>
        <v>685413.31120176206</v>
      </c>
      <c r="O76" s="23">
        <f ca="1">'GS &gt; 50 OLS Model'!$B$7*E76</f>
        <v>556981.05872994114</v>
      </c>
      <c r="P76" s="23">
        <f>'GS &gt; 50 OLS Model'!$B$8*F76</f>
        <v>14898053.881767001</v>
      </c>
      <c r="Q76" s="23">
        <f>'GS &gt; 50 OLS Model'!$B$9*G76</f>
        <v>2606460.1010869765</v>
      </c>
      <c r="R76" s="23">
        <f>'GS &gt; 50 OLS Model'!$B$10*H76</f>
        <v>0</v>
      </c>
      <c r="S76" s="23">
        <f>'GS &gt; 50 OLS Model'!$B$11*I76</f>
        <v>-784111.92228106898</v>
      </c>
      <c r="T76" s="23">
        <f>'GS &gt; 50 OLS Model'!$B$12*J76</f>
        <v>0</v>
      </c>
      <c r="U76" s="23">
        <f>'GS &gt; 50 OLS Model'!$B$13*K76</f>
        <v>0</v>
      </c>
      <c r="V76" s="23">
        <f t="shared" ca="1" si="69"/>
        <v>20335182.271135315</v>
      </c>
    </row>
    <row r="77" spans="1:22" x14ac:dyDescent="0.25">
      <c r="A77" s="11">
        <f>'Monthly Data'!A77</f>
        <v>40087</v>
      </c>
      <c r="B77" s="6">
        <f t="shared" si="70"/>
        <v>2009</v>
      </c>
      <c r="C77" s="30">
        <f>'Monthly Data'!H77</f>
        <v>21874263.0603</v>
      </c>
      <c r="D77" s="30">
        <f ca="1">'Weather Data'!G75</f>
        <v>270.3</v>
      </c>
      <c r="E77" s="30">
        <f ca="1">'Weather Data'!H75</f>
        <v>1.21</v>
      </c>
      <c r="F77" s="30">
        <f>'Monthly Data'!P77</f>
        <v>31</v>
      </c>
      <c r="G77" s="30">
        <f>'Monthly Data'!W77</f>
        <v>350</v>
      </c>
      <c r="H77" s="30">
        <f>'Monthly Data'!AC77</f>
        <v>0</v>
      </c>
      <c r="I77" s="30">
        <f>'Monthly Data'!AD77</f>
        <v>1</v>
      </c>
      <c r="J77" s="30">
        <f>'Monthly Data'!AG77</f>
        <v>0</v>
      </c>
      <c r="K77" s="4">
        <f>'Monthly Data'!AJ77</f>
        <v>0</v>
      </c>
      <c r="L77" s="30"/>
      <c r="M77" s="23">
        <f>'GS &gt; 50 OLS Model'!$B$5</f>
        <v>2372385.8406306999</v>
      </c>
      <c r="N77" s="23">
        <f ca="1">'GS &gt; 50 OLS Model'!$B$6*D77</f>
        <v>2140085.6880886713</v>
      </c>
      <c r="O77" s="23">
        <f ca="1">'GS &gt; 50 OLS Model'!$B$7*E77</f>
        <v>33866.687490614517</v>
      </c>
      <c r="P77" s="23">
        <f>'GS &gt; 50 OLS Model'!$B$8*F77</f>
        <v>15394655.6778259</v>
      </c>
      <c r="Q77" s="23">
        <f>'GS &gt; 50 OLS Model'!$B$9*G77</f>
        <v>2644234.8851607009</v>
      </c>
      <c r="R77" s="23">
        <f>'GS &gt; 50 OLS Model'!$B$10*H77</f>
        <v>0</v>
      </c>
      <c r="S77" s="23">
        <f>'GS &gt; 50 OLS Model'!$B$11*I77</f>
        <v>-784111.92228106898</v>
      </c>
      <c r="T77" s="23">
        <f>'GS &gt; 50 OLS Model'!$B$12*J77</f>
        <v>0</v>
      </c>
      <c r="U77" s="23">
        <f>'GS &gt; 50 OLS Model'!$B$13*K77</f>
        <v>0</v>
      </c>
      <c r="V77" s="23">
        <f t="shared" ca="1" si="69"/>
        <v>21801116.856915515</v>
      </c>
    </row>
    <row r="78" spans="1:22" x14ac:dyDescent="0.25">
      <c r="A78" s="11">
        <f>'Monthly Data'!A78</f>
        <v>40118</v>
      </c>
      <c r="B78" s="6">
        <f t="shared" si="70"/>
        <v>2009</v>
      </c>
      <c r="C78" s="30">
        <f>'Monthly Data'!H78</f>
        <v>22191761.7973</v>
      </c>
      <c r="D78" s="30">
        <f ca="1">'Weather Data'!G76</f>
        <v>444.05</v>
      </c>
      <c r="E78" s="30">
        <f ca="1">'Weather Data'!H76</f>
        <v>0</v>
      </c>
      <c r="F78" s="30">
        <f>'Monthly Data'!P78</f>
        <v>30</v>
      </c>
      <c r="G78" s="30">
        <f>'Monthly Data'!W78</f>
        <v>351</v>
      </c>
      <c r="H78" s="30">
        <f>'Monthly Data'!AC78</f>
        <v>0</v>
      </c>
      <c r="I78" s="30">
        <f>'Monthly Data'!AD78</f>
        <v>1</v>
      </c>
      <c r="J78" s="30">
        <f>'Monthly Data'!AG78</f>
        <v>0</v>
      </c>
      <c r="K78" s="4">
        <f>'Monthly Data'!AJ78</f>
        <v>0</v>
      </c>
      <c r="L78" s="30"/>
      <c r="M78" s="23">
        <f>'GS &gt; 50 OLS Model'!$B$5</f>
        <v>2372385.8406306999</v>
      </c>
      <c r="N78" s="23">
        <f ca="1">'GS &gt; 50 OLS Model'!$B$6*D78</f>
        <v>3515741.9526295764</v>
      </c>
      <c r="O78" s="23">
        <f ca="1">'GS &gt; 50 OLS Model'!$B$7*E78</f>
        <v>0</v>
      </c>
      <c r="P78" s="23">
        <f>'GS &gt; 50 OLS Model'!$B$8*F78</f>
        <v>14898053.881767001</v>
      </c>
      <c r="Q78" s="23">
        <f>'GS &gt; 50 OLS Model'!$B$9*G78</f>
        <v>2651789.8419754459</v>
      </c>
      <c r="R78" s="23">
        <f>'GS &gt; 50 OLS Model'!$B$10*H78</f>
        <v>0</v>
      </c>
      <c r="S78" s="23">
        <f>'GS &gt; 50 OLS Model'!$B$11*I78</f>
        <v>-784111.92228106898</v>
      </c>
      <c r="T78" s="23">
        <f>'GS &gt; 50 OLS Model'!$B$12*J78</f>
        <v>0</v>
      </c>
      <c r="U78" s="23">
        <f>'GS &gt; 50 OLS Model'!$B$13*K78</f>
        <v>0</v>
      </c>
      <c r="V78" s="23">
        <f t="shared" ca="1" si="69"/>
        <v>22653859.594721656</v>
      </c>
    </row>
    <row r="79" spans="1:22" x14ac:dyDescent="0.25">
      <c r="A79" s="11">
        <f>'Monthly Data'!A79</f>
        <v>40148</v>
      </c>
      <c r="B79" s="6">
        <f t="shared" si="70"/>
        <v>2009</v>
      </c>
      <c r="C79" s="30">
        <f>'Monthly Data'!H79</f>
        <v>24151995.9263</v>
      </c>
      <c r="D79" s="30">
        <f ca="1">'Weather Data'!G77</f>
        <v>684.01</v>
      </c>
      <c r="E79" s="30">
        <f ca="1">'Weather Data'!H77</f>
        <v>0</v>
      </c>
      <c r="F79" s="30">
        <f>'Monthly Data'!P79</f>
        <v>31</v>
      </c>
      <c r="G79" s="30">
        <f>'Monthly Data'!W79</f>
        <v>351</v>
      </c>
      <c r="H79" s="30">
        <f>'Monthly Data'!AC79</f>
        <v>0</v>
      </c>
      <c r="I79" s="30">
        <f>'Monthly Data'!AD79</f>
        <v>0</v>
      </c>
      <c r="J79" s="30">
        <f>'Monthly Data'!AG79</f>
        <v>1</v>
      </c>
      <c r="K79" s="4">
        <f>'Monthly Data'!AJ79</f>
        <v>0</v>
      </c>
      <c r="L79" s="30"/>
      <c r="M79" s="23">
        <f>'GS &gt; 50 OLS Model'!$B$5</f>
        <v>2372385.8406306999</v>
      </c>
      <c r="N79" s="23">
        <f ca="1">'GS &gt; 50 OLS Model'!$B$6*D79</f>
        <v>5415612.325229493</v>
      </c>
      <c r="O79" s="23">
        <f ca="1">'GS &gt; 50 OLS Model'!$B$7*E79</f>
        <v>0</v>
      </c>
      <c r="P79" s="23">
        <f>'GS &gt; 50 OLS Model'!$B$8*F79</f>
        <v>15394655.6778259</v>
      </c>
      <c r="Q79" s="23">
        <f>'GS &gt; 50 OLS Model'!$B$9*G79</f>
        <v>2651789.8419754459</v>
      </c>
      <c r="R79" s="23">
        <f>'GS &gt; 50 OLS Model'!$B$10*H79</f>
        <v>0</v>
      </c>
      <c r="S79" s="23">
        <f>'GS &gt; 50 OLS Model'!$B$11*I79</f>
        <v>0</v>
      </c>
      <c r="T79" s="23">
        <f>'GS &gt; 50 OLS Model'!$B$12*J79</f>
        <v>-802277.150938896</v>
      </c>
      <c r="U79" s="23">
        <f>'GS &gt; 50 OLS Model'!$B$13*K79</f>
        <v>0</v>
      </c>
      <c r="V79" s="23">
        <f t="shared" ca="1" si="69"/>
        <v>25032166.534722645</v>
      </c>
    </row>
    <row r="80" spans="1:22" x14ac:dyDescent="0.25">
      <c r="A80" s="11">
        <f>'Monthly Data'!A80</f>
        <v>40179</v>
      </c>
      <c r="B80" s="6">
        <f t="shared" si="70"/>
        <v>2010</v>
      </c>
      <c r="C80" s="30">
        <f>'Monthly Data'!H80</f>
        <v>27078016.2597</v>
      </c>
      <c r="D80" s="30">
        <f ca="1">D68</f>
        <v>784.29</v>
      </c>
      <c r="E80" s="30">
        <f ca="1">E68</f>
        <v>0</v>
      </c>
      <c r="F80" s="30">
        <f>'Monthly Data'!P80</f>
        <v>31</v>
      </c>
      <c r="G80" s="30">
        <f>'Monthly Data'!W80</f>
        <v>355</v>
      </c>
      <c r="H80" s="30">
        <f>'Monthly Data'!AC80</f>
        <v>0</v>
      </c>
      <c r="I80" s="30">
        <f>'Monthly Data'!AD80</f>
        <v>0</v>
      </c>
      <c r="J80" s="30">
        <f>'Monthly Data'!AG80</f>
        <v>0</v>
      </c>
      <c r="K80" s="4">
        <f>'Monthly Data'!AJ80</f>
        <v>0</v>
      </c>
      <c r="L80" s="30"/>
      <c r="M80" s="23">
        <f>'GS &gt; 50 OLS Model'!$B$5</f>
        <v>2372385.8406306999</v>
      </c>
      <c r="N80" s="23">
        <f ca="1">'GS &gt; 50 OLS Model'!$B$6*D80</f>
        <v>6209573.8228304256</v>
      </c>
      <c r="O80" s="23">
        <f ca="1">'GS &gt; 50 OLS Model'!$B$7*E80</f>
        <v>0</v>
      </c>
      <c r="P80" s="23">
        <f>'GS &gt; 50 OLS Model'!$B$8*F80</f>
        <v>15394655.6778259</v>
      </c>
      <c r="Q80" s="23">
        <f>'GS &gt; 50 OLS Model'!$B$9*G80</f>
        <v>2682009.6692344253</v>
      </c>
      <c r="R80" s="23">
        <f>'GS &gt; 50 OLS Model'!$B$10*H80</f>
        <v>0</v>
      </c>
      <c r="S80" s="23">
        <f>'GS &gt; 50 OLS Model'!$B$11*I80</f>
        <v>0</v>
      </c>
      <c r="T80" s="23">
        <f>'GS &gt; 50 OLS Model'!$B$12*J80</f>
        <v>0</v>
      </c>
      <c r="U80" s="23">
        <f>'GS &gt; 50 OLS Model'!$B$13*K80</f>
        <v>0</v>
      </c>
      <c r="V80" s="23">
        <f t="shared" ca="1" si="69"/>
        <v>26658625.010521449</v>
      </c>
    </row>
    <row r="81" spans="1:22" x14ac:dyDescent="0.25">
      <c r="A81" s="11">
        <f>'Monthly Data'!A81</f>
        <v>40210</v>
      </c>
      <c r="B81" s="6">
        <f t="shared" si="70"/>
        <v>2010</v>
      </c>
      <c r="C81" s="30">
        <f>'Monthly Data'!H81</f>
        <v>23463051.8583</v>
      </c>
      <c r="D81" s="30">
        <f t="shared" ref="D81:E81" ca="1" si="71">D69</f>
        <v>682.50999999999988</v>
      </c>
      <c r="E81" s="30">
        <f t="shared" ca="1" si="71"/>
        <v>0</v>
      </c>
      <c r="F81" s="30">
        <f>'Monthly Data'!P81</f>
        <v>28</v>
      </c>
      <c r="G81" s="30">
        <f>'Monthly Data'!W81</f>
        <v>354</v>
      </c>
      <c r="H81" s="30">
        <f>'Monthly Data'!AC81</f>
        <v>0</v>
      </c>
      <c r="I81" s="30">
        <f>'Monthly Data'!AD81</f>
        <v>0</v>
      </c>
      <c r="J81" s="30">
        <f>'Monthly Data'!AG81</f>
        <v>0</v>
      </c>
      <c r="K81" s="4">
        <f>'Monthly Data'!AJ81</f>
        <v>0</v>
      </c>
      <c r="L81" s="30"/>
      <c r="M81" s="23">
        <f>'GS &gt; 50 OLS Model'!$B$5</f>
        <v>2372385.8406306999</v>
      </c>
      <c r="N81" s="23">
        <f ca="1">'GS &gt; 50 OLS Model'!$B$6*D81</f>
        <v>5403736.156039211</v>
      </c>
      <c r="O81" s="23">
        <f ca="1">'GS &gt; 50 OLS Model'!$B$7*E81</f>
        <v>0</v>
      </c>
      <c r="P81" s="23">
        <f>'GS &gt; 50 OLS Model'!$B$8*F81</f>
        <v>13904850.2896492</v>
      </c>
      <c r="Q81" s="23">
        <f>'GS &gt; 50 OLS Model'!$B$9*G81</f>
        <v>2674454.7124196803</v>
      </c>
      <c r="R81" s="23">
        <f>'GS &gt; 50 OLS Model'!$B$10*H81</f>
        <v>0</v>
      </c>
      <c r="S81" s="23">
        <f>'GS &gt; 50 OLS Model'!$B$11*I81</f>
        <v>0</v>
      </c>
      <c r="T81" s="23">
        <f>'GS &gt; 50 OLS Model'!$B$12*J81</f>
        <v>0</v>
      </c>
      <c r="U81" s="23">
        <f>'GS &gt; 50 OLS Model'!$B$13*K81</f>
        <v>0</v>
      </c>
      <c r="V81" s="23">
        <f t="shared" ca="1" si="69"/>
        <v>24355426.998738792</v>
      </c>
    </row>
    <row r="82" spans="1:22" x14ac:dyDescent="0.25">
      <c r="A82" s="11">
        <f>'Monthly Data'!A82</f>
        <v>40238</v>
      </c>
      <c r="B82" s="6">
        <f t="shared" si="70"/>
        <v>2010</v>
      </c>
      <c r="C82" s="30">
        <f>'Monthly Data'!H82</f>
        <v>23312331.343999997</v>
      </c>
      <c r="D82" s="30">
        <f t="shared" ref="D82:E82" ca="1" si="72">D70</f>
        <v>556.99</v>
      </c>
      <c r="E82" s="30">
        <f t="shared" ca="1" si="72"/>
        <v>0</v>
      </c>
      <c r="F82" s="30">
        <f>'Monthly Data'!P82</f>
        <v>31</v>
      </c>
      <c r="G82" s="30">
        <f>'Monthly Data'!W82</f>
        <v>352</v>
      </c>
      <c r="H82" s="30">
        <f>'Monthly Data'!AC82</f>
        <v>1</v>
      </c>
      <c r="I82" s="30">
        <f>'Monthly Data'!AD82</f>
        <v>0</v>
      </c>
      <c r="J82" s="30">
        <f>'Monthly Data'!AG82</f>
        <v>0</v>
      </c>
      <c r="K82" s="4">
        <f>'Monthly Data'!AJ82</f>
        <v>1</v>
      </c>
      <c r="L82" s="30"/>
      <c r="M82" s="23">
        <f>'GS &gt; 50 OLS Model'!$B$5</f>
        <v>2372385.8406306999</v>
      </c>
      <c r="N82" s="23">
        <f ca="1">'GS &gt; 50 OLS Model'!$B$6*D82</f>
        <v>4409938.318196482</v>
      </c>
      <c r="O82" s="23">
        <f ca="1">'GS &gt; 50 OLS Model'!$B$7*E82</f>
        <v>0</v>
      </c>
      <c r="P82" s="23">
        <f>'GS &gt; 50 OLS Model'!$B$8*F82</f>
        <v>15394655.6778259</v>
      </c>
      <c r="Q82" s="23">
        <f>'GS &gt; 50 OLS Model'!$B$9*G82</f>
        <v>2659344.7987901908</v>
      </c>
      <c r="R82" s="23">
        <f>'GS &gt; 50 OLS Model'!$B$10*H82</f>
        <v>-1421979.8795582701</v>
      </c>
      <c r="S82" s="23">
        <f>'GS &gt; 50 OLS Model'!$B$11*I82</f>
        <v>0</v>
      </c>
      <c r="T82" s="23">
        <f>'GS &gt; 50 OLS Model'!$B$12*J82</f>
        <v>0</v>
      </c>
      <c r="U82" s="23">
        <f>'GS &gt; 50 OLS Model'!$B$13*K82</f>
        <v>1124443.96382978</v>
      </c>
      <c r="V82" s="23">
        <f t="shared" ca="1" si="69"/>
        <v>24538788.719714783</v>
      </c>
    </row>
    <row r="83" spans="1:22" x14ac:dyDescent="0.25">
      <c r="A83" s="11">
        <f>'Monthly Data'!A83</f>
        <v>40269</v>
      </c>
      <c r="B83" s="6">
        <f t="shared" si="70"/>
        <v>2010</v>
      </c>
      <c r="C83" s="30">
        <f>'Monthly Data'!H83</f>
        <v>20685922.196199998</v>
      </c>
      <c r="D83" s="30">
        <f t="shared" ref="D83:E83" ca="1" si="73">D71</f>
        <v>326.58999999999997</v>
      </c>
      <c r="E83" s="30">
        <f t="shared" ca="1" si="73"/>
        <v>0.39</v>
      </c>
      <c r="F83" s="30">
        <f>'Monthly Data'!P83</f>
        <v>30</v>
      </c>
      <c r="G83" s="30">
        <f>'Monthly Data'!W83</f>
        <v>353</v>
      </c>
      <c r="H83" s="30">
        <f>'Monthly Data'!AC83</f>
        <v>1</v>
      </c>
      <c r="I83" s="30">
        <f>'Monthly Data'!AD83</f>
        <v>0</v>
      </c>
      <c r="J83" s="30">
        <f>'Monthly Data'!AG83</f>
        <v>0</v>
      </c>
      <c r="K83" s="4">
        <f>'Monthly Data'!AJ83</f>
        <v>0</v>
      </c>
      <c r="L83" s="30"/>
      <c r="M83" s="23">
        <f>'GS &gt; 50 OLS Model'!$B$5</f>
        <v>2372385.8406306999</v>
      </c>
      <c r="N83" s="23">
        <f ca="1">'GS &gt; 50 OLS Model'!$B$6*D83</f>
        <v>2585758.73056929</v>
      </c>
      <c r="O83" s="23">
        <f ca="1">'GS &gt; 50 OLS Model'!$B$7*E83</f>
        <v>10915.709191189804</v>
      </c>
      <c r="P83" s="23">
        <f>'GS &gt; 50 OLS Model'!$B$8*F83</f>
        <v>14898053.881767001</v>
      </c>
      <c r="Q83" s="23">
        <f>'GS &gt; 50 OLS Model'!$B$9*G83</f>
        <v>2666899.7556049353</v>
      </c>
      <c r="R83" s="23">
        <f>'GS &gt; 50 OLS Model'!$B$10*H83</f>
        <v>-1421979.8795582701</v>
      </c>
      <c r="S83" s="23">
        <f>'GS &gt; 50 OLS Model'!$B$11*I83</f>
        <v>0</v>
      </c>
      <c r="T83" s="23">
        <f>'GS &gt; 50 OLS Model'!$B$12*J83</f>
        <v>0</v>
      </c>
      <c r="U83" s="23">
        <f>'GS &gt; 50 OLS Model'!$B$13*K83</f>
        <v>0</v>
      </c>
      <c r="V83" s="23">
        <f t="shared" ca="1" si="69"/>
        <v>21112034.038204845</v>
      </c>
    </row>
    <row r="84" spans="1:22" x14ac:dyDescent="0.25">
      <c r="A84" s="11">
        <f>'Monthly Data'!A84</f>
        <v>40299</v>
      </c>
      <c r="B84" s="6">
        <f t="shared" si="70"/>
        <v>2010</v>
      </c>
      <c r="C84" s="30">
        <f>'Monthly Data'!H84</f>
        <v>21075021.926799998</v>
      </c>
      <c r="D84" s="30">
        <f t="shared" ref="D84:E84" ca="1" si="74">D72</f>
        <v>144.96</v>
      </c>
      <c r="E84" s="30">
        <f t="shared" ca="1" si="74"/>
        <v>8.67</v>
      </c>
      <c r="F84" s="30">
        <f>'Monthly Data'!P84</f>
        <v>31</v>
      </c>
      <c r="G84" s="30">
        <f>'Monthly Data'!W84</f>
        <v>350</v>
      </c>
      <c r="H84" s="30">
        <f>'Monthly Data'!AC84</f>
        <v>1</v>
      </c>
      <c r="I84" s="30">
        <f>'Monthly Data'!AD84</f>
        <v>0</v>
      </c>
      <c r="J84" s="30">
        <f>'Monthly Data'!AG84</f>
        <v>0</v>
      </c>
      <c r="K84" s="4">
        <f>'Monthly Data'!AJ84</f>
        <v>0</v>
      </c>
      <c r="L84" s="30"/>
      <c r="M84" s="23">
        <f>'GS &gt; 50 OLS Model'!$B$5</f>
        <v>2372385.8406306999</v>
      </c>
      <c r="N84" s="23">
        <f ca="1">'GS &gt; 50 OLS Model'!$B$6*D84</f>
        <v>1147712.9905487748</v>
      </c>
      <c r="O84" s="23">
        <f ca="1">'GS &gt; 50 OLS Model'!$B$7*E84</f>
        <v>242664.61201952715</v>
      </c>
      <c r="P84" s="23">
        <f>'GS &gt; 50 OLS Model'!$B$8*F84</f>
        <v>15394655.6778259</v>
      </c>
      <c r="Q84" s="23">
        <f>'GS &gt; 50 OLS Model'!$B$9*G84</f>
        <v>2644234.8851607009</v>
      </c>
      <c r="R84" s="23">
        <f>'GS &gt; 50 OLS Model'!$B$10*H84</f>
        <v>-1421979.8795582701</v>
      </c>
      <c r="S84" s="23">
        <f>'GS &gt; 50 OLS Model'!$B$11*I84</f>
        <v>0</v>
      </c>
      <c r="T84" s="23">
        <f>'GS &gt; 50 OLS Model'!$B$12*J84</f>
        <v>0</v>
      </c>
      <c r="U84" s="23">
        <f>'GS &gt; 50 OLS Model'!$B$13*K84</f>
        <v>0</v>
      </c>
      <c r="V84" s="23">
        <f t="shared" ca="1" si="69"/>
        <v>20379674.126627333</v>
      </c>
    </row>
    <row r="85" spans="1:22" x14ac:dyDescent="0.25">
      <c r="A85" s="11">
        <f>'Monthly Data'!A85</f>
        <v>40330</v>
      </c>
      <c r="B85" s="6">
        <f t="shared" si="70"/>
        <v>2010</v>
      </c>
      <c r="C85" s="30">
        <f>'Monthly Data'!H85</f>
        <v>21210428.387199998</v>
      </c>
      <c r="D85" s="30">
        <f t="shared" ref="D85:E85" ca="1" si="75">D73</f>
        <v>41.510000000000005</v>
      </c>
      <c r="E85" s="30">
        <f t="shared" ca="1" si="75"/>
        <v>44.41</v>
      </c>
      <c r="F85" s="30">
        <f>'Monthly Data'!P85</f>
        <v>30</v>
      </c>
      <c r="G85" s="30">
        <f>'Monthly Data'!W85</f>
        <v>350</v>
      </c>
      <c r="H85" s="30">
        <f>'Monthly Data'!AC85</f>
        <v>0</v>
      </c>
      <c r="I85" s="30">
        <f>'Monthly Data'!AD85</f>
        <v>0</v>
      </c>
      <c r="J85" s="30">
        <f>'Monthly Data'!AG85</f>
        <v>0</v>
      </c>
      <c r="K85" s="4">
        <f>'Monthly Data'!AJ85</f>
        <v>0</v>
      </c>
      <c r="L85" s="30"/>
      <c r="M85" s="23">
        <f>'GS &gt; 50 OLS Model'!$B$5</f>
        <v>2372385.8406306999</v>
      </c>
      <c r="N85" s="23">
        <f ca="1">'GS &gt; 50 OLS Model'!$B$6*D85</f>
        <v>328653.18872571498</v>
      </c>
      <c r="O85" s="23">
        <f ca="1">'GS &gt; 50 OLS Model'!$B$7*E85</f>
        <v>1242991.3978993311</v>
      </c>
      <c r="P85" s="23">
        <f>'GS &gt; 50 OLS Model'!$B$8*F85</f>
        <v>14898053.881767001</v>
      </c>
      <c r="Q85" s="23">
        <f>'GS &gt; 50 OLS Model'!$B$9*G85</f>
        <v>2644234.8851607009</v>
      </c>
      <c r="R85" s="23">
        <f>'GS &gt; 50 OLS Model'!$B$10*H85</f>
        <v>0</v>
      </c>
      <c r="S85" s="23">
        <f>'GS &gt; 50 OLS Model'!$B$11*I85</f>
        <v>0</v>
      </c>
      <c r="T85" s="23">
        <f>'GS &gt; 50 OLS Model'!$B$12*J85</f>
        <v>0</v>
      </c>
      <c r="U85" s="23">
        <f>'GS &gt; 50 OLS Model'!$B$13*K85</f>
        <v>0</v>
      </c>
      <c r="V85" s="23">
        <f t="shared" ca="1" si="69"/>
        <v>21486319.194183446</v>
      </c>
    </row>
    <row r="86" spans="1:22" x14ac:dyDescent="0.25">
      <c r="A86" s="11">
        <f>'Monthly Data'!A86</f>
        <v>40360</v>
      </c>
      <c r="B86" s="6">
        <f t="shared" si="70"/>
        <v>2010</v>
      </c>
      <c r="C86" s="30">
        <f>'Monthly Data'!H86</f>
        <v>24170485.458300002</v>
      </c>
      <c r="D86" s="30">
        <f t="shared" ref="D86:E86" ca="1" si="76">D74</f>
        <v>5.01</v>
      </c>
      <c r="E86" s="30">
        <f t="shared" ca="1" si="76"/>
        <v>96.909999999999982</v>
      </c>
      <c r="F86" s="30">
        <f>'Monthly Data'!P86</f>
        <v>31</v>
      </c>
      <c r="G86" s="30">
        <f>'Monthly Data'!W86</f>
        <v>351</v>
      </c>
      <c r="H86" s="30">
        <f>'Monthly Data'!AC86</f>
        <v>0</v>
      </c>
      <c r="I86" s="30">
        <f>'Monthly Data'!AD86</f>
        <v>0</v>
      </c>
      <c r="J86" s="30">
        <f>'Monthly Data'!AG86</f>
        <v>0</v>
      </c>
      <c r="K86" s="4">
        <f>'Monthly Data'!AJ86</f>
        <v>0</v>
      </c>
      <c r="L86" s="30"/>
      <c r="M86" s="23">
        <f>'GS &gt; 50 OLS Model'!$B$5</f>
        <v>2372385.8406306999</v>
      </c>
      <c r="N86" s="23">
        <f ca="1">'GS &gt; 50 OLS Model'!$B$6*D86</f>
        <v>39666.405095539187</v>
      </c>
      <c r="O86" s="23">
        <f ca="1">'GS &gt; 50 OLS Model'!$B$7*E86</f>
        <v>2712413.7890210347</v>
      </c>
      <c r="P86" s="23">
        <f>'GS &gt; 50 OLS Model'!$B$8*F86</f>
        <v>15394655.6778259</v>
      </c>
      <c r="Q86" s="23">
        <f>'GS &gt; 50 OLS Model'!$B$9*G86</f>
        <v>2651789.8419754459</v>
      </c>
      <c r="R86" s="23">
        <f>'GS &gt; 50 OLS Model'!$B$10*H86</f>
        <v>0</v>
      </c>
      <c r="S86" s="23">
        <f>'GS &gt; 50 OLS Model'!$B$11*I86</f>
        <v>0</v>
      </c>
      <c r="T86" s="23">
        <f>'GS &gt; 50 OLS Model'!$B$12*J86</f>
        <v>0</v>
      </c>
      <c r="U86" s="23">
        <f>'GS &gt; 50 OLS Model'!$B$13*K86</f>
        <v>0</v>
      </c>
      <c r="V86" s="23">
        <f t="shared" ca="1" si="69"/>
        <v>23170911.554548621</v>
      </c>
    </row>
    <row r="87" spans="1:22" x14ac:dyDescent="0.25">
      <c r="A87" s="11">
        <f>'Monthly Data'!A87</f>
        <v>40391</v>
      </c>
      <c r="B87" s="6">
        <f t="shared" si="70"/>
        <v>2010</v>
      </c>
      <c r="C87" s="30">
        <f>'Monthly Data'!H87</f>
        <v>23341072.185600001</v>
      </c>
      <c r="D87" s="30">
        <f t="shared" ref="D87:E87" ca="1" si="77">D75</f>
        <v>12.719999999999999</v>
      </c>
      <c r="E87" s="30">
        <f t="shared" ca="1" si="77"/>
        <v>77.22999999999999</v>
      </c>
      <c r="F87" s="30">
        <f>'Monthly Data'!P87</f>
        <v>31</v>
      </c>
      <c r="G87" s="30">
        <f>'Monthly Data'!W87</f>
        <v>336</v>
      </c>
      <c r="H87" s="30">
        <f>'Monthly Data'!AC87</f>
        <v>0</v>
      </c>
      <c r="I87" s="30">
        <f>'Monthly Data'!AD87</f>
        <v>0</v>
      </c>
      <c r="J87" s="30">
        <f>'Monthly Data'!AG87</f>
        <v>0</v>
      </c>
      <c r="K87" s="4">
        <f>'Monthly Data'!AJ87</f>
        <v>0</v>
      </c>
      <c r="L87" s="30"/>
      <c r="M87" s="23">
        <f>'GS &gt; 50 OLS Model'!$B$5</f>
        <v>2372385.8406306999</v>
      </c>
      <c r="N87" s="23">
        <f ca="1">'GS &gt; 50 OLS Model'!$B$6*D87</f>
        <v>100709.91473358452</v>
      </c>
      <c r="O87" s="23">
        <f ca="1">'GS &gt; 50 OLS Model'!$B$7*E87</f>
        <v>2161590.3098348421</v>
      </c>
      <c r="P87" s="23">
        <f>'GS &gt; 50 OLS Model'!$B$8*F87</f>
        <v>15394655.6778259</v>
      </c>
      <c r="Q87" s="23">
        <f>'GS &gt; 50 OLS Model'!$B$9*G87</f>
        <v>2538465.4897542731</v>
      </c>
      <c r="R87" s="23">
        <f>'GS &gt; 50 OLS Model'!$B$10*H87</f>
        <v>0</v>
      </c>
      <c r="S87" s="23">
        <f>'GS &gt; 50 OLS Model'!$B$11*I87</f>
        <v>0</v>
      </c>
      <c r="T87" s="23">
        <f>'GS &gt; 50 OLS Model'!$B$12*J87</f>
        <v>0</v>
      </c>
      <c r="U87" s="23">
        <f>'GS &gt; 50 OLS Model'!$B$13*K87</f>
        <v>0</v>
      </c>
      <c r="V87" s="23">
        <f t="shared" ca="1" si="69"/>
        <v>22567807.232779302</v>
      </c>
    </row>
    <row r="88" spans="1:22" x14ac:dyDescent="0.25">
      <c r="A88" s="11">
        <f>'Monthly Data'!A88</f>
        <v>40422</v>
      </c>
      <c r="B88" s="6">
        <f t="shared" si="70"/>
        <v>2010</v>
      </c>
      <c r="C88" s="30">
        <f>'Monthly Data'!H88</f>
        <v>20619864.412799999</v>
      </c>
      <c r="D88" s="30">
        <f t="shared" ref="D88:E88" ca="1" si="78">D76</f>
        <v>86.570000000000007</v>
      </c>
      <c r="E88" s="30">
        <f t="shared" ca="1" si="78"/>
        <v>19.899999999999999</v>
      </c>
      <c r="F88" s="30">
        <f>'Monthly Data'!P88</f>
        <v>30</v>
      </c>
      <c r="G88" s="30">
        <f>'Monthly Data'!W88</f>
        <v>339</v>
      </c>
      <c r="H88" s="30">
        <f>'Monthly Data'!AC88</f>
        <v>0</v>
      </c>
      <c r="I88" s="30">
        <f>'Monthly Data'!AD88</f>
        <v>1</v>
      </c>
      <c r="J88" s="30">
        <f>'Monthly Data'!AG88</f>
        <v>0</v>
      </c>
      <c r="K88" s="4">
        <f>'Monthly Data'!AJ88</f>
        <v>0</v>
      </c>
      <c r="L88" s="30"/>
      <c r="M88" s="23">
        <f>'GS &gt; 50 OLS Model'!$B$5</f>
        <v>2372385.8406306999</v>
      </c>
      <c r="N88" s="23">
        <f ca="1">'GS &gt; 50 OLS Model'!$B$6*D88</f>
        <v>685413.31120176206</v>
      </c>
      <c r="O88" s="23">
        <f ca="1">'GS &gt; 50 OLS Model'!$B$7*E88</f>
        <v>556981.05872994114</v>
      </c>
      <c r="P88" s="23">
        <f>'GS &gt; 50 OLS Model'!$B$8*F88</f>
        <v>14898053.881767001</v>
      </c>
      <c r="Q88" s="23">
        <f>'GS &gt; 50 OLS Model'!$B$9*G88</f>
        <v>2561130.3601985076</v>
      </c>
      <c r="R88" s="23">
        <f>'GS &gt; 50 OLS Model'!$B$10*H88</f>
        <v>0</v>
      </c>
      <c r="S88" s="23">
        <f>'GS &gt; 50 OLS Model'!$B$11*I88</f>
        <v>-784111.92228106898</v>
      </c>
      <c r="T88" s="23">
        <f>'GS &gt; 50 OLS Model'!$B$12*J88</f>
        <v>0</v>
      </c>
      <c r="U88" s="23">
        <f>'GS &gt; 50 OLS Model'!$B$13*K88</f>
        <v>0</v>
      </c>
      <c r="V88" s="23">
        <f t="shared" ca="1" si="69"/>
        <v>20289852.530246846</v>
      </c>
    </row>
    <row r="89" spans="1:22" x14ac:dyDescent="0.25">
      <c r="A89" s="11">
        <f>'Monthly Data'!A89</f>
        <v>40452</v>
      </c>
      <c r="B89" s="6">
        <f t="shared" si="70"/>
        <v>2010</v>
      </c>
      <c r="C89" s="30">
        <f>'Monthly Data'!H89</f>
        <v>21162272.6325</v>
      </c>
      <c r="D89" s="30">
        <f t="shared" ref="D89:E89" ca="1" si="79">D77</f>
        <v>270.3</v>
      </c>
      <c r="E89" s="30">
        <f t="shared" ca="1" si="79"/>
        <v>1.21</v>
      </c>
      <c r="F89" s="30">
        <f>'Monthly Data'!P89</f>
        <v>31</v>
      </c>
      <c r="G89" s="30">
        <f>'Monthly Data'!W89</f>
        <v>340</v>
      </c>
      <c r="H89" s="30">
        <f>'Monthly Data'!AC89</f>
        <v>0</v>
      </c>
      <c r="I89" s="30">
        <f>'Monthly Data'!AD89</f>
        <v>1</v>
      </c>
      <c r="J89" s="30">
        <f>'Monthly Data'!AG89</f>
        <v>0</v>
      </c>
      <c r="K89" s="4">
        <f>'Monthly Data'!AJ89</f>
        <v>0</v>
      </c>
      <c r="L89" s="30"/>
      <c r="M89" s="23">
        <f>'GS &gt; 50 OLS Model'!$B$5</f>
        <v>2372385.8406306999</v>
      </c>
      <c r="N89" s="23">
        <f ca="1">'GS &gt; 50 OLS Model'!$B$6*D89</f>
        <v>2140085.6880886713</v>
      </c>
      <c r="O89" s="23">
        <f ca="1">'GS &gt; 50 OLS Model'!$B$7*E89</f>
        <v>33866.687490614517</v>
      </c>
      <c r="P89" s="23">
        <f>'GS &gt; 50 OLS Model'!$B$8*F89</f>
        <v>15394655.6778259</v>
      </c>
      <c r="Q89" s="23">
        <f>'GS &gt; 50 OLS Model'!$B$9*G89</f>
        <v>2568685.3170132525</v>
      </c>
      <c r="R89" s="23">
        <f>'GS &gt; 50 OLS Model'!$B$10*H89</f>
        <v>0</v>
      </c>
      <c r="S89" s="23">
        <f>'GS &gt; 50 OLS Model'!$B$11*I89</f>
        <v>-784111.92228106898</v>
      </c>
      <c r="T89" s="23">
        <f>'GS &gt; 50 OLS Model'!$B$12*J89</f>
        <v>0</v>
      </c>
      <c r="U89" s="23">
        <f>'GS &gt; 50 OLS Model'!$B$13*K89</f>
        <v>0</v>
      </c>
      <c r="V89" s="23">
        <f t="shared" ca="1" si="69"/>
        <v>21725567.288768068</v>
      </c>
    </row>
    <row r="90" spans="1:22" x14ac:dyDescent="0.25">
      <c r="A90" s="11">
        <f>'Monthly Data'!A90</f>
        <v>40483</v>
      </c>
      <c r="B90" s="6">
        <f t="shared" si="70"/>
        <v>2010</v>
      </c>
      <c r="C90" s="30">
        <f>'Monthly Data'!H90</f>
        <v>22484948.883300003</v>
      </c>
      <c r="D90" s="30">
        <f t="shared" ref="D90:E90" ca="1" si="80">D78</f>
        <v>444.05</v>
      </c>
      <c r="E90" s="30">
        <f t="shared" ca="1" si="80"/>
        <v>0</v>
      </c>
      <c r="F90" s="30">
        <f>'Monthly Data'!P90</f>
        <v>30</v>
      </c>
      <c r="G90" s="30">
        <f>'Monthly Data'!W90</f>
        <v>341</v>
      </c>
      <c r="H90" s="30">
        <f>'Monthly Data'!AC90</f>
        <v>0</v>
      </c>
      <c r="I90" s="30">
        <f>'Monthly Data'!AD90</f>
        <v>1</v>
      </c>
      <c r="J90" s="30">
        <f>'Monthly Data'!AG90</f>
        <v>0</v>
      </c>
      <c r="K90" s="4">
        <f>'Monthly Data'!AJ90</f>
        <v>0</v>
      </c>
      <c r="L90" s="30"/>
      <c r="M90" s="23">
        <f>'GS &gt; 50 OLS Model'!$B$5</f>
        <v>2372385.8406306999</v>
      </c>
      <c r="N90" s="23">
        <f ca="1">'GS &gt; 50 OLS Model'!$B$6*D90</f>
        <v>3515741.9526295764</v>
      </c>
      <c r="O90" s="23">
        <f ca="1">'GS &gt; 50 OLS Model'!$B$7*E90</f>
        <v>0</v>
      </c>
      <c r="P90" s="23">
        <f>'GS &gt; 50 OLS Model'!$B$8*F90</f>
        <v>14898053.881767001</v>
      </c>
      <c r="Q90" s="23">
        <f>'GS &gt; 50 OLS Model'!$B$9*G90</f>
        <v>2576240.273827997</v>
      </c>
      <c r="R90" s="23">
        <f>'GS &gt; 50 OLS Model'!$B$10*H90</f>
        <v>0</v>
      </c>
      <c r="S90" s="23">
        <f>'GS &gt; 50 OLS Model'!$B$11*I90</f>
        <v>-784111.92228106898</v>
      </c>
      <c r="T90" s="23">
        <f>'GS &gt; 50 OLS Model'!$B$12*J90</f>
        <v>0</v>
      </c>
      <c r="U90" s="23">
        <f>'GS &gt; 50 OLS Model'!$B$13*K90</f>
        <v>0</v>
      </c>
      <c r="V90" s="23">
        <f t="shared" ca="1" si="69"/>
        <v>22578310.026574206</v>
      </c>
    </row>
    <row r="91" spans="1:22" x14ac:dyDescent="0.25">
      <c r="A91" s="11">
        <f>'Monthly Data'!A91</f>
        <v>40513</v>
      </c>
      <c r="B91" s="6">
        <f t="shared" si="70"/>
        <v>2010</v>
      </c>
      <c r="C91" s="30">
        <f>'Monthly Data'!H91</f>
        <v>25202682.410200004</v>
      </c>
      <c r="D91" s="30">
        <f t="shared" ref="D91:E91" ca="1" si="81">D79</f>
        <v>684.01</v>
      </c>
      <c r="E91" s="30">
        <f t="shared" ca="1" si="81"/>
        <v>0</v>
      </c>
      <c r="F91" s="30">
        <f>'Monthly Data'!P91</f>
        <v>31</v>
      </c>
      <c r="G91" s="30">
        <f>'Monthly Data'!W91</f>
        <v>341</v>
      </c>
      <c r="H91" s="30">
        <f>'Monthly Data'!AC91</f>
        <v>0</v>
      </c>
      <c r="I91" s="30">
        <f>'Monthly Data'!AD91</f>
        <v>0</v>
      </c>
      <c r="J91" s="30">
        <f>'Monthly Data'!AG91</f>
        <v>1</v>
      </c>
      <c r="K91" s="4">
        <f>'Monthly Data'!AJ91</f>
        <v>0</v>
      </c>
      <c r="L91" s="30"/>
      <c r="M91" s="23">
        <f>'GS &gt; 50 OLS Model'!$B$5</f>
        <v>2372385.8406306999</v>
      </c>
      <c r="N91" s="23">
        <f ca="1">'GS &gt; 50 OLS Model'!$B$6*D91</f>
        <v>5415612.325229493</v>
      </c>
      <c r="O91" s="23">
        <f ca="1">'GS &gt; 50 OLS Model'!$B$7*E91</f>
        <v>0</v>
      </c>
      <c r="P91" s="23">
        <f>'GS &gt; 50 OLS Model'!$B$8*F91</f>
        <v>15394655.6778259</v>
      </c>
      <c r="Q91" s="23">
        <f>'GS &gt; 50 OLS Model'!$B$9*G91</f>
        <v>2576240.273827997</v>
      </c>
      <c r="R91" s="23">
        <f>'GS &gt; 50 OLS Model'!$B$10*H91</f>
        <v>0</v>
      </c>
      <c r="S91" s="23">
        <f>'GS &gt; 50 OLS Model'!$B$11*I91</f>
        <v>0</v>
      </c>
      <c r="T91" s="23">
        <f>'GS &gt; 50 OLS Model'!$B$12*J91</f>
        <v>-802277.150938896</v>
      </c>
      <c r="U91" s="23">
        <f>'GS &gt; 50 OLS Model'!$B$13*K91</f>
        <v>0</v>
      </c>
      <c r="V91" s="23">
        <f t="shared" ca="1" si="69"/>
        <v>24956616.966575194</v>
      </c>
    </row>
    <row r="92" spans="1:22" x14ac:dyDescent="0.25">
      <c r="A92" s="11">
        <f>'Monthly Data'!A92</f>
        <v>40544</v>
      </c>
      <c r="B92" s="6">
        <f t="shared" si="70"/>
        <v>2011</v>
      </c>
      <c r="C92" s="30">
        <f>'Monthly Data'!H92</f>
        <v>26719422.829099998</v>
      </c>
      <c r="D92" s="30">
        <f t="shared" ref="D92:E92" ca="1" si="82">D80</f>
        <v>784.29</v>
      </c>
      <c r="E92" s="30">
        <f t="shared" ca="1" si="82"/>
        <v>0</v>
      </c>
      <c r="F92" s="30">
        <f>'Monthly Data'!P92</f>
        <v>31</v>
      </c>
      <c r="G92" s="30">
        <f>'Monthly Data'!W92</f>
        <v>341</v>
      </c>
      <c r="H92" s="30">
        <f>'Monthly Data'!AC92</f>
        <v>0</v>
      </c>
      <c r="I92" s="30">
        <f>'Monthly Data'!AD92</f>
        <v>0</v>
      </c>
      <c r="J92" s="30">
        <f>'Monthly Data'!AG92</f>
        <v>0</v>
      </c>
      <c r="K92" s="4">
        <f>'Monthly Data'!AJ92</f>
        <v>0</v>
      </c>
      <c r="L92" s="30"/>
      <c r="M92" s="23">
        <f>'GS &gt; 50 OLS Model'!$B$5</f>
        <v>2372385.8406306999</v>
      </c>
      <c r="N92" s="23">
        <f ca="1">'GS &gt; 50 OLS Model'!$B$6*D92</f>
        <v>6209573.8228304256</v>
      </c>
      <c r="O92" s="23">
        <f ca="1">'GS &gt; 50 OLS Model'!$B$7*E92</f>
        <v>0</v>
      </c>
      <c r="P92" s="23">
        <f>'GS &gt; 50 OLS Model'!$B$8*F92</f>
        <v>15394655.6778259</v>
      </c>
      <c r="Q92" s="23">
        <f>'GS &gt; 50 OLS Model'!$B$9*G92</f>
        <v>2576240.273827997</v>
      </c>
      <c r="R92" s="23">
        <f>'GS &gt; 50 OLS Model'!$B$10*H92</f>
        <v>0</v>
      </c>
      <c r="S92" s="23">
        <f>'GS &gt; 50 OLS Model'!$B$11*I92</f>
        <v>0</v>
      </c>
      <c r="T92" s="23">
        <f>'GS &gt; 50 OLS Model'!$B$12*J92</f>
        <v>0</v>
      </c>
      <c r="U92" s="23">
        <f>'GS &gt; 50 OLS Model'!$B$13*K92</f>
        <v>0</v>
      </c>
      <c r="V92" s="23">
        <f t="shared" ca="1" si="69"/>
        <v>26552855.61511502</v>
      </c>
    </row>
    <row r="93" spans="1:22" x14ac:dyDescent="0.25">
      <c r="A93" s="11">
        <f>'Monthly Data'!A93</f>
        <v>40575</v>
      </c>
      <c r="B93" s="6">
        <f t="shared" si="70"/>
        <v>2011</v>
      </c>
      <c r="C93" s="30">
        <f>'Monthly Data'!H93</f>
        <v>24134565.637199998</v>
      </c>
      <c r="D93" s="30">
        <f t="shared" ref="D93:E93" ca="1" si="83">D81</f>
        <v>682.50999999999988</v>
      </c>
      <c r="E93" s="30">
        <f t="shared" ca="1" si="83"/>
        <v>0</v>
      </c>
      <c r="F93" s="30">
        <f>'Monthly Data'!P93</f>
        <v>28</v>
      </c>
      <c r="G93" s="30">
        <f>'Monthly Data'!W93</f>
        <v>341</v>
      </c>
      <c r="H93" s="30">
        <f>'Monthly Data'!AC93</f>
        <v>0</v>
      </c>
      <c r="I93" s="30">
        <f>'Monthly Data'!AD93</f>
        <v>0</v>
      </c>
      <c r="J93" s="30">
        <f>'Monthly Data'!AG93</f>
        <v>0</v>
      </c>
      <c r="K93" s="4">
        <f>'Monthly Data'!AJ93</f>
        <v>0</v>
      </c>
      <c r="L93" s="30"/>
      <c r="M93" s="23">
        <f>'GS &gt; 50 OLS Model'!$B$5</f>
        <v>2372385.8406306999</v>
      </c>
      <c r="N93" s="23">
        <f ca="1">'GS &gt; 50 OLS Model'!$B$6*D93</f>
        <v>5403736.156039211</v>
      </c>
      <c r="O93" s="23">
        <f ca="1">'GS &gt; 50 OLS Model'!$B$7*E93</f>
        <v>0</v>
      </c>
      <c r="P93" s="23">
        <f>'GS &gt; 50 OLS Model'!$B$8*F93</f>
        <v>13904850.2896492</v>
      </c>
      <c r="Q93" s="23">
        <f>'GS &gt; 50 OLS Model'!$B$9*G93</f>
        <v>2576240.273827997</v>
      </c>
      <c r="R93" s="23">
        <f>'GS &gt; 50 OLS Model'!$B$10*H93</f>
        <v>0</v>
      </c>
      <c r="S93" s="23">
        <f>'GS &gt; 50 OLS Model'!$B$11*I93</f>
        <v>0</v>
      </c>
      <c r="T93" s="23">
        <f>'GS &gt; 50 OLS Model'!$B$12*J93</f>
        <v>0</v>
      </c>
      <c r="U93" s="23">
        <f>'GS &gt; 50 OLS Model'!$B$13*K93</f>
        <v>0</v>
      </c>
      <c r="V93" s="23">
        <f t="shared" ca="1" si="69"/>
        <v>24257212.560147107</v>
      </c>
    </row>
    <row r="94" spans="1:22" x14ac:dyDescent="0.25">
      <c r="A94" s="11">
        <f>'Monthly Data'!A94</f>
        <v>40603</v>
      </c>
      <c r="B94" s="6">
        <f t="shared" si="70"/>
        <v>2011</v>
      </c>
      <c r="C94" s="30">
        <f>'Monthly Data'!H94</f>
        <v>24768007.689200003</v>
      </c>
      <c r="D94" s="30">
        <f t="shared" ref="D94:E94" ca="1" si="84">D82</f>
        <v>556.99</v>
      </c>
      <c r="E94" s="30">
        <f t="shared" ca="1" si="84"/>
        <v>0</v>
      </c>
      <c r="F94" s="30">
        <f>'Monthly Data'!P94</f>
        <v>31</v>
      </c>
      <c r="G94" s="30">
        <f>'Monthly Data'!W94</f>
        <v>342</v>
      </c>
      <c r="H94" s="30">
        <f>'Monthly Data'!AC94</f>
        <v>1</v>
      </c>
      <c r="I94" s="30">
        <f>'Monthly Data'!AD94</f>
        <v>0</v>
      </c>
      <c r="J94" s="30">
        <f>'Monthly Data'!AG94</f>
        <v>0</v>
      </c>
      <c r="K94" s="4">
        <f>'Monthly Data'!AJ94</f>
        <v>1</v>
      </c>
      <c r="L94" s="30"/>
      <c r="M94" s="23">
        <f>'GS &gt; 50 OLS Model'!$B$5</f>
        <v>2372385.8406306999</v>
      </c>
      <c r="N94" s="23">
        <f ca="1">'GS &gt; 50 OLS Model'!$B$6*D94</f>
        <v>4409938.318196482</v>
      </c>
      <c r="O94" s="23">
        <f ca="1">'GS &gt; 50 OLS Model'!$B$7*E94</f>
        <v>0</v>
      </c>
      <c r="P94" s="23">
        <f>'GS &gt; 50 OLS Model'!$B$8*F94</f>
        <v>15394655.6778259</v>
      </c>
      <c r="Q94" s="23">
        <f>'GS &gt; 50 OLS Model'!$B$9*G94</f>
        <v>2583795.230642742</v>
      </c>
      <c r="R94" s="23">
        <f>'GS &gt; 50 OLS Model'!$B$10*H94</f>
        <v>-1421979.8795582701</v>
      </c>
      <c r="S94" s="23">
        <f>'GS &gt; 50 OLS Model'!$B$11*I94</f>
        <v>0</v>
      </c>
      <c r="T94" s="23">
        <f>'GS &gt; 50 OLS Model'!$B$12*J94</f>
        <v>0</v>
      </c>
      <c r="U94" s="23">
        <f>'GS &gt; 50 OLS Model'!$B$13*K94</f>
        <v>1124443.96382978</v>
      </c>
      <c r="V94" s="23">
        <f t="shared" ca="1" si="69"/>
        <v>24463239.15156734</v>
      </c>
    </row>
    <row r="95" spans="1:22" x14ac:dyDescent="0.25">
      <c r="A95" s="11">
        <f>'Monthly Data'!A95</f>
        <v>40634</v>
      </c>
      <c r="B95" s="6">
        <f t="shared" si="70"/>
        <v>2011</v>
      </c>
      <c r="C95" s="30">
        <f>'Monthly Data'!H95</f>
        <v>21428998.341600001</v>
      </c>
      <c r="D95" s="30">
        <f t="shared" ref="D95:E95" ca="1" si="85">D83</f>
        <v>326.58999999999997</v>
      </c>
      <c r="E95" s="30">
        <f t="shared" ca="1" si="85"/>
        <v>0.39</v>
      </c>
      <c r="F95" s="30">
        <f>'Monthly Data'!P95</f>
        <v>30</v>
      </c>
      <c r="G95" s="30">
        <f>'Monthly Data'!W95</f>
        <v>343</v>
      </c>
      <c r="H95" s="30">
        <f>'Monthly Data'!AC95</f>
        <v>1</v>
      </c>
      <c r="I95" s="30">
        <f>'Monthly Data'!AD95</f>
        <v>0</v>
      </c>
      <c r="J95" s="30">
        <f>'Monthly Data'!AG95</f>
        <v>0</v>
      </c>
      <c r="K95" s="4">
        <f>'Monthly Data'!AJ95</f>
        <v>0</v>
      </c>
      <c r="L95" s="30"/>
      <c r="M95" s="23">
        <f>'GS &gt; 50 OLS Model'!$B$5</f>
        <v>2372385.8406306999</v>
      </c>
      <c r="N95" s="23">
        <f ca="1">'GS &gt; 50 OLS Model'!$B$6*D95</f>
        <v>2585758.73056929</v>
      </c>
      <c r="O95" s="23">
        <f ca="1">'GS &gt; 50 OLS Model'!$B$7*E95</f>
        <v>10915.709191189804</v>
      </c>
      <c r="P95" s="23">
        <f>'GS &gt; 50 OLS Model'!$B$8*F95</f>
        <v>14898053.881767001</v>
      </c>
      <c r="Q95" s="23">
        <f>'GS &gt; 50 OLS Model'!$B$9*G95</f>
        <v>2591350.187457487</v>
      </c>
      <c r="R95" s="23">
        <f>'GS &gt; 50 OLS Model'!$B$10*H95</f>
        <v>-1421979.8795582701</v>
      </c>
      <c r="S95" s="23">
        <f>'GS &gt; 50 OLS Model'!$B$11*I95</f>
        <v>0</v>
      </c>
      <c r="T95" s="23">
        <f>'GS &gt; 50 OLS Model'!$B$12*J95</f>
        <v>0</v>
      </c>
      <c r="U95" s="23">
        <f>'GS &gt; 50 OLS Model'!$B$13*K95</f>
        <v>0</v>
      </c>
      <c r="V95" s="23">
        <f t="shared" ca="1" si="69"/>
        <v>21036484.470057398</v>
      </c>
    </row>
    <row r="96" spans="1:22" x14ac:dyDescent="0.25">
      <c r="A96" s="11">
        <f>'Monthly Data'!A96</f>
        <v>40664</v>
      </c>
      <c r="B96" s="6">
        <f t="shared" si="70"/>
        <v>2011</v>
      </c>
      <c r="C96" s="30">
        <f>'Monthly Data'!H96</f>
        <v>20975723.055199999</v>
      </c>
      <c r="D96" s="30">
        <f t="shared" ref="D96:E96" ca="1" si="86">D84</f>
        <v>144.96</v>
      </c>
      <c r="E96" s="30">
        <f t="shared" ca="1" si="86"/>
        <v>8.67</v>
      </c>
      <c r="F96" s="30">
        <f>'Monthly Data'!P96</f>
        <v>31</v>
      </c>
      <c r="G96" s="30">
        <f>'Monthly Data'!W96</f>
        <v>339</v>
      </c>
      <c r="H96" s="30">
        <f>'Monthly Data'!AC96</f>
        <v>1</v>
      </c>
      <c r="I96" s="30">
        <f>'Monthly Data'!AD96</f>
        <v>0</v>
      </c>
      <c r="J96" s="30">
        <f>'Monthly Data'!AG96</f>
        <v>0</v>
      </c>
      <c r="K96" s="4">
        <f>'Monthly Data'!AJ96</f>
        <v>0</v>
      </c>
      <c r="L96" s="30"/>
      <c r="M96" s="23">
        <f>'GS &gt; 50 OLS Model'!$B$5</f>
        <v>2372385.8406306999</v>
      </c>
      <c r="N96" s="23">
        <f ca="1">'GS &gt; 50 OLS Model'!$B$6*D96</f>
        <v>1147712.9905487748</v>
      </c>
      <c r="O96" s="23">
        <f ca="1">'GS &gt; 50 OLS Model'!$B$7*E96</f>
        <v>242664.61201952715</v>
      </c>
      <c r="P96" s="23">
        <f>'GS &gt; 50 OLS Model'!$B$8*F96</f>
        <v>15394655.6778259</v>
      </c>
      <c r="Q96" s="23">
        <f>'GS &gt; 50 OLS Model'!$B$9*G96</f>
        <v>2561130.3601985076</v>
      </c>
      <c r="R96" s="23">
        <f>'GS &gt; 50 OLS Model'!$B$10*H96</f>
        <v>-1421979.8795582701</v>
      </c>
      <c r="S96" s="23">
        <f>'GS &gt; 50 OLS Model'!$B$11*I96</f>
        <v>0</v>
      </c>
      <c r="T96" s="23">
        <f>'GS &gt; 50 OLS Model'!$B$12*J96</f>
        <v>0</v>
      </c>
      <c r="U96" s="23">
        <f>'GS &gt; 50 OLS Model'!$B$13*K96</f>
        <v>0</v>
      </c>
      <c r="V96" s="23">
        <f t="shared" ca="1" si="69"/>
        <v>20296569.601665143</v>
      </c>
    </row>
    <row r="97" spans="1:22" x14ac:dyDescent="0.25">
      <c r="A97" s="11">
        <f>'Monthly Data'!A97</f>
        <v>40695</v>
      </c>
      <c r="B97" s="6">
        <f t="shared" si="70"/>
        <v>2011</v>
      </c>
      <c r="C97" s="30">
        <f>'Monthly Data'!H97</f>
        <v>21081698.477299999</v>
      </c>
      <c r="D97" s="30">
        <f t="shared" ref="D97:E97" ca="1" si="87">D85</f>
        <v>41.510000000000005</v>
      </c>
      <c r="E97" s="30">
        <f t="shared" ca="1" si="87"/>
        <v>44.41</v>
      </c>
      <c r="F97" s="30">
        <f>'Monthly Data'!P97</f>
        <v>30</v>
      </c>
      <c r="G97" s="30">
        <f>'Monthly Data'!W97</f>
        <v>338</v>
      </c>
      <c r="H97" s="30">
        <f>'Monthly Data'!AC97</f>
        <v>0</v>
      </c>
      <c r="I97" s="30">
        <f>'Monthly Data'!AD97</f>
        <v>0</v>
      </c>
      <c r="J97" s="30">
        <f>'Monthly Data'!AG97</f>
        <v>0</v>
      </c>
      <c r="K97" s="4">
        <f>'Monthly Data'!AJ97</f>
        <v>0</v>
      </c>
      <c r="L97" s="30"/>
      <c r="M97" s="23">
        <f>'GS &gt; 50 OLS Model'!$B$5</f>
        <v>2372385.8406306999</v>
      </c>
      <c r="N97" s="23">
        <f ca="1">'GS &gt; 50 OLS Model'!$B$6*D97</f>
        <v>328653.18872571498</v>
      </c>
      <c r="O97" s="23">
        <f ca="1">'GS &gt; 50 OLS Model'!$B$7*E97</f>
        <v>1242991.3978993311</v>
      </c>
      <c r="P97" s="23">
        <f>'GS &gt; 50 OLS Model'!$B$8*F97</f>
        <v>14898053.881767001</v>
      </c>
      <c r="Q97" s="23">
        <f>'GS &gt; 50 OLS Model'!$B$9*G97</f>
        <v>2553575.4033837626</v>
      </c>
      <c r="R97" s="23">
        <f>'GS &gt; 50 OLS Model'!$B$10*H97</f>
        <v>0</v>
      </c>
      <c r="S97" s="23">
        <f>'GS &gt; 50 OLS Model'!$B$11*I97</f>
        <v>0</v>
      </c>
      <c r="T97" s="23">
        <f>'GS &gt; 50 OLS Model'!$B$12*J97</f>
        <v>0</v>
      </c>
      <c r="U97" s="23">
        <f>'GS &gt; 50 OLS Model'!$B$13*K97</f>
        <v>0</v>
      </c>
      <c r="V97" s="23">
        <f t="shared" ca="1" si="69"/>
        <v>21395659.712406509</v>
      </c>
    </row>
    <row r="98" spans="1:22" x14ac:dyDescent="0.25">
      <c r="A98" s="11">
        <f>'Monthly Data'!A98</f>
        <v>40725</v>
      </c>
      <c r="B98" s="6">
        <f t="shared" si="70"/>
        <v>2011</v>
      </c>
      <c r="C98" s="30">
        <f>'Monthly Data'!H98</f>
        <v>23454116.069599997</v>
      </c>
      <c r="D98" s="30">
        <f t="shared" ref="D98:E98" ca="1" si="88">D86</f>
        <v>5.01</v>
      </c>
      <c r="E98" s="30">
        <f t="shared" ca="1" si="88"/>
        <v>96.909999999999982</v>
      </c>
      <c r="F98" s="30">
        <f>'Monthly Data'!P98</f>
        <v>31</v>
      </c>
      <c r="G98" s="30">
        <f>'Monthly Data'!W98</f>
        <v>339</v>
      </c>
      <c r="H98" s="30">
        <f>'Monthly Data'!AC98</f>
        <v>0</v>
      </c>
      <c r="I98" s="30">
        <f>'Monthly Data'!AD98</f>
        <v>0</v>
      </c>
      <c r="J98" s="30">
        <f>'Monthly Data'!AG98</f>
        <v>0</v>
      </c>
      <c r="K98" s="4">
        <f>'Monthly Data'!AJ98</f>
        <v>0</v>
      </c>
      <c r="L98" s="30"/>
      <c r="M98" s="23">
        <f>'GS &gt; 50 OLS Model'!$B$5</f>
        <v>2372385.8406306999</v>
      </c>
      <c r="N98" s="23">
        <f ca="1">'GS &gt; 50 OLS Model'!$B$6*D98</f>
        <v>39666.405095539187</v>
      </c>
      <c r="O98" s="23">
        <f ca="1">'GS &gt; 50 OLS Model'!$B$7*E98</f>
        <v>2712413.7890210347</v>
      </c>
      <c r="P98" s="23">
        <f>'GS &gt; 50 OLS Model'!$B$8*F98</f>
        <v>15394655.6778259</v>
      </c>
      <c r="Q98" s="23">
        <f>'GS &gt; 50 OLS Model'!$B$9*G98</f>
        <v>2561130.3601985076</v>
      </c>
      <c r="R98" s="23">
        <f>'GS &gt; 50 OLS Model'!$B$10*H98</f>
        <v>0</v>
      </c>
      <c r="S98" s="23">
        <f>'GS &gt; 50 OLS Model'!$B$11*I98</f>
        <v>0</v>
      </c>
      <c r="T98" s="23">
        <f>'GS &gt; 50 OLS Model'!$B$12*J98</f>
        <v>0</v>
      </c>
      <c r="U98" s="23">
        <f>'GS &gt; 50 OLS Model'!$B$13*K98</f>
        <v>0</v>
      </c>
      <c r="V98" s="23">
        <f t="shared" ca="1" si="69"/>
        <v>23080252.072771683</v>
      </c>
    </row>
    <row r="99" spans="1:22" x14ac:dyDescent="0.25">
      <c r="A99" s="11">
        <f>'Monthly Data'!A99</f>
        <v>40756</v>
      </c>
      <c r="B99" s="6">
        <f t="shared" si="70"/>
        <v>2011</v>
      </c>
      <c r="C99" s="30">
        <f>'Monthly Data'!H99</f>
        <v>22777142.470799997</v>
      </c>
      <c r="D99" s="30">
        <f t="shared" ref="D99:E99" ca="1" si="89">D87</f>
        <v>12.719999999999999</v>
      </c>
      <c r="E99" s="30">
        <f t="shared" ca="1" si="89"/>
        <v>77.22999999999999</v>
      </c>
      <c r="F99" s="30">
        <f>'Monthly Data'!P99</f>
        <v>31</v>
      </c>
      <c r="G99" s="30">
        <f>'Monthly Data'!W99</f>
        <v>341</v>
      </c>
      <c r="H99" s="30">
        <f>'Monthly Data'!AC99</f>
        <v>0</v>
      </c>
      <c r="I99" s="30">
        <f>'Monthly Data'!AD99</f>
        <v>0</v>
      </c>
      <c r="J99" s="30">
        <f>'Monthly Data'!AG99</f>
        <v>0</v>
      </c>
      <c r="K99" s="4">
        <f>'Monthly Data'!AJ99</f>
        <v>0</v>
      </c>
      <c r="L99" s="30"/>
      <c r="M99" s="23">
        <f>'GS &gt; 50 OLS Model'!$B$5</f>
        <v>2372385.8406306999</v>
      </c>
      <c r="N99" s="23">
        <f ca="1">'GS &gt; 50 OLS Model'!$B$6*D99</f>
        <v>100709.91473358452</v>
      </c>
      <c r="O99" s="23">
        <f ca="1">'GS &gt; 50 OLS Model'!$B$7*E99</f>
        <v>2161590.3098348421</v>
      </c>
      <c r="P99" s="23">
        <f>'GS &gt; 50 OLS Model'!$B$8*F99</f>
        <v>15394655.6778259</v>
      </c>
      <c r="Q99" s="23">
        <f>'GS &gt; 50 OLS Model'!$B$9*G99</f>
        <v>2576240.273827997</v>
      </c>
      <c r="R99" s="23">
        <f>'GS &gt; 50 OLS Model'!$B$10*H99</f>
        <v>0</v>
      </c>
      <c r="S99" s="23">
        <f>'GS &gt; 50 OLS Model'!$B$11*I99</f>
        <v>0</v>
      </c>
      <c r="T99" s="23">
        <f>'GS &gt; 50 OLS Model'!$B$12*J99</f>
        <v>0</v>
      </c>
      <c r="U99" s="23">
        <f>'GS &gt; 50 OLS Model'!$B$13*K99</f>
        <v>0</v>
      </c>
      <c r="V99" s="23">
        <f t="shared" ca="1" si="69"/>
        <v>22605582.016853023</v>
      </c>
    </row>
    <row r="100" spans="1:22" x14ac:dyDescent="0.25">
      <c r="A100" s="11">
        <f>'Monthly Data'!A100</f>
        <v>40787</v>
      </c>
      <c r="B100" s="6">
        <f t="shared" si="70"/>
        <v>2011</v>
      </c>
      <c r="C100" s="30">
        <f>'Monthly Data'!H100</f>
        <v>21103919.222400002</v>
      </c>
      <c r="D100" s="30">
        <f t="shared" ref="D100:E100" ca="1" si="90">D88</f>
        <v>86.570000000000007</v>
      </c>
      <c r="E100" s="30">
        <f t="shared" ca="1" si="90"/>
        <v>19.899999999999999</v>
      </c>
      <c r="F100" s="30">
        <f>'Monthly Data'!P100</f>
        <v>30</v>
      </c>
      <c r="G100" s="30">
        <f>'Monthly Data'!W100</f>
        <v>347</v>
      </c>
      <c r="H100" s="30">
        <f>'Monthly Data'!AC100</f>
        <v>0</v>
      </c>
      <c r="I100" s="30">
        <f>'Monthly Data'!AD100</f>
        <v>1</v>
      </c>
      <c r="J100" s="30">
        <f>'Monthly Data'!AG100</f>
        <v>0</v>
      </c>
      <c r="K100" s="4">
        <f>'Monthly Data'!AJ100</f>
        <v>0</v>
      </c>
      <c r="L100" s="30"/>
      <c r="M100" s="23">
        <f>'GS &gt; 50 OLS Model'!$B$5</f>
        <v>2372385.8406306999</v>
      </c>
      <c r="N100" s="23">
        <f ca="1">'GS &gt; 50 OLS Model'!$B$6*D100</f>
        <v>685413.31120176206</v>
      </c>
      <c r="O100" s="23">
        <f ca="1">'GS &gt; 50 OLS Model'!$B$7*E100</f>
        <v>556981.05872994114</v>
      </c>
      <c r="P100" s="23">
        <f>'GS &gt; 50 OLS Model'!$B$8*F100</f>
        <v>14898053.881767001</v>
      </c>
      <c r="Q100" s="23">
        <f>'GS &gt; 50 OLS Model'!$B$9*G100</f>
        <v>2621570.0147164664</v>
      </c>
      <c r="R100" s="23">
        <f>'GS &gt; 50 OLS Model'!$B$10*H100</f>
        <v>0</v>
      </c>
      <c r="S100" s="23">
        <f>'GS &gt; 50 OLS Model'!$B$11*I100</f>
        <v>-784111.92228106898</v>
      </c>
      <c r="T100" s="23">
        <f>'GS &gt; 50 OLS Model'!$B$12*J100</f>
        <v>0</v>
      </c>
      <c r="U100" s="23">
        <f>'GS &gt; 50 OLS Model'!$B$13*K100</f>
        <v>0</v>
      </c>
      <c r="V100" s="23">
        <f t="shared" ca="1" si="69"/>
        <v>20350292.184764802</v>
      </c>
    </row>
    <row r="101" spans="1:22" x14ac:dyDescent="0.25">
      <c r="A101" s="11">
        <f>'Monthly Data'!A101</f>
        <v>40817</v>
      </c>
      <c r="B101" s="6">
        <f t="shared" si="70"/>
        <v>2011</v>
      </c>
      <c r="C101" s="30">
        <f>'Monthly Data'!H101</f>
        <v>21513172.633600004</v>
      </c>
      <c r="D101" s="30">
        <f t="shared" ref="D101:E101" ca="1" si="91">D89</f>
        <v>270.3</v>
      </c>
      <c r="E101" s="30">
        <f t="shared" ca="1" si="91"/>
        <v>1.21</v>
      </c>
      <c r="F101" s="30">
        <f>'Monthly Data'!P101</f>
        <v>31</v>
      </c>
      <c r="G101" s="30">
        <f>'Monthly Data'!W101</f>
        <v>348</v>
      </c>
      <c r="H101" s="30">
        <f>'Monthly Data'!AC101</f>
        <v>0</v>
      </c>
      <c r="I101" s="30">
        <f>'Monthly Data'!AD101</f>
        <v>1</v>
      </c>
      <c r="J101" s="30">
        <f>'Monthly Data'!AG101</f>
        <v>0</v>
      </c>
      <c r="K101" s="4">
        <f>'Monthly Data'!AJ101</f>
        <v>0</v>
      </c>
      <c r="L101" s="30"/>
      <c r="M101" s="23">
        <f>'GS &gt; 50 OLS Model'!$B$5</f>
        <v>2372385.8406306999</v>
      </c>
      <c r="N101" s="23">
        <f ca="1">'GS &gt; 50 OLS Model'!$B$6*D101</f>
        <v>2140085.6880886713</v>
      </c>
      <c r="O101" s="23">
        <f ca="1">'GS &gt; 50 OLS Model'!$B$7*E101</f>
        <v>33866.687490614517</v>
      </c>
      <c r="P101" s="23">
        <f>'GS &gt; 50 OLS Model'!$B$8*F101</f>
        <v>15394655.6778259</v>
      </c>
      <c r="Q101" s="23">
        <f>'GS &gt; 50 OLS Model'!$B$9*G101</f>
        <v>2629124.9715312114</v>
      </c>
      <c r="R101" s="23">
        <f>'GS &gt; 50 OLS Model'!$B$10*H101</f>
        <v>0</v>
      </c>
      <c r="S101" s="23">
        <f>'GS &gt; 50 OLS Model'!$B$11*I101</f>
        <v>-784111.92228106898</v>
      </c>
      <c r="T101" s="23">
        <f>'GS &gt; 50 OLS Model'!$B$12*J101</f>
        <v>0</v>
      </c>
      <c r="U101" s="23">
        <f>'GS &gt; 50 OLS Model'!$B$13*K101</f>
        <v>0</v>
      </c>
      <c r="V101" s="23">
        <f t="shared" ca="1" si="69"/>
        <v>21786006.943286028</v>
      </c>
    </row>
    <row r="102" spans="1:22" x14ac:dyDescent="0.25">
      <c r="A102" s="11">
        <f>'Monthly Data'!A102</f>
        <v>40848</v>
      </c>
      <c r="B102" s="6">
        <f t="shared" si="70"/>
        <v>2011</v>
      </c>
      <c r="C102" s="30">
        <f>'Monthly Data'!H102</f>
        <v>21850936.435900003</v>
      </c>
      <c r="D102" s="30">
        <f t="shared" ref="D102:E102" ca="1" si="92">D90</f>
        <v>444.05</v>
      </c>
      <c r="E102" s="30">
        <f t="shared" ca="1" si="92"/>
        <v>0</v>
      </c>
      <c r="F102" s="30">
        <f>'Monthly Data'!P102</f>
        <v>30</v>
      </c>
      <c r="G102" s="30">
        <f>'Monthly Data'!W102</f>
        <v>353</v>
      </c>
      <c r="H102" s="30">
        <f>'Monthly Data'!AC102</f>
        <v>0</v>
      </c>
      <c r="I102" s="30">
        <f>'Monthly Data'!AD102</f>
        <v>1</v>
      </c>
      <c r="J102" s="30">
        <f>'Monthly Data'!AG102</f>
        <v>0</v>
      </c>
      <c r="K102" s="4">
        <f>'Monthly Data'!AJ102</f>
        <v>0</v>
      </c>
      <c r="L102" s="30"/>
      <c r="M102" s="23">
        <f>'GS &gt; 50 OLS Model'!$B$5</f>
        <v>2372385.8406306999</v>
      </c>
      <c r="N102" s="23">
        <f ca="1">'GS &gt; 50 OLS Model'!$B$6*D102</f>
        <v>3515741.9526295764</v>
      </c>
      <c r="O102" s="23">
        <f ca="1">'GS &gt; 50 OLS Model'!$B$7*E102</f>
        <v>0</v>
      </c>
      <c r="P102" s="23">
        <f>'GS &gt; 50 OLS Model'!$B$8*F102</f>
        <v>14898053.881767001</v>
      </c>
      <c r="Q102" s="23">
        <f>'GS &gt; 50 OLS Model'!$B$9*G102</f>
        <v>2666899.7556049353</v>
      </c>
      <c r="R102" s="23">
        <f>'GS &gt; 50 OLS Model'!$B$10*H102</f>
        <v>0</v>
      </c>
      <c r="S102" s="23">
        <f>'GS &gt; 50 OLS Model'!$B$11*I102</f>
        <v>-784111.92228106898</v>
      </c>
      <c r="T102" s="23">
        <f>'GS &gt; 50 OLS Model'!$B$12*J102</f>
        <v>0</v>
      </c>
      <c r="U102" s="23">
        <f>'GS &gt; 50 OLS Model'!$B$13*K102</f>
        <v>0</v>
      </c>
      <c r="V102" s="23">
        <f t="shared" ca="1" si="69"/>
        <v>22668969.508351143</v>
      </c>
    </row>
    <row r="103" spans="1:22" x14ac:dyDescent="0.25">
      <c r="A103" s="11">
        <f>'Monthly Data'!A103</f>
        <v>40878</v>
      </c>
      <c r="B103" s="6">
        <f t="shared" si="70"/>
        <v>2011</v>
      </c>
      <c r="C103" s="30">
        <f>'Monthly Data'!H103</f>
        <v>23904881.2892</v>
      </c>
      <c r="D103" s="30">
        <f t="shared" ref="D103:E103" ca="1" si="93">D91</f>
        <v>684.01</v>
      </c>
      <c r="E103" s="30">
        <f t="shared" ca="1" si="93"/>
        <v>0</v>
      </c>
      <c r="F103" s="30">
        <f>'Monthly Data'!P103</f>
        <v>31</v>
      </c>
      <c r="G103" s="30">
        <f>'Monthly Data'!W103</f>
        <v>357</v>
      </c>
      <c r="H103" s="30">
        <f>'Monthly Data'!AC103</f>
        <v>0</v>
      </c>
      <c r="I103" s="30">
        <f>'Monthly Data'!AD103</f>
        <v>0</v>
      </c>
      <c r="J103" s="30">
        <f>'Monthly Data'!AG103</f>
        <v>1</v>
      </c>
      <c r="K103" s="4">
        <f>'Monthly Data'!AJ103</f>
        <v>0</v>
      </c>
      <c r="L103" s="30"/>
      <c r="M103" s="23">
        <f>'GS &gt; 50 OLS Model'!$B$5</f>
        <v>2372385.8406306999</v>
      </c>
      <c r="N103" s="23">
        <f ca="1">'GS &gt; 50 OLS Model'!$B$6*D103</f>
        <v>5415612.325229493</v>
      </c>
      <c r="O103" s="23">
        <f ca="1">'GS &gt; 50 OLS Model'!$B$7*E103</f>
        <v>0</v>
      </c>
      <c r="P103" s="23">
        <f>'GS &gt; 50 OLS Model'!$B$8*F103</f>
        <v>15394655.6778259</v>
      </c>
      <c r="Q103" s="23">
        <f>'GS &gt; 50 OLS Model'!$B$9*G103</f>
        <v>2697119.5828639148</v>
      </c>
      <c r="R103" s="23">
        <f>'GS &gt; 50 OLS Model'!$B$10*H103</f>
        <v>0</v>
      </c>
      <c r="S103" s="23">
        <f>'GS &gt; 50 OLS Model'!$B$11*I103</f>
        <v>0</v>
      </c>
      <c r="T103" s="23">
        <f>'GS &gt; 50 OLS Model'!$B$12*J103</f>
        <v>-802277.150938896</v>
      </c>
      <c r="U103" s="23">
        <f>'GS &gt; 50 OLS Model'!$B$13*K103</f>
        <v>0</v>
      </c>
      <c r="V103" s="23">
        <f t="shared" ca="1" si="69"/>
        <v>25077496.275611114</v>
      </c>
    </row>
    <row r="104" spans="1:22" x14ac:dyDescent="0.25">
      <c r="A104" s="11">
        <f>'Monthly Data'!A104</f>
        <v>40909</v>
      </c>
      <c r="B104" s="6">
        <f t="shared" si="70"/>
        <v>2012</v>
      </c>
      <c r="C104" s="30">
        <f>'Monthly Data'!H104</f>
        <v>25676776.359000001</v>
      </c>
      <c r="D104" s="30">
        <f t="shared" ref="D104:E104" ca="1" si="94">D92</f>
        <v>784.29</v>
      </c>
      <c r="E104" s="30">
        <f t="shared" ca="1" si="94"/>
        <v>0</v>
      </c>
      <c r="F104" s="30">
        <f>'Monthly Data'!P104</f>
        <v>31</v>
      </c>
      <c r="G104" s="30">
        <f>'Monthly Data'!W104</f>
        <v>358</v>
      </c>
      <c r="H104" s="30">
        <f>'Monthly Data'!AC104</f>
        <v>0</v>
      </c>
      <c r="I104" s="30">
        <f>'Monthly Data'!AD104</f>
        <v>0</v>
      </c>
      <c r="J104" s="30">
        <f>'Monthly Data'!AG104</f>
        <v>0</v>
      </c>
      <c r="K104" s="4">
        <f>'Monthly Data'!AJ104</f>
        <v>0</v>
      </c>
      <c r="L104" s="30"/>
      <c r="M104" s="23">
        <f>'GS &gt; 50 OLS Model'!$B$5</f>
        <v>2372385.8406306999</v>
      </c>
      <c r="N104" s="23">
        <f ca="1">'GS &gt; 50 OLS Model'!$B$6*D104</f>
        <v>6209573.8228304256</v>
      </c>
      <c r="O104" s="23">
        <f ca="1">'GS &gt; 50 OLS Model'!$B$7*E104</f>
        <v>0</v>
      </c>
      <c r="P104" s="23">
        <f>'GS &gt; 50 OLS Model'!$B$8*F104</f>
        <v>15394655.6778259</v>
      </c>
      <c r="Q104" s="23">
        <f>'GS &gt; 50 OLS Model'!$B$9*G104</f>
        <v>2704674.5396786598</v>
      </c>
      <c r="R104" s="23">
        <f>'GS &gt; 50 OLS Model'!$B$10*H104</f>
        <v>0</v>
      </c>
      <c r="S104" s="23">
        <f>'GS &gt; 50 OLS Model'!$B$11*I104</f>
        <v>0</v>
      </c>
      <c r="T104" s="23">
        <f>'GS &gt; 50 OLS Model'!$B$12*J104</f>
        <v>0</v>
      </c>
      <c r="U104" s="23">
        <f>'GS &gt; 50 OLS Model'!$B$13*K104</f>
        <v>0</v>
      </c>
      <c r="V104" s="23">
        <f t="shared" ca="1" si="69"/>
        <v>26681289.880965684</v>
      </c>
    </row>
    <row r="105" spans="1:22" x14ac:dyDescent="0.25">
      <c r="A105" s="11">
        <f>'Monthly Data'!A105</f>
        <v>40940</v>
      </c>
      <c r="B105" s="6">
        <f t="shared" si="70"/>
        <v>2012</v>
      </c>
      <c r="C105" s="30">
        <f>'Monthly Data'!H105</f>
        <v>23619151.4311</v>
      </c>
      <c r="D105" s="30">
        <f t="shared" ref="D105:E105" ca="1" si="95">D93</f>
        <v>682.50999999999988</v>
      </c>
      <c r="E105" s="30">
        <f t="shared" ca="1" si="95"/>
        <v>0</v>
      </c>
      <c r="F105" s="30">
        <f>'Monthly Data'!P105</f>
        <v>29</v>
      </c>
      <c r="G105" s="30">
        <f>'Monthly Data'!W105</f>
        <v>357</v>
      </c>
      <c r="H105" s="30">
        <f>'Monthly Data'!AC105</f>
        <v>0</v>
      </c>
      <c r="I105" s="30">
        <f>'Monthly Data'!AD105</f>
        <v>0</v>
      </c>
      <c r="J105" s="30">
        <f>'Monthly Data'!AG105</f>
        <v>0</v>
      </c>
      <c r="K105" s="4">
        <f>'Monthly Data'!AJ105</f>
        <v>0</v>
      </c>
      <c r="L105" s="30"/>
      <c r="M105" s="23">
        <f>'GS &gt; 50 OLS Model'!$B$5</f>
        <v>2372385.8406306999</v>
      </c>
      <c r="N105" s="23">
        <f ca="1">'GS &gt; 50 OLS Model'!$B$6*D105</f>
        <v>5403736.156039211</v>
      </c>
      <c r="O105" s="23">
        <f ca="1">'GS &gt; 50 OLS Model'!$B$7*E105</f>
        <v>0</v>
      </c>
      <c r="P105" s="23">
        <f>'GS &gt; 50 OLS Model'!$B$8*F105</f>
        <v>14401452.0857081</v>
      </c>
      <c r="Q105" s="23">
        <f>'GS &gt; 50 OLS Model'!$B$9*G105</f>
        <v>2697119.5828639148</v>
      </c>
      <c r="R105" s="23">
        <f>'GS &gt; 50 OLS Model'!$B$10*H105</f>
        <v>0</v>
      </c>
      <c r="S105" s="23">
        <f>'GS &gt; 50 OLS Model'!$B$11*I105</f>
        <v>0</v>
      </c>
      <c r="T105" s="23">
        <f>'GS &gt; 50 OLS Model'!$B$12*J105</f>
        <v>0</v>
      </c>
      <c r="U105" s="23">
        <f>'GS &gt; 50 OLS Model'!$B$13*K105</f>
        <v>0</v>
      </c>
      <c r="V105" s="23">
        <f t="shared" ca="1" si="69"/>
        <v>24874693.665241927</v>
      </c>
    </row>
    <row r="106" spans="1:22" x14ac:dyDescent="0.25">
      <c r="A106" s="11">
        <f>'Monthly Data'!A106</f>
        <v>40969</v>
      </c>
      <c r="B106" s="6">
        <f t="shared" si="70"/>
        <v>2012</v>
      </c>
      <c r="C106" s="30">
        <f>'Monthly Data'!H106</f>
        <v>23091329.537699997</v>
      </c>
      <c r="D106" s="30">
        <f t="shared" ref="D106:E106" ca="1" si="96">D94</f>
        <v>556.99</v>
      </c>
      <c r="E106" s="30">
        <f t="shared" ca="1" si="96"/>
        <v>0</v>
      </c>
      <c r="F106" s="30">
        <f>'Monthly Data'!P106</f>
        <v>31</v>
      </c>
      <c r="G106" s="30">
        <f>'Monthly Data'!W106</f>
        <v>358</v>
      </c>
      <c r="H106" s="30">
        <f>'Monthly Data'!AC106</f>
        <v>1</v>
      </c>
      <c r="I106" s="30">
        <f>'Monthly Data'!AD106</f>
        <v>0</v>
      </c>
      <c r="J106" s="30">
        <f>'Monthly Data'!AG106</f>
        <v>0</v>
      </c>
      <c r="K106" s="4">
        <f>'Monthly Data'!AJ106</f>
        <v>1</v>
      </c>
      <c r="L106" s="30"/>
      <c r="M106" s="23">
        <f>'GS &gt; 50 OLS Model'!$B$5</f>
        <v>2372385.8406306999</v>
      </c>
      <c r="N106" s="23">
        <f ca="1">'GS &gt; 50 OLS Model'!$B$6*D106</f>
        <v>4409938.318196482</v>
      </c>
      <c r="O106" s="23">
        <f ca="1">'GS &gt; 50 OLS Model'!$B$7*E106</f>
        <v>0</v>
      </c>
      <c r="P106" s="23">
        <f>'GS &gt; 50 OLS Model'!$B$8*F106</f>
        <v>15394655.6778259</v>
      </c>
      <c r="Q106" s="23">
        <f>'GS &gt; 50 OLS Model'!$B$9*G106</f>
        <v>2704674.5396786598</v>
      </c>
      <c r="R106" s="23">
        <f>'GS &gt; 50 OLS Model'!$B$10*H106</f>
        <v>-1421979.8795582701</v>
      </c>
      <c r="S106" s="23">
        <f>'GS &gt; 50 OLS Model'!$B$11*I106</f>
        <v>0</v>
      </c>
      <c r="T106" s="23">
        <f>'GS &gt; 50 OLS Model'!$B$12*J106</f>
        <v>0</v>
      </c>
      <c r="U106" s="23">
        <f>'GS &gt; 50 OLS Model'!$B$13*K106</f>
        <v>1124443.96382978</v>
      </c>
      <c r="V106" s="23">
        <f t="shared" ca="1" si="69"/>
        <v>24584118.460603252</v>
      </c>
    </row>
    <row r="107" spans="1:22" x14ac:dyDescent="0.25">
      <c r="A107" s="11">
        <f>'Monthly Data'!A107</f>
        <v>41000</v>
      </c>
      <c r="B107" s="6">
        <f t="shared" si="70"/>
        <v>2012</v>
      </c>
      <c r="C107" s="30">
        <f>'Monthly Data'!H107</f>
        <v>20776077.264199998</v>
      </c>
      <c r="D107" s="30">
        <f t="shared" ref="D107:E107" ca="1" si="97">D95</f>
        <v>326.58999999999997</v>
      </c>
      <c r="E107" s="30">
        <f t="shared" ca="1" si="97"/>
        <v>0.39</v>
      </c>
      <c r="F107" s="30">
        <f>'Monthly Data'!P107</f>
        <v>30</v>
      </c>
      <c r="G107" s="30">
        <f>'Monthly Data'!W107</f>
        <v>360</v>
      </c>
      <c r="H107" s="30">
        <f>'Monthly Data'!AC107</f>
        <v>1</v>
      </c>
      <c r="I107" s="30">
        <f>'Monthly Data'!AD107</f>
        <v>0</v>
      </c>
      <c r="J107" s="30">
        <f>'Monthly Data'!AG107</f>
        <v>0</v>
      </c>
      <c r="K107" s="4">
        <f>'Monthly Data'!AJ107</f>
        <v>0</v>
      </c>
      <c r="L107" s="30"/>
      <c r="M107" s="23">
        <f>'GS &gt; 50 OLS Model'!$B$5</f>
        <v>2372385.8406306999</v>
      </c>
      <c r="N107" s="23">
        <f ca="1">'GS &gt; 50 OLS Model'!$B$6*D107</f>
        <v>2585758.73056929</v>
      </c>
      <c r="O107" s="23">
        <f ca="1">'GS &gt; 50 OLS Model'!$B$7*E107</f>
        <v>10915.709191189804</v>
      </c>
      <c r="P107" s="23">
        <f>'GS &gt; 50 OLS Model'!$B$8*F107</f>
        <v>14898053.881767001</v>
      </c>
      <c r="Q107" s="23">
        <f>'GS &gt; 50 OLS Model'!$B$9*G107</f>
        <v>2719784.4533081497</v>
      </c>
      <c r="R107" s="23">
        <f>'GS &gt; 50 OLS Model'!$B$10*H107</f>
        <v>-1421979.8795582701</v>
      </c>
      <c r="S107" s="23">
        <f>'GS &gt; 50 OLS Model'!$B$11*I107</f>
        <v>0</v>
      </c>
      <c r="T107" s="23">
        <f>'GS &gt; 50 OLS Model'!$B$12*J107</f>
        <v>0</v>
      </c>
      <c r="U107" s="23">
        <f>'GS &gt; 50 OLS Model'!$B$13*K107</f>
        <v>0</v>
      </c>
      <c r="V107" s="23">
        <f t="shared" ca="1" si="69"/>
        <v>21164918.735908061</v>
      </c>
    </row>
    <row r="108" spans="1:22" x14ac:dyDescent="0.25">
      <c r="A108" s="11">
        <f>'Monthly Data'!A108</f>
        <v>41030</v>
      </c>
      <c r="B108" s="6">
        <f t="shared" si="70"/>
        <v>2012</v>
      </c>
      <c r="C108" s="30">
        <f>'Monthly Data'!H108</f>
        <v>20837523.118300002</v>
      </c>
      <c r="D108" s="30">
        <f t="shared" ref="D108:E108" ca="1" si="98">D96</f>
        <v>144.96</v>
      </c>
      <c r="E108" s="30">
        <f t="shared" ca="1" si="98"/>
        <v>8.67</v>
      </c>
      <c r="F108" s="30">
        <f>'Monthly Data'!P108</f>
        <v>31</v>
      </c>
      <c r="G108" s="30">
        <f>'Monthly Data'!W108</f>
        <v>360</v>
      </c>
      <c r="H108" s="30">
        <f>'Monthly Data'!AC108</f>
        <v>1</v>
      </c>
      <c r="I108" s="30">
        <f>'Monthly Data'!AD108</f>
        <v>0</v>
      </c>
      <c r="J108" s="30">
        <f>'Monthly Data'!AG108</f>
        <v>0</v>
      </c>
      <c r="K108" s="4">
        <f>'Monthly Data'!AJ108</f>
        <v>0</v>
      </c>
      <c r="L108" s="30"/>
      <c r="M108" s="23">
        <f>'GS &gt; 50 OLS Model'!$B$5</f>
        <v>2372385.8406306999</v>
      </c>
      <c r="N108" s="23">
        <f ca="1">'GS &gt; 50 OLS Model'!$B$6*D108</f>
        <v>1147712.9905487748</v>
      </c>
      <c r="O108" s="23">
        <f ca="1">'GS &gt; 50 OLS Model'!$B$7*E108</f>
        <v>242664.61201952715</v>
      </c>
      <c r="P108" s="23">
        <f>'GS &gt; 50 OLS Model'!$B$8*F108</f>
        <v>15394655.6778259</v>
      </c>
      <c r="Q108" s="23">
        <f>'GS &gt; 50 OLS Model'!$B$9*G108</f>
        <v>2719784.4533081497</v>
      </c>
      <c r="R108" s="23">
        <f>'GS &gt; 50 OLS Model'!$B$10*H108</f>
        <v>-1421979.8795582701</v>
      </c>
      <c r="S108" s="23">
        <f>'GS &gt; 50 OLS Model'!$B$11*I108</f>
        <v>0</v>
      </c>
      <c r="T108" s="23">
        <f>'GS &gt; 50 OLS Model'!$B$12*J108</f>
        <v>0</v>
      </c>
      <c r="U108" s="23">
        <f>'GS &gt; 50 OLS Model'!$B$13*K108</f>
        <v>0</v>
      </c>
      <c r="V108" s="23">
        <f t="shared" ca="1" si="69"/>
        <v>20455223.694774784</v>
      </c>
    </row>
    <row r="109" spans="1:22" x14ac:dyDescent="0.25">
      <c r="A109" s="11">
        <f>'Monthly Data'!A109</f>
        <v>41061</v>
      </c>
      <c r="B109" s="6">
        <f t="shared" si="70"/>
        <v>2012</v>
      </c>
      <c r="C109" s="30">
        <f>'Monthly Data'!H109</f>
        <v>21707404.059699997</v>
      </c>
      <c r="D109" s="30">
        <f t="shared" ref="D109:E109" ca="1" si="99">D97</f>
        <v>41.510000000000005</v>
      </c>
      <c r="E109" s="30">
        <f t="shared" ca="1" si="99"/>
        <v>44.41</v>
      </c>
      <c r="F109" s="30">
        <f>'Monthly Data'!P109</f>
        <v>30</v>
      </c>
      <c r="G109" s="30">
        <f>'Monthly Data'!W109</f>
        <v>361</v>
      </c>
      <c r="H109" s="30">
        <f>'Monthly Data'!AC109</f>
        <v>0</v>
      </c>
      <c r="I109" s="30">
        <f>'Monthly Data'!AD109</f>
        <v>0</v>
      </c>
      <c r="J109" s="30">
        <f>'Monthly Data'!AG109</f>
        <v>0</v>
      </c>
      <c r="K109" s="4">
        <f>'Monthly Data'!AJ109</f>
        <v>0</v>
      </c>
      <c r="L109" s="30"/>
      <c r="M109" s="23">
        <f>'GS &gt; 50 OLS Model'!$B$5</f>
        <v>2372385.8406306999</v>
      </c>
      <c r="N109" s="23">
        <f ca="1">'GS &gt; 50 OLS Model'!$B$6*D109</f>
        <v>328653.18872571498</v>
      </c>
      <c r="O109" s="23">
        <f ca="1">'GS &gt; 50 OLS Model'!$B$7*E109</f>
        <v>1242991.3978993311</v>
      </c>
      <c r="P109" s="23">
        <f>'GS &gt; 50 OLS Model'!$B$8*F109</f>
        <v>14898053.881767001</v>
      </c>
      <c r="Q109" s="23">
        <f>'GS &gt; 50 OLS Model'!$B$9*G109</f>
        <v>2727339.4101228942</v>
      </c>
      <c r="R109" s="23">
        <f>'GS &gt; 50 OLS Model'!$B$10*H109</f>
        <v>0</v>
      </c>
      <c r="S109" s="23">
        <f>'GS &gt; 50 OLS Model'!$B$11*I109</f>
        <v>0</v>
      </c>
      <c r="T109" s="23">
        <f>'GS &gt; 50 OLS Model'!$B$12*J109</f>
        <v>0</v>
      </c>
      <c r="U109" s="23">
        <f>'GS &gt; 50 OLS Model'!$B$13*K109</f>
        <v>0</v>
      </c>
      <c r="V109" s="23">
        <f t="shared" ca="1" si="69"/>
        <v>21569423.719145641</v>
      </c>
    </row>
    <row r="110" spans="1:22" x14ac:dyDescent="0.25">
      <c r="A110" s="11">
        <f>'Monthly Data'!A110</f>
        <v>41091</v>
      </c>
      <c r="B110" s="6">
        <f t="shared" si="70"/>
        <v>2012</v>
      </c>
      <c r="C110" s="30">
        <f>'Monthly Data'!H110</f>
        <v>24001087.441299997</v>
      </c>
      <c r="D110" s="30">
        <f t="shared" ref="D110:E110" ca="1" si="100">D98</f>
        <v>5.01</v>
      </c>
      <c r="E110" s="30">
        <f t="shared" ca="1" si="100"/>
        <v>96.909999999999982</v>
      </c>
      <c r="F110" s="30">
        <f>'Monthly Data'!P110</f>
        <v>31</v>
      </c>
      <c r="G110" s="30">
        <f>'Monthly Data'!W110</f>
        <v>360</v>
      </c>
      <c r="H110" s="30">
        <f>'Monthly Data'!AC110</f>
        <v>0</v>
      </c>
      <c r="I110" s="30">
        <f>'Monthly Data'!AD110</f>
        <v>0</v>
      </c>
      <c r="J110" s="30">
        <f>'Monthly Data'!AG110</f>
        <v>0</v>
      </c>
      <c r="K110" s="4">
        <f>'Monthly Data'!AJ110</f>
        <v>0</v>
      </c>
      <c r="L110" s="30"/>
      <c r="M110" s="23">
        <f>'GS &gt; 50 OLS Model'!$B$5</f>
        <v>2372385.8406306999</v>
      </c>
      <c r="N110" s="23">
        <f ca="1">'GS &gt; 50 OLS Model'!$B$6*D110</f>
        <v>39666.405095539187</v>
      </c>
      <c r="O110" s="23">
        <f ca="1">'GS &gt; 50 OLS Model'!$B$7*E110</f>
        <v>2712413.7890210347</v>
      </c>
      <c r="P110" s="23">
        <f>'GS &gt; 50 OLS Model'!$B$8*F110</f>
        <v>15394655.6778259</v>
      </c>
      <c r="Q110" s="23">
        <f>'GS &gt; 50 OLS Model'!$B$9*G110</f>
        <v>2719784.4533081497</v>
      </c>
      <c r="R110" s="23">
        <f>'GS &gt; 50 OLS Model'!$B$10*H110</f>
        <v>0</v>
      </c>
      <c r="S110" s="23">
        <f>'GS &gt; 50 OLS Model'!$B$11*I110</f>
        <v>0</v>
      </c>
      <c r="T110" s="23">
        <f>'GS &gt; 50 OLS Model'!$B$12*J110</f>
        <v>0</v>
      </c>
      <c r="U110" s="23">
        <f>'GS &gt; 50 OLS Model'!$B$13*K110</f>
        <v>0</v>
      </c>
      <c r="V110" s="23">
        <f t="shared" ca="1" si="69"/>
        <v>23238906.165881325</v>
      </c>
    </row>
    <row r="111" spans="1:22" x14ac:dyDescent="0.25">
      <c r="A111" s="11">
        <f>'Monthly Data'!A111</f>
        <v>41122</v>
      </c>
      <c r="B111" s="6">
        <f t="shared" si="70"/>
        <v>2012</v>
      </c>
      <c r="C111" s="30">
        <f>'Monthly Data'!H111</f>
        <v>23568098.964500003</v>
      </c>
      <c r="D111" s="30">
        <f t="shared" ref="D111:E111" ca="1" si="101">D99</f>
        <v>12.719999999999999</v>
      </c>
      <c r="E111" s="30">
        <f t="shared" ca="1" si="101"/>
        <v>77.22999999999999</v>
      </c>
      <c r="F111" s="30">
        <f>'Monthly Data'!P111</f>
        <v>31</v>
      </c>
      <c r="G111" s="30">
        <f>'Monthly Data'!W111</f>
        <v>359</v>
      </c>
      <c r="H111" s="30">
        <f>'Monthly Data'!AC111</f>
        <v>0</v>
      </c>
      <c r="I111" s="30">
        <f>'Monthly Data'!AD111</f>
        <v>0</v>
      </c>
      <c r="J111" s="30">
        <f>'Monthly Data'!AG111</f>
        <v>0</v>
      </c>
      <c r="K111" s="4">
        <f>'Monthly Data'!AJ111</f>
        <v>0</v>
      </c>
      <c r="L111" s="30"/>
      <c r="M111" s="23">
        <f>'GS &gt; 50 OLS Model'!$B$5</f>
        <v>2372385.8406306999</v>
      </c>
      <c r="N111" s="23">
        <f ca="1">'GS &gt; 50 OLS Model'!$B$6*D111</f>
        <v>100709.91473358452</v>
      </c>
      <c r="O111" s="23">
        <f ca="1">'GS &gt; 50 OLS Model'!$B$7*E111</f>
        <v>2161590.3098348421</v>
      </c>
      <c r="P111" s="23">
        <f>'GS &gt; 50 OLS Model'!$B$8*F111</f>
        <v>15394655.6778259</v>
      </c>
      <c r="Q111" s="23">
        <f>'GS &gt; 50 OLS Model'!$B$9*G111</f>
        <v>2712229.4964934047</v>
      </c>
      <c r="R111" s="23">
        <f>'GS &gt; 50 OLS Model'!$B$10*H111</f>
        <v>0</v>
      </c>
      <c r="S111" s="23">
        <f>'GS &gt; 50 OLS Model'!$B$11*I111</f>
        <v>0</v>
      </c>
      <c r="T111" s="23">
        <f>'GS &gt; 50 OLS Model'!$B$12*J111</f>
        <v>0</v>
      </c>
      <c r="U111" s="23">
        <f>'GS &gt; 50 OLS Model'!$B$13*K111</f>
        <v>0</v>
      </c>
      <c r="V111" s="23">
        <f t="shared" ca="1" si="69"/>
        <v>22741571.239518434</v>
      </c>
    </row>
    <row r="112" spans="1:22" x14ac:dyDescent="0.25">
      <c r="A112" s="11">
        <f>'Monthly Data'!A112</f>
        <v>41153</v>
      </c>
      <c r="B112" s="6">
        <f t="shared" si="70"/>
        <v>2012</v>
      </c>
      <c r="C112" s="30">
        <f>'Monthly Data'!H112</f>
        <v>21326862.559</v>
      </c>
      <c r="D112" s="30">
        <f t="shared" ref="D112:E112" ca="1" si="102">D100</f>
        <v>86.570000000000007</v>
      </c>
      <c r="E112" s="30">
        <f t="shared" ca="1" si="102"/>
        <v>19.899999999999999</v>
      </c>
      <c r="F112" s="30">
        <f>'Monthly Data'!P112</f>
        <v>30</v>
      </c>
      <c r="G112" s="30">
        <f>'Monthly Data'!W112</f>
        <v>360</v>
      </c>
      <c r="H112" s="30">
        <f>'Monthly Data'!AC112</f>
        <v>0</v>
      </c>
      <c r="I112" s="30">
        <f>'Monthly Data'!AD112</f>
        <v>1</v>
      </c>
      <c r="J112" s="30">
        <f>'Monthly Data'!AG112</f>
        <v>0</v>
      </c>
      <c r="K112" s="4">
        <f>'Monthly Data'!AJ112</f>
        <v>0</v>
      </c>
      <c r="L112" s="30"/>
      <c r="M112" s="23">
        <f>'GS &gt; 50 OLS Model'!$B$5</f>
        <v>2372385.8406306999</v>
      </c>
      <c r="N112" s="23">
        <f ca="1">'GS &gt; 50 OLS Model'!$B$6*D112</f>
        <v>685413.31120176206</v>
      </c>
      <c r="O112" s="23">
        <f ca="1">'GS &gt; 50 OLS Model'!$B$7*E112</f>
        <v>556981.05872994114</v>
      </c>
      <c r="P112" s="23">
        <f>'GS &gt; 50 OLS Model'!$B$8*F112</f>
        <v>14898053.881767001</v>
      </c>
      <c r="Q112" s="23">
        <f>'GS &gt; 50 OLS Model'!$B$9*G112</f>
        <v>2719784.4533081497</v>
      </c>
      <c r="R112" s="23">
        <f>'GS &gt; 50 OLS Model'!$B$10*H112</f>
        <v>0</v>
      </c>
      <c r="S112" s="23">
        <f>'GS &gt; 50 OLS Model'!$B$11*I112</f>
        <v>-784111.92228106898</v>
      </c>
      <c r="T112" s="23">
        <f>'GS &gt; 50 OLS Model'!$B$12*J112</f>
        <v>0</v>
      </c>
      <c r="U112" s="23">
        <f>'GS &gt; 50 OLS Model'!$B$13*K112</f>
        <v>0</v>
      </c>
      <c r="V112" s="23">
        <f t="shared" ca="1" si="69"/>
        <v>20448506.623356488</v>
      </c>
    </row>
    <row r="113" spans="1:22" x14ac:dyDescent="0.25">
      <c r="A113" s="11">
        <f>'Monthly Data'!A113</f>
        <v>41183</v>
      </c>
      <c r="B113" s="6">
        <f t="shared" si="70"/>
        <v>2012</v>
      </c>
      <c r="C113" s="30">
        <f>'Monthly Data'!H113</f>
        <v>21490324.533200003</v>
      </c>
      <c r="D113" s="30">
        <f t="shared" ref="D113:E113" ca="1" si="103">D101</f>
        <v>270.3</v>
      </c>
      <c r="E113" s="30">
        <f t="shared" ca="1" si="103"/>
        <v>1.21</v>
      </c>
      <c r="F113" s="30">
        <f>'Monthly Data'!P113</f>
        <v>31</v>
      </c>
      <c r="G113" s="30">
        <f>'Monthly Data'!W113</f>
        <v>361</v>
      </c>
      <c r="H113" s="30">
        <f>'Monthly Data'!AC113</f>
        <v>0</v>
      </c>
      <c r="I113" s="30">
        <f>'Monthly Data'!AD113</f>
        <v>1</v>
      </c>
      <c r="J113" s="30">
        <f>'Monthly Data'!AG113</f>
        <v>0</v>
      </c>
      <c r="K113" s="4">
        <f>'Monthly Data'!AJ113</f>
        <v>0</v>
      </c>
      <c r="L113" s="30"/>
      <c r="M113" s="23">
        <f>'GS &gt; 50 OLS Model'!$B$5</f>
        <v>2372385.8406306999</v>
      </c>
      <c r="N113" s="23">
        <f ca="1">'GS &gt; 50 OLS Model'!$B$6*D113</f>
        <v>2140085.6880886713</v>
      </c>
      <c r="O113" s="23">
        <f ca="1">'GS &gt; 50 OLS Model'!$B$7*E113</f>
        <v>33866.687490614517</v>
      </c>
      <c r="P113" s="23">
        <f>'GS &gt; 50 OLS Model'!$B$8*F113</f>
        <v>15394655.6778259</v>
      </c>
      <c r="Q113" s="23">
        <f>'GS &gt; 50 OLS Model'!$B$9*G113</f>
        <v>2727339.4101228942</v>
      </c>
      <c r="R113" s="23">
        <f>'GS &gt; 50 OLS Model'!$B$10*H113</f>
        <v>0</v>
      </c>
      <c r="S113" s="23">
        <f>'GS &gt; 50 OLS Model'!$B$11*I113</f>
        <v>-784111.92228106898</v>
      </c>
      <c r="T113" s="23">
        <f>'GS &gt; 50 OLS Model'!$B$12*J113</f>
        <v>0</v>
      </c>
      <c r="U113" s="23">
        <f>'GS &gt; 50 OLS Model'!$B$13*K113</f>
        <v>0</v>
      </c>
      <c r="V113" s="23">
        <f t="shared" ca="1" si="69"/>
        <v>21884221.381877709</v>
      </c>
    </row>
    <row r="114" spans="1:22" x14ac:dyDescent="0.25">
      <c r="A114" s="11">
        <f>'Monthly Data'!A114</f>
        <v>41214</v>
      </c>
      <c r="B114" s="6">
        <f t="shared" si="70"/>
        <v>2012</v>
      </c>
      <c r="C114" s="30">
        <f>'Monthly Data'!H114</f>
        <v>23484747.608399998</v>
      </c>
      <c r="D114" s="30">
        <f t="shared" ref="D114:E114" ca="1" si="104">D102</f>
        <v>444.05</v>
      </c>
      <c r="E114" s="30">
        <f t="shared" ca="1" si="104"/>
        <v>0</v>
      </c>
      <c r="F114" s="30">
        <f>'Monthly Data'!P114</f>
        <v>30</v>
      </c>
      <c r="G114" s="30">
        <f>'Monthly Data'!W114</f>
        <v>360</v>
      </c>
      <c r="H114" s="30">
        <f>'Monthly Data'!AC114</f>
        <v>0</v>
      </c>
      <c r="I114" s="30">
        <f>'Monthly Data'!AD114</f>
        <v>1</v>
      </c>
      <c r="J114" s="30">
        <f>'Monthly Data'!AG114</f>
        <v>0</v>
      </c>
      <c r="K114" s="4">
        <f>'Monthly Data'!AJ114</f>
        <v>0</v>
      </c>
      <c r="L114" s="30"/>
      <c r="M114" s="23">
        <f>'GS &gt; 50 OLS Model'!$B$5</f>
        <v>2372385.8406306999</v>
      </c>
      <c r="N114" s="23">
        <f ca="1">'GS &gt; 50 OLS Model'!$B$6*D114</f>
        <v>3515741.9526295764</v>
      </c>
      <c r="O114" s="23">
        <f ca="1">'GS &gt; 50 OLS Model'!$B$7*E114</f>
        <v>0</v>
      </c>
      <c r="P114" s="23">
        <f>'GS &gt; 50 OLS Model'!$B$8*F114</f>
        <v>14898053.881767001</v>
      </c>
      <c r="Q114" s="23">
        <f>'GS &gt; 50 OLS Model'!$B$9*G114</f>
        <v>2719784.4533081497</v>
      </c>
      <c r="R114" s="23">
        <f>'GS &gt; 50 OLS Model'!$B$10*H114</f>
        <v>0</v>
      </c>
      <c r="S114" s="23">
        <f>'GS &gt; 50 OLS Model'!$B$11*I114</f>
        <v>-784111.92228106898</v>
      </c>
      <c r="T114" s="23">
        <f>'GS &gt; 50 OLS Model'!$B$12*J114</f>
        <v>0</v>
      </c>
      <c r="U114" s="23">
        <f>'GS &gt; 50 OLS Model'!$B$13*K114</f>
        <v>0</v>
      </c>
      <c r="V114" s="23">
        <f t="shared" ca="1" si="69"/>
        <v>22721854.20605436</v>
      </c>
    </row>
    <row r="115" spans="1:22" x14ac:dyDescent="0.25">
      <c r="A115" s="11">
        <f>'Monthly Data'!A115</f>
        <v>41244</v>
      </c>
      <c r="B115" s="6">
        <f t="shared" si="70"/>
        <v>2012</v>
      </c>
      <c r="C115" s="30">
        <f>'Monthly Data'!H115</f>
        <v>24894285.0704</v>
      </c>
      <c r="D115" s="30">
        <f t="shared" ref="D115:E115" ca="1" si="105">D103</f>
        <v>684.01</v>
      </c>
      <c r="E115" s="30">
        <f t="shared" ca="1" si="105"/>
        <v>0</v>
      </c>
      <c r="F115" s="30">
        <f>'Monthly Data'!P115</f>
        <v>31</v>
      </c>
      <c r="G115" s="30">
        <f>'Monthly Data'!W115</f>
        <v>361</v>
      </c>
      <c r="H115" s="30">
        <f>'Monthly Data'!AC115</f>
        <v>0</v>
      </c>
      <c r="I115" s="30">
        <f>'Monthly Data'!AD115</f>
        <v>0</v>
      </c>
      <c r="J115" s="30">
        <f>'Monthly Data'!AG115</f>
        <v>1</v>
      </c>
      <c r="K115" s="4">
        <f>'Monthly Data'!AJ115</f>
        <v>0</v>
      </c>
      <c r="L115" s="30"/>
      <c r="M115" s="23">
        <f>'GS &gt; 50 OLS Model'!$B$5</f>
        <v>2372385.8406306999</v>
      </c>
      <c r="N115" s="23">
        <f ca="1">'GS &gt; 50 OLS Model'!$B$6*D115</f>
        <v>5415612.325229493</v>
      </c>
      <c r="O115" s="23">
        <f ca="1">'GS &gt; 50 OLS Model'!$B$7*E115</f>
        <v>0</v>
      </c>
      <c r="P115" s="23">
        <f>'GS &gt; 50 OLS Model'!$B$8*F115</f>
        <v>15394655.6778259</v>
      </c>
      <c r="Q115" s="23">
        <f>'GS &gt; 50 OLS Model'!$B$9*G115</f>
        <v>2727339.4101228942</v>
      </c>
      <c r="R115" s="23">
        <f>'GS &gt; 50 OLS Model'!$B$10*H115</f>
        <v>0</v>
      </c>
      <c r="S115" s="23">
        <f>'GS &gt; 50 OLS Model'!$B$11*I115</f>
        <v>0</v>
      </c>
      <c r="T115" s="23">
        <f>'GS &gt; 50 OLS Model'!$B$12*J115</f>
        <v>-802277.150938896</v>
      </c>
      <c r="U115" s="23">
        <f>'GS &gt; 50 OLS Model'!$B$13*K115</f>
        <v>0</v>
      </c>
      <c r="V115" s="23">
        <f t="shared" ca="1" si="69"/>
        <v>25107716.102870092</v>
      </c>
    </row>
    <row r="116" spans="1:22" x14ac:dyDescent="0.25">
      <c r="A116" s="11">
        <f>'Monthly Data'!A116</f>
        <v>41275</v>
      </c>
      <c r="B116" s="6">
        <f t="shared" si="70"/>
        <v>2013</v>
      </c>
      <c r="C116" s="30">
        <f>'Monthly Data'!H116</f>
        <v>26810651.434600003</v>
      </c>
      <c r="D116" s="30">
        <f t="shared" ref="D116:E116" ca="1" si="106">D104</f>
        <v>784.29</v>
      </c>
      <c r="E116" s="30">
        <f t="shared" ca="1" si="106"/>
        <v>0</v>
      </c>
      <c r="F116" s="30">
        <f>'Monthly Data'!P116</f>
        <v>31</v>
      </c>
      <c r="G116" s="30">
        <f>'Monthly Data'!W116</f>
        <v>365</v>
      </c>
      <c r="H116" s="30">
        <f>'Monthly Data'!AC116</f>
        <v>0</v>
      </c>
      <c r="I116" s="30">
        <f>'Monthly Data'!AD116</f>
        <v>0</v>
      </c>
      <c r="J116" s="30">
        <f>'Monthly Data'!AG116</f>
        <v>0</v>
      </c>
      <c r="K116" s="4">
        <f>'Monthly Data'!AJ116</f>
        <v>0</v>
      </c>
      <c r="L116" s="30"/>
      <c r="M116" s="23">
        <f>'GS &gt; 50 OLS Model'!$B$5</f>
        <v>2372385.8406306999</v>
      </c>
      <c r="N116" s="23">
        <f ca="1">'GS &gt; 50 OLS Model'!$B$6*D116</f>
        <v>6209573.8228304256</v>
      </c>
      <c r="O116" s="23">
        <f ca="1">'GS &gt; 50 OLS Model'!$B$7*E116</f>
        <v>0</v>
      </c>
      <c r="P116" s="23">
        <f>'GS &gt; 50 OLS Model'!$B$8*F116</f>
        <v>15394655.6778259</v>
      </c>
      <c r="Q116" s="23">
        <f>'GS &gt; 50 OLS Model'!$B$9*G116</f>
        <v>2757559.2373818737</v>
      </c>
      <c r="R116" s="23">
        <f>'GS &gt; 50 OLS Model'!$B$10*H116</f>
        <v>0</v>
      </c>
      <c r="S116" s="23">
        <f>'GS &gt; 50 OLS Model'!$B$11*I116</f>
        <v>0</v>
      </c>
      <c r="T116" s="23">
        <f>'GS &gt; 50 OLS Model'!$B$12*J116</f>
        <v>0</v>
      </c>
      <c r="U116" s="23">
        <f>'GS &gt; 50 OLS Model'!$B$13*K116</f>
        <v>0</v>
      </c>
      <c r="V116" s="23">
        <f t="shared" ca="1" si="69"/>
        <v>26734174.5786689</v>
      </c>
    </row>
    <row r="117" spans="1:22" x14ac:dyDescent="0.25">
      <c r="A117" s="11">
        <f>'Monthly Data'!A117</f>
        <v>41306</v>
      </c>
      <c r="B117" s="6">
        <f t="shared" si="70"/>
        <v>2013</v>
      </c>
      <c r="C117" s="30">
        <f>'Monthly Data'!H117</f>
        <v>24213515.8378</v>
      </c>
      <c r="D117" s="30">
        <f t="shared" ref="D117:E117" ca="1" si="107">D105</f>
        <v>682.50999999999988</v>
      </c>
      <c r="E117" s="30">
        <f t="shared" ca="1" si="107"/>
        <v>0</v>
      </c>
      <c r="F117" s="30">
        <f>'Monthly Data'!P117</f>
        <v>28</v>
      </c>
      <c r="G117" s="30">
        <f>'Monthly Data'!W117</f>
        <v>365</v>
      </c>
      <c r="H117" s="30">
        <f>'Monthly Data'!AC117</f>
        <v>0</v>
      </c>
      <c r="I117" s="30">
        <f>'Monthly Data'!AD117</f>
        <v>0</v>
      </c>
      <c r="J117" s="30">
        <f>'Monthly Data'!AG117</f>
        <v>0</v>
      </c>
      <c r="K117" s="4">
        <f>'Monthly Data'!AJ117</f>
        <v>0</v>
      </c>
      <c r="L117" s="30"/>
      <c r="M117" s="23">
        <f>'GS &gt; 50 OLS Model'!$B$5</f>
        <v>2372385.8406306999</v>
      </c>
      <c r="N117" s="23">
        <f ca="1">'GS &gt; 50 OLS Model'!$B$6*D117</f>
        <v>5403736.156039211</v>
      </c>
      <c r="O117" s="23">
        <f ca="1">'GS &gt; 50 OLS Model'!$B$7*E117</f>
        <v>0</v>
      </c>
      <c r="P117" s="23">
        <f>'GS &gt; 50 OLS Model'!$B$8*F117</f>
        <v>13904850.2896492</v>
      </c>
      <c r="Q117" s="23">
        <f>'GS &gt; 50 OLS Model'!$B$9*G117</f>
        <v>2757559.2373818737</v>
      </c>
      <c r="R117" s="23">
        <f>'GS &gt; 50 OLS Model'!$B$10*H117</f>
        <v>0</v>
      </c>
      <c r="S117" s="23">
        <f>'GS &gt; 50 OLS Model'!$B$11*I117</f>
        <v>0</v>
      </c>
      <c r="T117" s="23">
        <f>'GS &gt; 50 OLS Model'!$B$12*J117</f>
        <v>0</v>
      </c>
      <c r="U117" s="23">
        <f>'GS &gt; 50 OLS Model'!$B$13*K117</f>
        <v>0</v>
      </c>
      <c r="V117" s="23">
        <f t="shared" ca="1" si="69"/>
        <v>24438531.523700982</v>
      </c>
    </row>
    <row r="118" spans="1:22" x14ac:dyDescent="0.25">
      <c r="A118" s="11">
        <f>'Monthly Data'!A118</f>
        <v>41334</v>
      </c>
      <c r="B118" s="6">
        <f t="shared" si="70"/>
        <v>2013</v>
      </c>
      <c r="C118" s="30">
        <f>'Monthly Data'!H118</f>
        <v>24696912.8497</v>
      </c>
      <c r="D118" s="30">
        <f t="shared" ref="D118:E118" ca="1" si="108">D106</f>
        <v>556.99</v>
      </c>
      <c r="E118" s="30">
        <f t="shared" ca="1" si="108"/>
        <v>0</v>
      </c>
      <c r="F118" s="30">
        <f>'Monthly Data'!P118</f>
        <v>31</v>
      </c>
      <c r="G118" s="30">
        <f>'Monthly Data'!W118</f>
        <v>369</v>
      </c>
      <c r="H118" s="30">
        <f>'Monthly Data'!AC118</f>
        <v>1</v>
      </c>
      <c r="I118" s="30">
        <f>'Monthly Data'!AD118</f>
        <v>0</v>
      </c>
      <c r="J118" s="30">
        <f>'Monthly Data'!AG118</f>
        <v>0</v>
      </c>
      <c r="K118" s="4">
        <f>'Monthly Data'!AJ118</f>
        <v>1</v>
      </c>
      <c r="L118" s="30"/>
      <c r="M118" s="23">
        <f>'GS &gt; 50 OLS Model'!$B$5</f>
        <v>2372385.8406306999</v>
      </c>
      <c r="N118" s="23">
        <f ca="1">'GS &gt; 50 OLS Model'!$B$6*D118</f>
        <v>4409938.318196482</v>
      </c>
      <c r="O118" s="23">
        <f ca="1">'GS &gt; 50 OLS Model'!$B$7*E118</f>
        <v>0</v>
      </c>
      <c r="P118" s="23">
        <f>'GS &gt; 50 OLS Model'!$B$8*F118</f>
        <v>15394655.6778259</v>
      </c>
      <c r="Q118" s="23">
        <f>'GS &gt; 50 OLS Model'!$B$9*G118</f>
        <v>2787779.0646408531</v>
      </c>
      <c r="R118" s="23">
        <f>'GS &gt; 50 OLS Model'!$B$10*H118</f>
        <v>-1421979.8795582701</v>
      </c>
      <c r="S118" s="23">
        <f>'GS &gt; 50 OLS Model'!$B$11*I118</f>
        <v>0</v>
      </c>
      <c r="T118" s="23">
        <f>'GS &gt; 50 OLS Model'!$B$12*J118</f>
        <v>0</v>
      </c>
      <c r="U118" s="23">
        <f>'GS &gt; 50 OLS Model'!$B$13*K118</f>
        <v>1124443.96382978</v>
      </c>
      <c r="V118" s="23">
        <f t="shared" ca="1" si="69"/>
        <v>24667222.985565446</v>
      </c>
    </row>
    <row r="119" spans="1:22" x14ac:dyDescent="0.25">
      <c r="A119" s="11">
        <f>'Monthly Data'!A119</f>
        <v>41365</v>
      </c>
      <c r="B119" s="6">
        <f t="shared" si="70"/>
        <v>2013</v>
      </c>
      <c r="C119" s="30">
        <f>'Monthly Data'!H119</f>
        <v>22008310.044</v>
      </c>
      <c r="D119" s="30">
        <f t="shared" ref="D119:E119" ca="1" si="109">D107</f>
        <v>326.58999999999997</v>
      </c>
      <c r="E119" s="30">
        <f t="shared" ca="1" si="109"/>
        <v>0.39</v>
      </c>
      <c r="F119" s="30">
        <f>'Monthly Data'!P119</f>
        <v>30</v>
      </c>
      <c r="G119" s="30">
        <f>'Monthly Data'!W119</f>
        <v>371</v>
      </c>
      <c r="H119" s="30">
        <f>'Monthly Data'!AC119</f>
        <v>1</v>
      </c>
      <c r="I119" s="30">
        <f>'Monthly Data'!AD119</f>
        <v>0</v>
      </c>
      <c r="J119" s="30">
        <f>'Monthly Data'!AG119</f>
        <v>0</v>
      </c>
      <c r="K119" s="4">
        <f>'Monthly Data'!AJ119</f>
        <v>0</v>
      </c>
      <c r="L119" s="30"/>
      <c r="M119" s="23">
        <f>'GS &gt; 50 OLS Model'!$B$5</f>
        <v>2372385.8406306999</v>
      </c>
      <c r="N119" s="23">
        <f ca="1">'GS &gt; 50 OLS Model'!$B$6*D119</f>
        <v>2585758.73056929</v>
      </c>
      <c r="O119" s="23">
        <f ca="1">'GS &gt; 50 OLS Model'!$B$7*E119</f>
        <v>10915.709191189804</v>
      </c>
      <c r="P119" s="23">
        <f>'GS &gt; 50 OLS Model'!$B$8*F119</f>
        <v>14898053.881767001</v>
      </c>
      <c r="Q119" s="23">
        <f>'GS &gt; 50 OLS Model'!$B$9*G119</f>
        <v>2802888.978270343</v>
      </c>
      <c r="R119" s="23">
        <f>'GS &gt; 50 OLS Model'!$B$10*H119</f>
        <v>-1421979.8795582701</v>
      </c>
      <c r="S119" s="23">
        <f>'GS &gt; 50 OLS Model'!$B$11*I119</f>
        <v>0</v>
      </c>
      <c r="T119" s="23">
        <f>'GS &gt; 50 OLS Model'!$B$12*J119</f>
        <v>0</v>
      </c>
      <c r="U119" s="23">
        <f>'GS &gt; 50 OLS Model'!$B$13*K119</f>
        <v>0</v>
      </c>
      <c r="V119" s="23">
        <f t="shared" ca="1" si="69"/>
        <v>21248023.260870256</v>
      </c>
    </row>
    <row r="120" spans="1:22" x14ac:dyDescent="0.25">
      <c r="A120" s="11">
        <f>'Monthly Data'!A120</f>
        <v>41395</v>
      </c>
      <c r="B120" s="6">
        <f t="shared" si="70"/>
        <v>2013</v>
      </c>
      <c r="C120" s="30">
        <f>'Monthly Data'!H120</f>
        <v>20617959.457099997</v>
      </c>
      <c r="D120" s="30">
        <f t="shared" ref="D120:E120" ca="1" si="110">D108</f>
        <v>144.96</v>
      </c>
      <c r="E120" s="30">
        <f t="shared" ca="1" si="110"/>
        <v>8.67</v>
      </c>
      <c r="F120" s="30">
        <f>'Monthly Data'!P120</f>
        <v>31</v>
      </c>
      <c r="G120" s="30">
        <f>'Monthly Data'!W120</f>
        <v>371</v>
      </c>
      <c r="H120" s="30">
        <f>'Monthly Data'!AC120</f>
        <v>1</v>
      </c>
      <c r="I120" s="30">
        <f>'Monthly Data'!AD120</f>
        <v>0</v>
      </c>
      <c r="J120" s="30">
        <f>'Monthly Data'!AG120</f>
        <v>0</v>
      </c>
      <c r="K120" s="4">
        <f>'Monthly Data'!AJ120</f>
        <v>0</v>
      </c>
      <c r="L120" s="30"/>
      <c r="M120" s="23">
        <f>'GS &gt; 50 OLS Model'!$B$5</f>
        <v>2372385.8406306999</v>
      </c>
      <c r="N120" s="23">
        <f ca="1">'GS &gt; 50 OLS Model'!$B$6*D120</f>
        <v>1147712.9905487748</v>
      </c>
      <c r="O120" s="23">
        <f ca="1">'GS &gt; 50 OLS Model'!$B$7*E120</f>
        <v>242664.61201952715</v>
      </c>
      <c r="P120" s="23">
        <f>'GS &gt; 50 OLS Model'!$B$8*F120</f>
        <v>15394655.6778259</v>
      </c>
      <c r="Q120" s="23">
        <f>'GS &gt; 50 OLS Model'!$B$9*G120</f>
        <v>2802888.978270343</v>
      </c>
      <c r="R120" s="23">
        <f>'GS &gt; 50 OLS Model'!$B$10*H120</f>
        <v>-1421979.8795582701</v>
      </c>
      <c r="S120" s="23">
        <f>'GS &gt; 50 OLS Model'!$B$11*I120</f>
        <v>0</v>
      </c>
      <c r="T120" s="23">
        <f>'GS &gt; 50 OLS Model'!$B$12*J120</f>
        <v>0</v>
      </c>
      <c r="U120" s="23">
        <f>'GS &gt; 50 OLS Model'!$B$13*K120</f>
        <v>0</v>
      </c>
      <c r="V120" s="23">
        <f t="shared" ca="1" si="69"/>
        <v>20538328.219736978</v>
      </c>
    </row>
    <row r="121" spans="1:22" x14ac:dyDescent="0.25">
      <c r="A121" s="11">
        <f>'Monthly Data'!A121</f>
        <v>41426</v>
      </c>
      <c r="B121" s="6">
        <f t="shared" si="70"/>
        <v>2013</v>
      </c>
      <c r="C121" s="30">
        <f>'Monthly Data'!H121</f>
        <v>21092145.934599999</v>
      </c>
      <c r="D121" s="30">
        <f t="shared" ref="D121:E121" ca="1" si="111">D109</f>
        <v>41.510000000000005</v>
      </c>
      <c r="E121" s="30">
        <f t="shared" ca="1" si="111"/>
        <v>44.41</v>
      </c>
      <c r="F121" s="30">
        <f>'Monthly Data'!P121</f>
        <v>30</v>
      </c>
      <c r="G121" s="30">
        <f>'Monthly Data'!W121</f>
        <v>370</v>
      </c>
      <c r="H121" s="30">
        <f>'Monthly Data'!AC121</f>
        <v>0</v>
      </c>
      <c r="I121" s="30">
        <f>'Monthly Data'!AD121</f>
        <v>0</v>
      </c>
      <c r="J121" s="30">
        <f>'Monthly Data'!AG121</f>
        <v>0</v>
      </c>
      <c r="K121" s="4">
        <f>'Monthly Data'!AJ121</f>
        <v>0</v>
      </c>
      <c r="L121" s="30"/>
      <c r="M121" s="23">
        <f>'GS &gt; 50 OLS Model'!$B$5</f>
        <v>2372385.8406306999</v>
      </c>
      <c r="N121" s="23">
        <f ca="1">'GS &gt; 50 OLS Model'!$B$6*D121</f>
        <v>328653.18872571498</v>
      </c>
      <c r="O121" s="23">
        <f ca="1">'GS &gt; 50 OLS Model'!$B$7*E121</f>
        <v>1242991.3978993311</v>
      </c>
      <c r="P121" s="23">
        <f>'GS &gt; 50 OLS Model'!$B$8*F121</f>
        <v>14898053.881767001</v>
      </c>
      <c r="Q121" s="23">
        <f>'GS &gt; 50 OLS Model'!$B$9*G121</f>
        <v>2795334.0214555981</v>
      </c>
      <c r="R121" s="23">
        <f>'GS &gt; 50 OLS Model'!$B$10*H121</f>
        <v>0</v>
      </c>
      <c r="S121" s="23">
        <f>'GS &gt; 50 OLS Model'!$B$11*I121</f>
        <v>0</v>
      </c>
      <c r="T121" s="23">
        <f>'GS &gt; 50 OLS Model'!$B$12*J121</f>
        <v>0</v>
      </c>
      <c r="U121" s="23">
        <f>'GS &gt; 50 OLS Model'!$B$13*K121</f>
        <v>0</v>
      </c>
      <c r="V121" s="23">
        <f t="shared" ca="1" si="69"/>
        <v>21637418.330478344</v>
      </c>
    </row>
    <row r="122" spans="1:22" x14ac:dyDescent="0.25">
      <c r="A122" s="11">
        <f>'Monthly Data'!A122</f>
        <v>41456</v>
      </c>
      <c r="B122" s="6">
        <f t="shared" si="70"/>
        <v>2013</v>
      </c>
      <c r="C122" s="30">
        <f>'Monthly Data'!H122</f>
        <v>23877312.323899999</v>
      </c>
      <c r="D122" s="30">
        <f t="shared" ref="D122:E122" ca="1" si="112">D110</f>
        <v>5.01</v>
      </c>
      <c r="E122" s="30">
        <f t="shared" ca="1" si="112"/>
        <v>96.909999999999982</v>
      </c>
      <c r="F122" s="30">
        <f>'Monthly Data'!P122</f>
        <v>31</v>
      </c>
      <c r="G122" s="30">
        <f>'Monthly Data'!W122</f>
        <v>371</v>
      </c>
      <c r="H122" s="30">
        <f>'Monthly Data'!AC122</f>
        <v>0</v>
      </c>
      <c r="I122" s="30">
        <f>'Monthly Data'!AD122</f>
        <v>0</v>
      </c>
      <c r="J122" s="30">
        <f>'Monthly Data'!AG122</f>
        <v>0</v>
      </c>
      <c r="K122" s="4">
        <f>'Monthly Data'!AJ122</f>
        <v>0</v>
      </c>
      <c r="L122" s="30"/>
      <c r="M122" s="23">
        <f>'GS &gt; 50 OLS Model'!$B$5</f>
        <v>2372385.8406306999</v>
      </c>
      <c r="N122" s="23">
        <f ca="1">'GS &gt; 50 OLS Model'!$B$6*D122</f>
        <v>39666.405095539187</v>
      </c>
      <c r="O122" s="23">
        <f ca="1">'GS &gt; 50 OLS Model'!$B$7*E122</f>
        <v>2712413.7890210347</v>
      </c>
      <c r="P122" s="23">
        <f>'GS &gt; 50 OLS Model'!$B$8*F122</f>
        <v>15394655.6778259</v>
      </c>
      <c r="Q122" s="23">
        <f>'GS &gt; 50 OLS Model'!$B$9*G122</f>
        <v>2802888.978270343</v>
      </c>
      <c r="R122" s="23">
        <f>'GS &gt; 50 OLS Model'!$B$10*H122</f>
        <v>0</v>
      </c>
      <c r="S122" s="23">
        <f>'GS &gt; 50 OLS Model'!$B$11*I122</f>
        <v>0</v>
      </c>
      <c r="T122" s="23">
        <f>'GS &gt; 50 OLS Model'!$B$12*J122</f>
        <v>0</v>
      </c>
      <c r="U122" s="23">
        <f>'GS &gt; 50 OLS Model'!$B$13*K122</f>
        <v>0</v>
      </c>
      <c r="V122" s="23">
        <f t="shared" ca="1" si="69"/>
        <v>23322010.690843519</v>
      </c>
    </row>
    <row r="123" spans="1:22" x14ac:dyDescent="0.25">
      <c r="A123" s="11">
        <f>'Monthly Data'!A123</f>
        <v>41487</v>
      </c>
      <c r="B123" s="6">
        <f t="shared" si="70"/>
        <v>2013</v>
      </c>
      <c r="C123" s="30">
        <f>'Monthly Data'!H123</f>
        <v>23179917.367399998</v>
      </c>
      <c r="D123" s="30">
        <f t="shared" ref="D123:E123" ca="1" si="113">D111</f>
        <v>12.719999999999999</v>
      </c>
      <c r="E123" s="30">
        <f t="shared" ca="1" si="113"/>
        <v>77.22999999999999</v>
      </c>
      <c r="F123" s="30">
        <f>'Monthly Data'!P123</f>
        <v>31</v>
      </c>
      <c r="G123" s="30">
        <f>'Monthly Data'!W123</f>
        <v>373</v>
      </c>
      <c r="H123" s="30">
        <f>'Monthly Data'!AC123</f>
        <v>0</v>
      </c>
      <c r="I123" s="30">
        <f>'Monthly Data'!AD123</f>
        <v>0</v>
      </c>
      <c r="J123" s="30">
        <f>'Monthly Data'!AG123</f>
        <v>0</v>
      </c>
      <c r="K123" s="4">
        <f>'Monthly Data'!AJ123</f>
        <v>0</v>
      </c>
      <c r="L123" s="30"/>
      <c r="M123" s="23">
        <f>'GS &gt; 50 OLS Model'!$B$5</f>
        <v>2372385.8406306999</v>
      </c>
      <c r="N123" s="23">
        <f ca="1">'GS &gt; 50 OLS Model'!$B$6*D123</f>
        <v>100709.91473358452</v>
      </c>
      <c r="O123" s="23">
        <f ca="1">'GS &gt; 50 OLS Model'!$B$7*E123</f>
        <v>2161590.3098348421</v>
      </c>
      <c r="P123" s="23">
        <f>'GS &gt; 50 OLS Model'!$B$8*F123</f>
        <v>15394655.6778259</v>
      </c>
      <c r="Q123" s="23">
        <f>'GS &gt; 50 OLS Model'!$B$9*G123</f>
        <v>2817998.8918998325</v>
      </c>
      <c r="R123" s="23">
        <f>'GS &gt; 50 OLS Model'!$B$10*H123</f>
        <v>0</v>
      </c>
      <c r="S123" s="23">
        <f>'GS &gt; 50 OLS Model'!$B$11*I123</f>
        <v>0</v>
      </c>
      <c r="T123" s="23">
        <f>'GS &gt; 50 OLS Model'!$B$12*J123</f>
        <v>0</v>
      </c>
      <c r="U123" s="23">
        <f>'GS &gt; 50 OLS Model'!$B$13*K123</f>
        <v>0</v>
      </c>
      <c r="V123" s="23">
        <f t="shared" ca="1" si="69"/>
        <v>22847340.634924859</v>
      </c>
    </row>
    <row r="124" spans="1:22" x14ac:dyDescent="0.25">
      <c r="A124" s="11">
        <f>'Monthly Data'!A124</f>
        <v>41518</v>
      </c>
      <c r="B124" s="6">
        <f t="shared" si="70"/>
        <v>2013</v>
      </c>
      <c r="C124" s="30">
        <f>'Monthly Data'!H124</f>
        <v>21295501.819000002</v>
      </c>
      <c r="D124" s="30">
        <f t="shared" ref="D124:E124" ca="1" si="114">D112</f>
        <v>86.570000000000007</v>
      </c>
      <c r="E124" s="30">
        <f t="shared" ca="1" si="114"/>
        <v>19.899999999999999</v>
      </c>
      <c r="F124" s="30">
        <f>'Monthly Data'!P124</f>
        <v>30</v>
      </c>
      <c r="G124" s="30">
        <f>'Monthly Data'!W124</f>
        <v>373</v>
      </c>
      <c r="H124" s="30">
        <f>'Monthly Data'!AC124</f>
        <v>0</v>
      </c>
      <c r="I124" s="30">
        <f>'Monthly Data'!AD124</f>
        <v>1</v>
      </c>
      <c r="J124" s="30">
        <f>'Monthly Data'!AG124</f>
        <v>0</v>
      </c>
      <c r="K124" s="4">
        <f>'Monthly Data'!AJ124</f>
        <v>0</v>
      </c>
      <c r="L124" s="30"/>
      <c r="M124" s="23">
        <f>'GS &gt; 50 OLS Model'!$B$5</f>
        <v>2372385.8406306999</v>
      </c>
      <c r="N124" s="23">
        <f ca="1">'GS &gt; 50 OLS Model'!$B$6*D124</f>
        <v>685413.31120176206</v>
      </c>
      <c r="O124" s="23">
        <f ca="1">'GS &gt; 50 OLS Model'!$B$7*E124</f>
        <v>556981.05872994114</v>
      </c>
      <c r="P124" s="23">
        <f>'GS &gt; 50 OLS Model'!$B$8*F124</f>
        <v>14898053.881767001</v>
      </c>
      <c r="Q124" s="23">
        <f>'GS &gt; 50 OLS Model'!$B$9*G124</f>
        <v>2817998.8918998325</v>
      </c>
      <c r="R124" s="23">
        <f>'GS &gt; 50 OLS Model'!$B$10*H124</f>
        <v>0</v>
      </c>
      <c r="S124" s="23">
        <f>'GS &gt; 50 OLS Model'!$B$11*I124</f>
        <v>-784111.92228106898</v>
      </c>
      <c r="T124" s="23">
        <f>'GS &gt; 50 OLS Model'!$B$12*J124</f>
        <v>0</v>
      </c>
      <c r="U124" s="23">
        <f>'GS &gt; 50 OLS Model'!$B$13*K124</f>
        <v>0</v>
      </c>
      <c r="V124" s="23">
        <f t="shared" ca="1" si="69"/>
        <v>20546721.061948169</v>
      </c>
    </row>
    <row r="125" spans="1:22" x14ac:dyDescent="0.25">
      <c r="A125" s="11">
        <f>'Monthly Data'!A125</f>
        <v>41548</v>
      </c>
      <c r="B125" s="6">
        <f t="shared" si="70"/>
        <v>2013</v>
      </c>
      <c r="C125" s="30">
        <f>'Monthly Data'!H125</f>
        <v>21567999.4855</v>
      </c>
      <c r="D125" s="30">
        <f t="shared" ref="D125:E125" ca="1" si="115">D113</f>
        <v>270.3</v>
      </c>
      <c r="E125" s="30">
        <f t="shared" ca="1" si="115"/>
        <v>1.21</v>
      </c>
      <c r="F125" s="30">
        <f>'Monthly Data'!P125</f>
        <v>31</v>
      </c>
      <c r="G125" s="30">
        <f>'Monthly Data'!W125</f>
        <v>374</v>
      </c>
      <c r="H125" s="30">
        <f>'Monthly Data'!AC125</f>
        <v>0</v>
      </c>
      <c r="I125" s="30">
        <f>'Monthly Data'!AD125</f>
        <v>1</v>
      </c>
      <c r="J125" s="30">
        <f>'Monthly Data'!AG125</f>
        <v>0</v>
      </c>
      <c r="K125" s="4">
        <f>'Monthly Data'!AJ125</f>
        <v>0</v>
      </c>
      <c r="L125" s="30"/>
      <c r="M125" s="23">
        <f>'GS &gt; 50 OLS Model'!$B$5</f>
        <v>2372385.8406306999</v>
      </c>
      <c r="N125" s="23">
        <f ca="1">'GS &gt; 50 OLS Model'!$B$6*D125</f>
        <v>2140085.6880886713</v>
      </c>
      <c r="O125" s="23">
        <f ca="1">'GS &gt; 50 OLS Model'!$B$7*E125</f>
        <v>33866.687490614517</v>
      </c>
      <c r="P125" s="23">
        <f>'GS &gt; 50 OLS Model'!$B$8*F125</f>
        <v>15394655.6778259</v>
      </c>
      <c r="Q125" s="23">
        <f>'GS &gt; 50 OLS Model'!$B$9*G125</f>
        <v>2825553.8487145775</v>
      </c>
      <c r="R125" s="23">
        <f>'GS &gt; 50 OLS Model'!$B$10*H125</f>
        <v>0</v>
      </c>
      <c r="S125" s="23">
        <f>'GS &gt; 50 OLS Model'!$B$11*I125</f>
        <v>-784111.92228106898</v>
      </c>
      <c r="T125" s="23">
        <f>'GS &gt; 50 OLS Model'!$B$12*J125</f>
        <v>0</v>
      </c>
      <c r="U125" s="23">
        <f>'GS &gt; 50 OLS Model'!$B$13*K125</f>
        <v>0</v>
      </c>
      <c r="V125" s="23">
        <f t="shared" ca="1" si="69"/>
        <v>21982435.820469394</v>
      </c>
    </row>
    <row r="126" spans="1:22" x14ac:dyDescent="0.25">
      <c r="A126" s="11">
        <f>'Monthly Data'!A126</f>
        <v>41579</v>
      </c>
      <c r="B126" s="6">
        <f t="shared" si="70"/>
        <v>2013</v>
      </c>
      <c r="C126" s="30">
        <f>'Monthly Data'!H126</f>
        <v>23530421.391399998</v>
      </c>
      <c r="D126" s="30">
        <f t="shared" ref="D126:E126" ca="1" si="116">D114</f>
        <v>444.05</v>
      </c>
      <c r="E126" s="30">
        <f t="shared" ca="1" si="116"/>
        <v>0</v>
      </c>
      <c r="F126" s="30">
        <f>'Monthly Data'!P126</f>
        <v>30</v>
      </c>
      <c r="G126" s="30">
        <f>'Monthly Data'!W126</f>
        <v>373</v>
      </c>
      <c r="H126" s="30">
        <f>'Monthly Data'!AC126</f>
        <v>0</v>
      </c>
      <c r="I126" s="30">
        <f>'Monthly Data'!AD126</f>
        <v>1</v>
      </c>
      <c r="J126" s="30">
        <f>'Monthly Data'!AG126</f>
        <v>0</v>
      </c>
      <c r="K126" s="4">
        <f>'Monthly Data'!AJ126</f>
        <v>0</v>
      </c>
      <c r="L126" s="30"/>
      <c r="M126" s="23">
        <f>'GS &gt; 50 OLS Model'!$B$5</f>
        <v>2372385.8406306999</v>
      </c>
      <c r="N126" s="23">
        <f ca="1">'GS &gt; 50 OLS Model'!$B$6*D126</f>
        <v>3515741.9526295764</v>
      </c>
      <c r="O126" s="23">
        <f ca="1">'GS &gt; 50 OLS Model'!$B$7*E126</f>
        <v>0</v>
      </c>
      <c r="P126" s="23">
        <f>'GS &gt; 50 OLS Model'!$B$8*F126</f>
        <v>14898053.881767001</v>
      </c>
      <c r="Q126" s="23">
        <f>'GS &gt; 50 OLS Model'!$B$9*G126</f>
        <v>2817998.8918998325</v>
      </c>
      <c r="R126" s="23">
        <f>'GS &gt; 50 OLS Model'!$B$10*H126</f>
        <v>0</v>
      </c>
      <c r="S126" s="23">
        <f>'GS &gt; 50 OLS Model'!$B$11*I126</f>
        <v>-784111.92228106898</v>
      </c>
      <c r="T126" s="23">
        <f>'GS &gt; 50 OLS Model'!$B$12*J126</f>
        <v>0</v>
      </c>
      <c r="U126" s="23">
        <f>'GS &gt; 50 OLS Model'!$B$13*K126</f>
        <v>0</v>
      </c>
      <c r="V126" s="23">
        <f t="shared" ca="1" si="69"/>
        <v>22820068.644646041</v>
      </c>
    </row>
    <row r="127" spans="1:22" x14ac:dyDescent="0.25">
      <c r="A127" s="11">
        <f>'Monthly Data'!A127</f>
        <v>41609</v>
      </c>
      <c r="B127" s="6">
        <f t="shared" si="70"/>
        <v>2013</v>
      </c>
      <c r="C127" s="30">
        <f>'Monthly Data'!H127</f>
        <v>26567352.533199999</v>
      </c>
      <c r="D127" s="30">
        <f t="shared" ref="D127:E127" ca="1" si="117">D115</f>
        <v>684.01</v>
      </c>
      <c r="E127" s="30">
        <f t="shared" ca="1" si="117"/>
        <v>0</v>
      </c>
      <c r="F127" s="30">
        <f>'Monthly Data'!P127</f>
        <v>31</v>
      </c>
      <c r="G127" s="30">
        <f>'Monthly Data'!W127</f>
        <v>374</v>
      </c>
      <c r="H127" s="30">
        <f>'Monthly Data'!AC127</f>
        <v>0</v>
      </c>
      <c r="I127" s="30">
        <f>'Monthly Data'!AD127</f>
        <v>0</v>
      </c>
      <c r="J127" s="30">
        <f>'Monthly Data'!AG127</f>
        <v>1</v>
      </c>
      <c r="K127" s="4">
        <f>'Monthly Data'!AJ127</f>
        <v>0</v>
      </c>
      <c r="L127" s="30"/>
      <c r="M127" s="23">
        <f>'GS &gt; 50 OLS Model'!$B$5</f>
        <v>2372385.8406306999</v>
      </c>
      <c r="N127" s="23">
        <f ca="1">'GS &gt; 50 OLS Model'!$B$6*D127</f>
        <v>5415612.325229493</v>
      </c>
      <c r="O127" s="23">
        <f ca="1">'GS &gt; 50 OLS Model'!$B$7*E127</f>
        <v>0</v>
      </c>
      <c r="P127" s="23">
        <f>'GS &gt; 50 OLS Model'!$B$8*F127</f>
        <v>15394655.6778259</v>
      </c>
      <c r="Q127" s="23">
        <f>'GS &gt; 50 OLS Model'!$B$9*G127</f>
        <v>2825553.8487145775</v>
      </c>
      <c r="R127" s="23">
        <f>'GS &gt; 50 OLS Model'!$B$10*H127</f>
        <v>0</v>
      </c>
      <c r="S127" s="23">
        <f>'GS &gt; 50 OLS Model'!$B$11*I127</f>
        <v>0</v>
      </c>
      <c r="T127" s="23">
        <f>'GS &gt; 50 OLS Model'!$B$12*J127</f>
        <v>-802277.150938896</v>
      </c>
      <c r="U127" s="23">
        <f>'GS &gt; 50 OLS Model'!$B$13*K127</f>
        <v>0</v>
      </c>
      <c r="V127" s="23">
        <f t="shared" ca="1" si="69"/>
        <v>25205930.541461777</v>
      </c>
    </row>
    <row r="128" spans="1:22" x14ac:dyDescent="0.25">
      <c r="A128" s="11">
        <f>'Monthly Data'!A128</f>
        <v>41640</v>
      </c>
      <c r="B128" s="6">
        <f t="shared" si="70"/>
        <v>2014</v>
      </c>
      <c r="C128" s="30">
        <f>'Monthly Data'!H128</f>
        <v>27388268.627300002</v>
      </c>
      <c r="D128" s="30">
        <f t="shared" ref="D128:E128" ca="1" si="118">D116</f>
        <v>784.29</v>
      </c>
      <c r="E128" s="30">
        <f t="shared" ca="1" si="118"/>
        <v>0</v>
      </c>
      <c r="F128" s="30">
        <f>'Monthly Data'!P128</f>
        <v>31</v>
      </c>
      <c r="G128" s="30">
        <f>'Monthly Data'!W128</f>
        <v>322</v>
      </c>
      <c r="H128" s="30">
        <f>'Monthly Data'!AC128</f>
        <v>0</v>
      </c>
      <c r="I128" s="30">
        <f>'Monthly Data'!AD128</f>
        <v>0</v>
      </c>
      <c r="J128" s="30">
        <f>'Monthly Data'!AG128</f>
        <v>0</v>
      </c>
      <c r="K128" s="4">
        <f>'Monthly Data'!AJ128</f>
        <v>0</v>
      </c>
      <c r="L128" s="30"/>
      <c r="M128" s="23">
        <f>'GS &gt; 50 OLS Model'!$B$5</f>
        <v>2372385.8406306999</v>
      </c>
      <c r="N128" s="23">
        <f ca="1">'GS &gt; 50 OLS Model'!$B$6*D128</f>
        <v>6209573.8228304256</v>
      </c>
      <c r="O128" s="23">
        <f ca="1">'GS &gt; 50 OLS Model'!$B$7*E128</f>
        <v>0</v>
      </c>
      <c r="P128" s="23">
        <f>'GS &gt; 50 OLS Model'!$B$8*F128</f>
        <v>15394655.6778259</v>
      </c>
      <c r="Q128" s="23">
        <f>'GS &gt; 50 OLS Model'!$B$9*G128</f>
        <v>2432696.0943478448</v>
      </c>
      <c r="R128" s="23">
        <f>'GS &gt; 50 OLS Model'!$B$10*H128</f>
        <v>0</v>
      </c>
      <c r="S128" s="23">
        <f>'GS &gt; 50 OLS Model'!$B$11*I128</f>
        <v>0</v>
      </c>
      <c r="T128" s="23">
        <f>'GS &gt; 50 OLS Model'!$B$12*J128</f>
        <v>0</v>
      </c>
      <c r="U128" s="23">
        <f>'GS &gt; 50 OLS Model'!$B$13*K128</f>
        <v>0</v>
      </c>
      <c r="V128" s="23">
        <f t="shared" ca="1" si="69"/>
        <v>26409311.43563487</v>
      </c>
    </row>
    <row r="129" spans="1:22" x14ac:dyDescent="0.25">
      <c r="A129" s="11">
        <f>'Monthly Data'!A129</f>
        <v>41671</v>
      </c>
      <c r="B129" s="6">
        <f t="shared" si="70"/>
        <v>2014</v>
      </c>
      <c r="C129" s="30">
        <f>'Monthly Data'!H129</f>
        <v>24609829.1688</v>
      </c>
      <c r="D129" s="30">
        <f t="shared" ref="D129:E129" ca="1" si="119">D117</f>
        <v>682.50999999999988</v>
      </c>
      <c r="E129" s="30">
        <f t="shared" ca="1" si="119"/>
        <v>0</v>
      </c>
      <c r="F129" s="30">
        <f>'Monthly Data'!P129</f>
        <v>28</v>
      </c>
      <c r="G129" s="30">
        <f>'Monthly Data'!W129</f>
        <v>322</v>
      </c>
      <c r="H129" s="30">
        <f>'Monthly Data'!AC129</f>
        <v>0</v>
      </c>
      <c r="I129" s="30">
        <f>'Monthly Data'!AD129</f>
        <v>0</v>
      </c>
      <c r="J129" s="30">
        <f>'Monthly Data'!AG129</f>
        <v>0</v>
      </c>
      <c r="K129" s="4">
        <f>'Monthly Data'!AJ129</f>
        <v>0</v>
      </c>
      <c r="L129" s="30"/>
      <c r="M129" s="23">
        <f>'GS &gt; 50 OLS Model'!$B$5</f>
        <v>2372385.8406306999</v>
      </c>
      <c r="N129" s="23">
        <f ca="1">'GS &gt; 50 OLS Model'!$B$6*D129</f>
        <v>5403736.156039211</v>
      </c>
      <c r="O129" s="23">
        <f ca="1">'GS &gt; 50 OLS Model'!$B$7*E129</f>
        <v>0</v>
      </c>
      <c r="P129" s="23">
        <f>'GS &gt; 50 OLS Model'!$B$8*F129</f>
        <v>13904850.2896492</v>
      </c>
      <c r="Q129" s="23">
        <f>'GS &gt; 50 OLS Model'!$B$9*G129</f>
        <v>2432696.0943478448</v>
      </c>
      <c r="R129" s="23">
        <f>'GS &gt; 50 OLS Model'!$B$10*H129</f>
        <v>0</v>
      </c>
      <c r="S129" s="23">
        <f>'GS &gt; 50 OLS Model'!$B$11*I129</f>
        <v>0</v>
      </c>
      <c r="T129" s="23">
        <f>'GS &gt; 50 OLS Model'!$B$12*J129</f>
        <v>0</v>
      </c>
      <c r="U129" s="23">
        <f>'GS &gt; 50 OLS Model'!$B$13*K129</f>
        <v>0</v>
      </c>
      <c r="V129" s="23">
        <f t="shared" ca="1" si="69"/>
        <v>24113668.380666956</v>
      </c>
    </row>
    <row r="130" spans="1:22" x14ac:dyDescent="0.25">
      <c r="A130" s="11">
        <f>'Monthly Data'!A130</f>
        <v>41699</v>
      </c>
      <c r="B130" s="6">
        <f t="shared" si="70"/>
        <v>2014</v>
      </c>
      <c r="C130" s="30">
        <f>'Monthly Data'!H130</f>
        <v>25870494.024299998</v>
      </c>
      <c r="D130" s="30">
        <f t="shared" ref="D130:E130" ca="1" si="120">D118</f>
        <v>556.99</v>
      </c>
      <c r="E130" s="30">
        <f t="shared" ca="1" si="120"/>
        <v>0</v>
      </c>
      <c r="F130" s="30">
        <f>'Monthly Data'!P130</f>
        <v>31</v>
      </c>
      <c r="G130" s="30">
        <f>'Monthly Data'!W130</f>
        <v>325</v>
      </c>
      <c r="H130" s="30">
        <f>'Monthly Data'!AC130</f>
        <v>1</v>
      </c>
      <c r="I130" s="30">
        <f>'Monthly Data'!AD130</f>
        <v>0</v>
      </c>
      <c r="J130" s="30">
        <f>'Monthly Data'!AG130</f>
        <v>0</v>
      </c>
      <c r="K130" s="4">
        <f>'Monthly Data'!AJ130</f>
        <v>1</v>
      </c>
      <c r="L130" s="30"/>
      <c r="M130" s="23">
        <f>'GS &gt; 50 OLS Model'!$B$5</f>
        <v>2372385.8406306999</v>
      </c>
      <c r="N130" s="23">
        <f ca="1">'GS &gt; 50 OLS Model'!$B$6*D130</f>
        <v>4409938.318196482</v>
      </c>
      <c r="O130" s="23">
        <f ca="1">'GS &gt; 50 OLS Model'!$B$7*E130</f>
        <v>0</v>
      </c>
      <c r="P130" s="23">
        <f>'GS &gt; 50 OLS Model'!$B$8*F130</f>
        <v>15394655.6778259</v>
      </c>
      <c r="Q130" s="23">
        <f>'GS &gt; 50 OLS Model'!$B$9*G130</f>
        <v>2455360.9647920793</v>
      </c>
      <c r="R130" s="23">
        <f>'GS &gt; 50 OLS Model'!$B$10*H130</f>
        <v>-1421979.8795582701</v>
      </c>
      <c r="S130" s="23">
        <f>'GS &gt; 50 OLS Model'!$B$11*I130</f>
        <v>0</v>
      </c>
      <c r="T130" s="23">
        <f>'GS &gt; 50 OLS Model'!$B$12*J130</f>
        <v>0</v>
      </c>
      <c r="U130" s="23">
        <f>'GS &gt; 50 OLS Model'!$B$13*K130</f>
        <v>1124443.96382978</v>
      </c>
      <c r="V130" s="23">
        <f t="shared" ref="V130:V193" ca="1" si="121">SUM(M130:U130)</f>
        <v>24334804.885716677</v>
      </c>
    </row>
    <row r="131" spans="1:22" x14ac:dyDescent="0.25">
      <c r="A131" s="11">
        <f>'Monthly Data'!A131</f>
        <v>41730</v>
      </c>
      <c r="B131" s="6">
        <f t="shared" si="70"/>
        <v>2014</v>
      </c>
      <c r="C131" s="30">
        <f>'Monthly Data'!H131</f>
        <v>21799596.722000003</v>
      </c>
      <c r="D131" s="30">
        <f t="shared" ref="D131:E131" ca="1" si="122">D119</f>
        <v>326.58999999999997</v>
      </c>
      <c r="E131" s="30">
        <f t="shared" ca="1" si="122"/>
        <v>0.39</v>
      </c>
      <c r="F131" s="30">
        <f>'Monthly Data'!P131</f>
        <v>30</v>
      </c>
      <c r="G131" s="30">
        <f>'Monthly Data'!W131</f>
        <v>323</v>
      </c>
      <c r="H131" s="30">
        <f>'Monthly Data'!AC131</f>
        <v>1</v>
      </c>
      <c r="I131" s="30">
        <f>'Monthly Data'!AD131</f>
        <v>0</v>
      </c>
      <c r="J131" s="30">
        <f>'Monthly Data'!AG131</f>
        <v>0</v>
      </c>
      <c r="K131" s="4">
        <f>'Monthly Data'!AJ131</f>
        <v>0</v>
      </c>
      <c r="L131" s="30"/>
      <c r="M131" s="23">
        <f>'GS &gt; 50 OLS Model'!$B$5</f>
        <v>2372385.8406306999</v>
      </c>
      <c r="N131" s="23">
        <f ca="1">'GS &gt; 50 OLS Model'!$B$6*D131</f>
        <v>2585758.73056929</v>
      </c>
      <c r="O131" s="23">
        <f ca="1">'GS &gt; 50 OLS Model'!$B$7*E131</f>
        <v>10915.709191189804</v>
      </c>
      <c r="P131" s="23">
        <f>'GS &gt; 50 OLS Model'!$B$8*F131</f>
        <v>14898053.881767001</v>
      </c>
      <c r="Q131" s="23">
        <f>'GS &gt; 50 OLS Model'!$B$9*G131</f>
        <v>2440251.0511625898</v>
      </c>
      <c r="R131" s="23">
        <f>'GS &gt; 50 OLS Model'!$B$10*H131</f>
        <v>-1421979.8795582701</v>
      </c>
      <c r="S131" s="23">
        <f>'GS &gt; 50 OLS Model'!$B$11*I131</f>
        <v>0</v>
      </c>
      <c r="T131" s="23">
        <f>'GS &gt; 50 OLS Model'!$B$12*J131</f>
        <v>0</v>
      </c>
      <c r="U131" s="23">
        <f>'GS &gt; 50 OLS Model'!$B$13*K131</f>
        <v>0</v>
      </c>
      <c r="V131" s="23">
        <f t="shared" ca="1" si="121"/>
        <v>20885385.3337625</v>
      </c>
    </row>
    <row r="132" spans="1:22" x14ac:dyDescent="0.25">
      <c r="A132" s="11">
        <f>'Monthly Data'!A132</f>
        <v>41760</v>
      </c>
      <c r="B132" s="6">
        <f t="shared" si="70"/>
        <v>2014</v>
      </c>
      <c r="C132" s="30">
        <f>'Monthly Data'!H132</f>
        <v>20212222.446800001</v>
      </c>
      <c r="D132" s="30">
        <f t="shared" ref="D132:E132" ca="1" si="123">D120</f>
        <v>144.96</v>
      </c>
      <c r="E132" s="30">
        <f t="shared" ca="1" si="123"/>
        <v>8.67</v>
      </c>
      <c r="F132" s="30">
        <f>'Monthly Data'!P132</f>
        <v>31</v>
      </c>
      <c r="G132" s="30">
        <f>'Monthly Data'!W132</f>
        <v>324</v>
      </c>
      <c r="H132" s="30">
        <f>'Monthly Data'!AC132</f>
        <v>1</v>
      </c>
      <c r="I132" s="30">
        <f>'Monthly Data'!AD132</f>
        <v>0</v>
      </c>
      <c r="J132" s="30">
        <f>'Monthly Data'!AG132</f>
        <v>0</v>
      </c>
      <c r="K132" s="4">
        <f>'Monthly Data'!AJ132</f>
        <v>0</v>
      </c>
      <c r="L132" s="30"/>
      <c r="M132" s="23">
        <f>'GS &gt; 50 OLS Model'!$B$5</f>
        <v>2372385.8406306999</v>
      </c>
      <c r="N132" s="23">
        <f ca="1">'GS &gt; 50 OLS Model'!$B$6*D132</f>
        <v>1147712.9905487748</v>
      </c>
      <c r="O132" s="23">
        <f ca="1">'GS &gt; 50 OLS Model'!$B$7*E132</f>
        <v>242664.61201952715</v>
      </c>
      <c r="P132" s="23">
        <f>'GS &gt; 50 OLS Model'!$B$8*F132</f>
        <v>15394655.6778259</v>
      </c>
      <c r="Q132" s="23">
        <f>'GS &gt; 50 OLS Model'!$B$9*G132</f>
        <v>2447806.0079773348</v>
      </c>
      <c r="R132" s="23">
        <f>'GS &gt; 50 OLS Model'!$B$10*H132</f>
        <v>-1421979.8795582701</v>
      </c>
      <c r="S132" s="23">
        <f>'GS &gt; 50 OLS Model'!$B$11*I132</f>
        <v>0</v>
      </c>
      <c r="T132" s="23">
        <f>'GS &gt; 50 OLS Model'!$B$12*J132</f>
        <v>0</v>
      </c>
      <c r="U132" s="23">
        <f>'GS &gt; 50 OLS Model'!$B$13*K132</f>
        <v>0</v>
      </c>
      <c r="V132" s="23">
        <f t="shared" ca="1" si="121"/>
        <v>20183245.249443967</v>
      </c>
    </row>
    <row r="133" spans="1:22" x14ac:dyDescent="0.25">
      <c r="A133" s="11">
        <f>'Monthly Data'!A133</f>
        <v>41791</v>
      </c>
      <c r="B133" s="6">
        <f t="shared" ref="B133:B145" si="124">YEAR(A133)</f>
        <v>2014</v>
      </c>
      <c r="C133" s="30">
        <f>'Monthly Data'!H133</f>
        <v>20688536.661700003</v>
      </c>
      <c r="D133" s="30">
        <f t="shared" ref="D133:E133" ca="1" si="125">D121</f>
        <v>41.510000000000005</v>
      </c>
      <c r="E133" s="30">
        <f t="shared" ca="1" si="125"/>
        <v>44.41</v>
      </c>
      <c r="F133" s="30">
        <f>'Monthly Data'!P133</f>
        <v>30</v>
      </c>
      <c r="G133" s="30">
        <f>'Monthly Data'!W133</f>
        <v>325</v>
      </c>
      <c r="H133" s="30">
        <f>'Monthly Data'!AC133</f>
        <v>0</v>
      </c>
      <c r="I133" s="30">
        <f>'Monthly Data'!AD133</f>
        <v>0</v>
      </c>
      <c r="J133" s="30">
        <f>'Monthly Data'!AG133</f>
        <v>0</v>
      </c>
      <c r="K133" s="4">
        <f>'Monthly Data'!AJ133</f>
        <v>0</v>
      </c>
      <c r="L133" s="30"/>
      <c r="M133" s="23">
        <f>'GS &gt; 50 OLS Model'!$B$5</f>
        <v>2372385.8406306999</v>
      </c>
      <c r="N133" s="23">
        <f ca="1">'GS &gt; 50 OLS Model'!$B$6*D133</f>
        <v>328653.18872571498</v>
      </c>
      <c r="O133" s="23">
        <f ca="1">'GS &gt; 50 OLS Model'!$B$7*E133</f>
        <v>1242991.3978993311</v>
      </c>
      <c r="P133" s="23">
        <f>'GS &gt; 50 OLS Model'!$B$8*F133</f>
        <v>14898053.881767001</v>
      </c>
      <c r="Q133" s="23">
        <f>'GS &gt; 50 OLS Model'!$B$9*G133</f>
        <v>2455360.9647920793</v>
      </c>
      <c r="R133" s="23">
        <f>'GS &gt; 50 OLS Model'!$B$10*H133</f>
        <v>0</v>
      </c>
      <c r="S133" s="23">
        <f>'GS &gt; 50 OLS Model'!$B$11*I133</f>
        <v>0</v>
      </c>
      <c r="T133" s="23">
        <f>'GS &gt; 50 OLS Model'!$B$12*J133</f>
        <v>0</v>
      </c>
      <c r="U133" s="23">
        <f>'GS &gt; 50 OLS Model'!$B$13*K133</f>
        <v>0</v>
      </c>
      <c r="V133" s="23">
        <f t="shared" ca="1" si="121"/>
        <v>21297445.273814827</v>
      </c>
    </row>
    <row r="134" spans="1:22" x14ac:dyDescent="0.25">
      <c r="A134" s="11">
        <f>'Monthly Data'!A134</f>
        <v>41821</v>
      </c>
      <c r="B134" s="6">
        <f t="shared" si="124"/>
        <v>2014</v>
      </c>
      <c r="C134" s="30">
        <f>'Monthly Data'!H134</f>
        <v>21993476.2918</v>
      </c>
      <c r="D134" s="30">
        <f t="shared" ref="D134:E134" ca="1" si="126">D122</f>
        <v>5.01</v>
      </c>
      <c r="E134" s="30">
        <f t="shared" ca="1" si="126"/>
        <v>96.909999999999982</v>
      </c>
      <c r="F134" s="30">
        <f>'Monthly Data'!P134</f>
        <v>31</v>
      </c>
      <c r="G134" s="30">
        <f>'Monthly Data'!W134</f>
        <v>325</v>
      </c>
      <c r="H134" s="30">
        <f>'Monthly Data'!AC134</f>
        <v>0</v>
      </c>
      <c r="I134" s="30">
        <f>'Monthly Data'!AD134</f>
        <v>0</v>
      </c>
      <c r="J134" s="30">
        <f>'Monthly Data'!AG134</f>
        <v>0</v>
      </c>
      <c r="K134" s="4">
        <f>'Monthly Data'!AJ134</f>
        <v>0</v>
      </c>
      <c r="L134" s="30"/>
      <c r="M134" s="23">
        <f>'GS &gt; 50 OLS Model'!$B$5</f>
        <v>2372385.8406306999</v>
      </c>
      <c r="N134" s="23">
        <f ca="1">'GS &gt; 50 OLS Model'!$B$6*D134</f>
        <v>39666.405095539187</v>
      </c>
      <c r="O134" s="23">
        <f ca="1">'GS &gt; 50 OLS Model'!$B$7*E134</f>
        <v>2712413.7890210347</v>
      </c>
      <c r="P134" s="23">
        <f>'GS &gt; 50 OLS Model'!$B$8*F134</f>
        <v>15394655.6778259</v>
      </c>
      <c r="Q134" s="23">
        <f>'GS &gt; 50 OLS Model'!$B$9*G134</f>
        <v>2455360.9647920793</v>
      </c>
      <c r="R134" s="23">
        <f>'GS &gt; 50 OLS Model'!$B$10*H134</f>
        <v>0</v>
      </c>
      <c r="S134" s="23">
        <f>'GS &gt; 50 OLS Model'!$B$11*I134</f>
        <v>0</v>
      </c>
      <c r="T134" s="23">
        <f>'GS &gt; 50 OLS Model'!$B$12*J134</f>
        <v>0</v>
      </c>
      <c r="U134" s="23">
        <f>'GS &gt; 50 OLS Model'!$B$13*K134</f>
        <v>0</v>
      </c>
      <c r="V134" s="23">
        <f t="shared" ca="1" si="121"/>
        <v>22974482.677365255</v>
      </c>
    </row>
    <row r="135" spans="1:22" x14ac:dyDescent="0.25">
      <c r="A135" s="11">
        <f>'Monthly Data'!A135</f>
        <v>41852</v>
      </c>
      <c r="B135" s="6">
        <f t="shared" si="124"/>
        <v>2014</v>
      </c>
      <c r="C135" s="30">
        <f>'Monthly Data'!H135</f>
        <v>21804865.032099999</v>
      </c>
      <c r="D135" s="30">
        <f t="shared" ref="D135:E135" ca="1" si="127">D123</f>
        <v>12.719999999999999</v>
      </c>
      <c r="E135" s="30">
        <f t="shared" ca="1" si="127"/>
        <v>77.22999999999999</v>
      </c>
      <c r="F135" s="30">
        <f>'Monthly Data'!P135</f>
        <v>31</v>
      </c>
      <c r="G135" s="30">
        <f>'Monthly Data'!W135</f>
        <v>326</v>
      </c>
      <c r="H135" s="30">
        <f>'Monthly Data'!AC135</f>
        <v>0</v>
      </c>
      <c r="I135" s="30">
        <f>'Monthly Data'!AD135</f>
        <v>0</v>
      </c>
      <c r="J135" s="30">
        <f>'Monthly Data'!AG135</f>
        <v>0</v>
      </c>
      <c r="K135" s="4">
        <f>'Monthly Data'!AJ135</f>
        <v>0</v>
      </c>
      <c r="L135" s="30"/>
      <c r="M135" s="23">
        <f>'GS &gt; 50 OLS Model'!$B$5</f>
        <v>2372385.8406306999</v>
      </c>
      <c r="N135" s="23">
        <f ca="1">'GS &gt; 50 OLS Model'!$B$6*D135</f>
        <v>100709.91473358452</v>
      </c>
      <c r="O135" s="23">
        <f ca="1">'GS &gt; 50 OLS Model'!$B$7*E135</f>
        <v>2161590.3098348421</v>
      </c>
      <c r="P135" s="23">
        <f>'GS &gt; 50 OLS Model'!$B$8*F135</f>
        <v>15394655.6778259</v>
      </c>
      <c r="Q135" s="23">
        <f>'GS &gt; 50 OLS Model'!$B$9*G135</f>
        <v>2462915.9216068243</v>
      </c>
      <c r="R135" s="23">
        <f>'GS &gt; 50 OLS Model'!$B$10*H135</f>
        <v>0</v>
      </c>
      <c r="S135" s="23">
        <f>'GS &gt; 50 OLS Model'!$B$11*I135</f>
        <v>0</v>
      </c>
      <c r="T135" s="23">
        <f>'GS &gt; 50 OLS Model'!$B$12*J135</f>
        <v>0</v>
      </c>
      <c r="U135" s="23">
        <f>'GS &gt; 50 OLS Model'!$B$13*K135</f>
        <v>0</v>
      </c>
      <c r="V135" s="23">
        <f t="shared" ca="1" si="121"/>
        <v>22492257.664631851</v>
      </c>
    </row>
    <row r="136" spans="1:22" x14ac:dyDescent="0.25">
      <c r="A136" s="11">
        <f>'Monthly Data'!A136</f>
        <v>41883</v>
      </c>
      <c r="B136" s="6">
        <f t="shared" si="124"/>
        <v>2014</v>
      </c>
      <c r="C136" s="30">
        <f>'Monthly Data'!H136</f>
        <v>20432736.001000002</v>
      </c>
      <c r="D136" s="30">
        <f t="shared" ref="D136:E136" ca="1" si="128">D124</f>
        <v>86.570000000000007</v>
      </c>
      <c r="E136" s="30">
        <f t="shared" ca="1" si="128"/>
        <v>19.899999999999999</v>
      </c>
      <c r="F136" s="30">
        <f>'Monthly Data'!P136</f>
        <v>30</v>
      </c>
      <c r="G136" s="30">
        <f>'Monthly Data'!W136</f>
        <v>324</v>
      </c>
      <c r="H136" s="30">
        <f>'Monthly Data'!AC136</f>
        <v>0</v>
      </c>
      <c r="I136" s="30">
        <f>'Monthly Data'!AD136</f>
        <v>1</v>
      </c>
      <c r="J136" s="30">
        <f>'Monthly Data'!AG136</f>
        <v>0</v>
      </c>
      <c r="K136" s="4">
        <f>'Monthly Data'!AJ136</f>
        <v>0</v>
      </c>
      <c r="L136" s="30"/>
      <c r="M136" s="23">
        <f>'GS &gt; 50 OLS Model'!$B$5</f>
        <v>2372385.8406306999</v>
      </c>
      <c r="N136" s="23">
        <f ca="1">'GS &gt; 50 OLS Model'!$B$6*D136</f>
        <v>685413.31120176206</v>
      </c>
      <c r="O136" s="23">
        <f ca="1">'GS &gt; 50 OLS Model'!$B$7*E136</f>
        <v>556981.05872994114</v>
      </c>
      <c r="P136" s="23">
        <f>'GS &gt; 50 OLS Model'!$B$8*F136</f>
        <v>14898053.881767001</v>
      </c>
      <c r="Q136" s="23">
        <f>'GS &gt; 50 OLS Model'!$B$9*G136</f>
        <v>2447806.0079773348</v>
      </c>
      <c r="R136" s="23">
        <f>'GS &gt; 50 OLS Model'!$B$10*H136</f>
        <v>0</v>
      </c>
      <c r="S136" s="23">
        <f>'GS &gt; 50 OLS Model'!$B$11*I136</f>
        <v>-784111.92228106898</v>
      </c>
      <c r="T136" s="23">
        <f>'GS &gt; 50 OLS Model'!$B$12*J136</f>
        <v>0</v>
      </c>
      <c r="U136" s="23">
        <f>'GS &gt; 50 OLS Model'!$B$13*K136</f>
        <v>0</v>
      </c>
      <c r="V136" s="23">
        <f t="shared" ca="1" si="121"/>
        <v>20176528.178025674</v>
      </c>
    </row>
    <row r="137" spans="1:22" x14ac:dyDescent="0.25">
      <c r="A137" s="11">
        <f>'Monthly Data'!A137</f>
        <v>41913</v>
      </c>
      <c r="B137" s="6">
        <f t="shared" si="124"/>
        <v>2014</v>
      </c>
      <c r="C137" s="30">
        <f>'Monthly Data'!H137</f>
        <v>20689847.513800003</v>
      </c>
      <c r="D137" s="30">
        <f t="shared" ref="D137:E137" ca="1" si="129">D125</f>
        <v>270.3</v>
      </c>
      <c r="E137" s="30">
        <f t="shared" ca="1" si="129"/>
        <v>1.21</v>
      </c>
      <c r="F137" s="30">
        <f>'Monthly Data'!P137</f>
        <v>31</v>
      </c>
      <c r="G137" s="30">
        <f>'Monthly Data'!W137</f>
        <v>324</v>
      </c>
      <c r="H137" s="30">
        <f>'Monthly Data'!AC137</f>
        <v>0</v>
      </c>
      <c r="I137" s="30">
        <f>'Monthly Data'!AD137</f>
        <v>1</v>
      </c>
      <c r="J137" s="30">
        <f>'Monthly Data'!AG137</f>
        <v>0</v>
      </c>
      <c r="K137" s="4">
        <f>'Monthly Data'!AJ137</f>
        <v>0</v>
      </c>
      <c r="L137" s="30"/>
      <c r="M137" s="23">
        <f>'GS &gt; 50 OLS Model'!$B$5</f>
        <v>2372385.8406306999</v>
      </c>
      <c r="N137" s="23">
        <f ca="1">'GS &gt; 50 OLS Model'!$B$6*D137</f>
        <v>2140085.6880886713</v>
      </c>
      <c r="O137" s="23">
        <f ca="1">'GS &gt; 50 OLS Model'!$B$7*E137</f>
        <v>33866.687490614517</v>
      </c>
      <c r="P137" s="23">
        <f>'GS &gt; 50 OLS Model'!$B$8*F137</f>
        <v>15394655.6778259</v>
      </c>
      <c r="Q137" s="23">
        <f>'GS &gt; 50 OLS Model'!$B$9*G137</f>
        <v>2447806.0079773348</v>
      </c>
      <c r="R137" s="23">
        <f>'GS &gt; 50 OLS Model'!$B$10*H137</f>
        <v>0</v>
      </c>
      <c r="S137" s="23">
        <f>'GS &gt; 50 OLS Model'!$B$11*I137</f>
        <v>-784111.92228106898</v>
      </c>
      <c r="T137" s="23">
        <f>'GS &gt; 50 OLS Model'!$B$12*J137</f>
        <v>0</v>
      </c>
      <c r="U137" s="23">
        <f>'GS &gt; 50 OLS Model'!$B$13*K137</f>
        <v>0</v>
      </c>
      <c r="V137" s="23">
        <f t="shared" ca="1" si="121"/>
        <v>21604687.979732152</v>
      </c>
    </row>
    <row r="138" spans="1:22" x14ac:dyDescent="0.25">
      <c r="A138" s="11">
        <f>'Monthly Data'!A138</f>
        <v>41944</v>
      </c>
      <c r="B138" s="6">
        <f t="shared" si="124"/>
        <v>2014</v>
      </c>
      <c r="C138" s="30">
        <f>'Monthly Data'!H138</f>
        <v>22488576.116</v>
      </c>
      <c r="D138" s="30">
        <f t="shared" ref="D138:E138" ca="1" si="130">D126</f>
        <v>444.05</v>
      </c>
      <c r="E138" s="30">
        <f t="shared" ca="1" si="130"/>
        <v>0</v>
      </c>
      <c r="F138" s="30">
        <f>'Monthly Data'!P138</f>
        <v>30</v>
      </c>
      <c r="G138" s="30">
        <f>'Monthly Data'!W138</f>
        <v>327</v>
      </c>
      <c r="H138" s="30">
        <f>'Monthly Data'!AC138</f>
        <v>0</v>
      </c>
      <c r="I138" s="30">
        <f>'Monthly Data'!AD138</f>
        <v>1</v>
      </c>
      <c r="J138" s="30">
        <f>'Monthly Data'!AG138</f>
        <v>0</v>
      </c>
      <c r="K138" s="4">
        <f>'Monthly Data'!AJ138</f>
        <v>0</v>
      </c>
      <c r="L138" s="30"/>
      <c r="M138" s="23">
        <f>'GS &gt; 50 OLS Model'!$B$5</f>
        <v>2372385.8406306999</v>
      </c>
      <c r="N138" s="23">
        <f ca="1">'GS &gt; 50 OLS Model'!$B$6*D138</f>
        <v>3515741.9526295764</v>
      </c>
      <c r="O138" s="23">
        <f ca="1">'GS &gt; 50 OLS Model'!$B$7*E138</f>
        <v>0</v>
      </c>
      <c r="P138" s="23">
        <f>'GS &gt; 50 OLS Model'!$B$8*F138</f>
        <v>14898053.881767001</v>
      </c>
      <c r="Q138" s="23">
        <f>'GS &gt; 50 OLS Model'!$B$9*G138</f>
        <v>2470470.8784215692</v>
      </c>
      <c r="R138" s="23">
        <f>'GS &gt; 50 OLS Model'!$B$10*H138</f>
        <v>0</v>
      </c>
      <c r="S138" s="23">
        <f>'GS &gt; 50 OLS Model'!$B$11*I138</f>
        <v>-784111.92228106898</v>
      </c>
      <c r="T138" s="23">
        <f>'GS &gt; 50 OLS Model'!$B$12*J138</f>
        <v>0</v>
      </c>
      <c r="U138" s="23">
        <f>'GS &gt; 50 OLS Model'!$B$13*K138</f>
        <v>0</v>
      </c>
      <c r="V138" s="23">
        <f t="shared" ca="1" si="121"/>
        <v>22472540.631167781</v>
      </c>
    </row>
    <row r="139" spans="1:22" x14ac:dyDescent="0.25">
      <c r="A139" s="11">
        <f>'Monthly Data'!A139</f>
        <v>41974</v>
      </c>
      <c r="B139" s="6">
        <f t="shared" si="124"/>
        <v>2014</v>
      </c>
      <c r="C139" s="30">
        <f>'Monthly Data'!H139</f>
        <v>24519678.561099999</v>
      </c>
      <c r="D139" s="30">
        <f t="shared" ref="D139:E139" ca="1" si="131">D127</f>
        <v>684.01</v>
      </c>
      <c r="E139" s="30">
        <f t="shared" ca="1" si="131"/>
        <v>0</v>
      </c>
      <c r="F139" s="30">
        <f>'Monthly Data'!P139</f>
        <v>31</v>
      </c>
      <c r="G139" s="30">
        <f>'Monthly Data'!W139</f>
        <v>327</v>
      </c>
      <c r="H139" s="30">
        <f>'Monthly Data'!AC139</f>
        <v>0</v>
      </c>
      <c r="I139" s="30">
        <f>'Monthly Data'!AD139</f>
        <v>0</v>
      </c>
      <c r="J139" s="30">
        <f>'Monthly Data'!AG139</f>
        <v>1</v>
      </c>
      <c r="K139" s="4">
        <f>'Monthly Data'!AJ139</f>
        <v>0</v>
      </c>
      <c r="L139" s="30"/>
      <c r="M139" s="23">
        <f>'GS &gt; 50 OLS Model'!$B$5</f>
        <v>2372385.8406306999</v>
      </c>
      <c r="N139" s="23">
        <f ca="1">'GS &gt; 50 OLS Model'!$B$6*D139</f>
        <v>5415612.325229493</v>
      </c>
      <c r="O139" s="23">
        <f ca="1">'GS &gt; 50 OLS Model'!$B$7*E139</f>
        <v>0</v>
      </c>
      <c r="P139" s="23">
        <f>'GS &gt; 50 OLS Model'!$B$8*F139</f>
        <v>15394655.6778259</v>
      </c>
      <c r="Q139" s="23">
        <f>'GS &gt; 50 OLS Model'!$B$9*G139</f>
        <v>2470470.8784215692</v>
      </c>
      <c r="R139" s="23">
        <f>'GS &gt; 50 OLS Model'!$B$10*H139</f>
        <v>0</v>
      </c>
      <c r="S139" s="23">
        <f>'GS &gt; 50 OLS Model'!$B$11*I139</f>
        <v>0</v>
      </c>
      <c r="T139" s="23">
        <f>'GS &gt; 50 OLS Model'!$B$12*J139</f>
        <v>-802277.150938896</v>
      </c>
      <c r="U139" s="23">
        <f>'GS &gt; 50 OLS Model'!$B$13*K139</f>
        <v>0</v>
      </c>
      <c r="V139" s="23">
        <f t="shared" ca="1" si="121"/>
        <v>24850847.571168769</v>
      </c>
    </row>
    <row r="140" spans="1:22" x14ac:dyDescent="0.25">
      <c r="A140" s="11">
        <f>'Monthly Data'!A140</f>
        <v>42005</v>
      </c>
      <c r="B140" s="6">
        <f t="shared" si="124"/>
        <v>2015</v>
      </c>
      <c r="C140" s="30">
        <f>'Monthly Data'!H140</f>
        <v>27314432.983999997</v>
      </c>
      <c r="D140" s="30">
        <f t="shared" ref="D140:E140" ca="1" si="132">D128</f>
        <v>784.29</v>
      </c>
      <c r="E140" s="30">
        <f t="shared" ca="1" si="132"/>
        <v>0</v>
      </c>
      <c r="F140" s="30">
        <f>'Monthly Data'!P140</f>
        <v>31</v>
      </c>
      <c r="G140" s="30">
        <f>'Monthly Data'!W140</f>
        <v>332</v>
      </c>
      <c r="H140" s="30">
        <f>'Monthly Data'!AC140</f>
        <v>0</v>
      </c>
      <c r="I140" s="30">
        <f>'Monthly Data'!AD140</f>
        <v>0</v>
      </c>
      <c r="J140" s="30">
        <f>'Monthly Data'!AG140</f>
        <v>0</v>
      </c>
      <c r="K140" s="4">
        <f>'Monthly Data'!AJ140</f>
        <v>0</v>
      </c>
      <c r="L140" s="30"/>
      <c r="M140" s="23">
        <f>'GS &gt; 50 OLS Model'!$B$5</f>
        <v>2372385.8406306999</v>
      </c>
      <c r="N140" s="23">
        <f ca="1">'GS &gt; 50 OLS Model'!$B$6*D140</f>
        <v>6209573.8228304256</v>
      </c>
      <c r="O140" s="23">
        <f ca="1">'GS &gt; 50 OLS Model'!$B$7*E140</f>
        <v>0</v>
      </c>
      <c r="P140" s="23">
        <f>'GS &gt; 50 OLS Model'!$B$8*F140</f>
        <v>15394655.6778259</v>
      </c>
      <c r="Q140" s="23">
        <f>'GS &gt; 50 OLS Model'!$B$9*G140</f>
        <v>2508245.6624952937</v>
      </c>
      <c r="R140" s="23">
        <f>'GS &gt; 50 OLS Model'!$B$10*H140</f>
        <v>0</v>
      </c>
      <c r="S140" s="23">
        <f>'GS &gt; 50 OLS Model'!$B$11*I140</f>
        <v>0</v>
      </c>
      <c r="T140" s="23">
        <f>'GS &gt; 50 OLS Model'!$B$12*J140</f>
        <v>0</v>
      </c>
      <c r="U140" s="23">
        <f>'GS &gt; 50 OLS Model'!$B$13*K140</f>
        <v>0</v>
      </c>
      <c r="V140" s="23">
        <f t="shared" ca="1" si="121"/>
        <v>26484861.003782317</v>
      </c>
    </row>
    <row r="141" spans="1:22" x14ac:dyDescent="0.25">
      <c r="A141" s="11">
        <f>'Monthly Data'!A141</f>
        <v>42036</v>
      </c>
      <c r="B141" s="6">
        <f t="shared" si="124"/>
        <v>2015</v>
      </c>
      <c r="C141" s="30">
        <f>'Monthly Data'!H141</f>
        <v>25664612.623200003</v>
      </c>
      <c r="D141" s="30">
        <f t="shared" ref="D141:E141" ca="1" si="133">D129</f>
        <v>682.50999999999988</v>
      </c>
      <c r="E141" s="30">
        <f t="shared" ca="1" si="133"/>
        <v>0</v>
      </c>
      <c r="F141" s="30">
        <f>'Monthly Data'!P141</f>
        <v>28</v>
      </c>
      <c r="G141" s="30">
        <f>'Monthly Data'!W141</f>
        <v>334</v>
      </c>
      <c r="H141" s="30">
        <f>'Monthly Data'!AC141</f>
        <v>0</v>
      </c>
      <c r="I141" s="30">
        <f>'Monthly Data'!AD141</f>
        <v>0</v>
      </c>
      <c r="J141" s="30">
        <f>'Monthly Data'!AG141</f>
        <v>0</v>
      </c>
      <c r="K141" s="4">
        <f>'Monthly Data'!AJ141</f>
        <v>0</v>
      </c>
      <c r="L141" s="30"/>
      <c r="M141" s="23">
        <f>'GS &gt; 50 OLS Model'!$B$5</f>
        <v>2372385.8406306999</v>
      </c>
      <c r="N141" s="23">
        <f ca="1">'GS &gt; 50 OLS Model'!$B$6*D141</f>
        <v>5403736.156039211</v>
      </c>
      <c r="O141" s="23">
        <f ca="1">'GS &gt; 50 OLS Model'!$B$7*E141</f>
        <v>0</v>
      </c>
      <c r="P141" s="23">
        <f>'GS &gt; 50 OLS Model'!$B$8*F141</f>
        <v>13904850.2896492</v>
      </c>
      <c r="Q141" s="23">
        <f>'GS &gt; 50 OLS Model'!$B$9*G141</f>
        <v>2523355.5761247831</v>
      </c>
      <c r="R141" s="23">
        <f>'GS &gt; 50 OLS Model'!$B$10*H141</f>
        <v>0</v>
      </c>
      <c r="S141" s="23">
        <f>'GS &gt; 50 OLS Model'!$B$11*I141</f>
        <v>0</v>
      </c>
      <c r="T141" s="23">
        <f>'GS &gt; 50 OLS Model'!$B$12*J141</f>
        <v>0</v>
      </c>
      <c r="U141" s="23">
        <f>'GS &gt; 50 OLS Model'!$B$13*K141</f>
        <v>0</v>
      </c>
      <c r="V141" s="23">
        <f t="shared" ca="1" si="121"/>
        <v>24204327.862443894</v>
      </c>
    </row>
    <row r="142" spans="1:22" x14ac:dyDescent="0.25">
      <c r="A142" s="11">
        <f>'Monthly Data'!A142</f>
        <v>42064</v>
      </c>
      <c r="B142" s="6">
        <f t="shared" si="124"/>
        <v>2015</v>
      </c>
      <c r="C142" s="30">
        <f>'Monthly Data'!H142</f>
        <v>25279406.782899998</v>
      </c>
      <c r="D142" s="30">
        <f t="shared" ref="D142:E142" ca="1" si="134">D130</f>
        <v>556.99</v>
      </c>
      <c r="E142" s="30">
        <f t="shared" ca="1" si="134"/>
        <v>0</v>
      </c>
      <c r="F142" s="30">
        <f>'Monthly Data'!P142</f>
        <v>31</v>
      </c>
      <c r="G142" s="30">
        <f>'Monthly Data'!W142</f>
        <v>334</v>
      </c>
      <c r="H142" s="30">
        <f>'Monthly Data'!AC142</f>
        <v>1</v>
      </c>
      <c r="I142" s="30">
        <f>'Monthly Data'!AD142</f>
        <v>0</v>
      </c>
      <c r="J142" s="30">
        <f>'Monthly Data'!AG142</f>
        <v>0</v>
      </c>
      <c r="K142" s="4">
        <f>'Monthly Data'!AJ142</f>
        <v>1</v>
      </c>
      <c r="L142" s="30"/>
      <c r="M142" s="23">
        <f>'GS &gt; 50 OLS Model'!$B$5</f>
        <v>2372385.8406306999</v>
      </c>
      <c r="N142" s="23">
        <f ca="1">'GS &gt; 50 OLS Model'!$B$6*D142</f>
        <v>4409938.318196482</v>
      </c>
      <c r="O142" s="23">
        <f ca="1">'GS &gt; 50 OLS Model'!$B$7*E142</f>
        <v>0</v>
      </c>
      <c r="P142" s="23">
        <f>'GS &gt; 50 OLS Model'!$B$8*F142</f>
        <v>15394655.6778259</v>
      </c>
      <c r="Q142" s="23">
        <f>'GS &gt; 50 OLS Model'!$B$9*G142</f>
        <v>2523355.5761247831</v>
      </c>
      <c r="R142" s="23">
        <f>'GS &gt; 50 OLS Model'!$B$10*H142</f>
        <v>-1421979.8795582701</v>
      </c>
      <c r="S142" s="23">
        <f>'GS &gt; 50 OLS Model'!$B$11*I142</f>
        <v>0</v>
      </c>
      <c r="T142" s="23">
        <f>'GS &gt; 50 OLS Model'!$B$12*J142</f>
        <v>0</v>
      </c>
      <c r="U142" s="23">
        <f>'GS &gt; 50 OLS Model'!$B$13*K142</f>
        <v>1124443.96382978</v>
      </c>
      <c r="V142" s="23">
        <f t="shared" ca="1" si="121"/>
        <v>24402799.497049376</v>
      </c>
    </row>
    <row r="143" spans="1:22" x14ac:dyDescent="0.25">
      <c r="A143" s="11">
        <f>'Monthly Data'!A143</f>
        <v>42095</v>
      </c>
      <c r="B143" s="6">
        <f t="shared" si="124"/>
        <v>2015</v>
      </c>
      <c r="C143" s="30">
        <f>'Monthly Data'!H143</f>
        <v>21468793.716600001</v>
      </c>
      <c r="D143" s="30">
        <f t="shared" ref="D143:E143" ca="1" si="135">D131</f>
        <v>326.58999999999997</v>
      </c>
      <c r="E143" s="30">
        <f t="shared" ca="1" si="135"/>
        <v>0.39</v>
      </c>
      <c r="F143" s="30">
        <f>'Monthly Data'!P143</f>
        <v>30</v>
      </c>
      <c r="G143" s="30">
        <f>'Monthly Data'!W143</f>
        <v>324</v>
      </c>
      <c r="H143" s="30">
        <f>'Monthly Data'!AC143</f>
        <v>1</v>
      </c>
      <c r="I143" s="30">
        <f>'Monthly Data'!AD143</f>
        <v>0</v>
      </c>
      <c r="J143" s="30">
        <f>'Monthly Data'!AG143</f>
        <v>0</v>
      </c>
      <c r="K143" s="4">
        <f>'Monthly Data'!AJ143</f>
        <v>0</v>
      </c>
      <c r="L143" s="30"/>
      <c r="M143" s="23">
        <f>'GS &gt; 50 OLS Model'!$B$5</f>
        <v>2372385.8406306999</v>
      </c>
      <c r="N143" s="23">
        <f ca="1">'GS &gt; 50 OLS Model'!$B$6*D143</f>
        <v>2585758.73056929</v>
      </c>
      <c r="O143" s="23">
        <f ca="1">'GS &gt; 50 OLS Model'!$B$7*E143</f>
        <v>10915.709191189804</v>
      </c>
      <c r="P143" s="23">
        <f>'GS &gt; 50 OLS Model'!$B$8*F143</f>
        <v>14898053.881767001</v>
      </c>
      <c r="Q143" s="23">
        <f>'GS &gt; 50 OLS Model'!$B$9*G143</f>
        <v>2447806.0079773348</v>
      </c>
      <c r="R143" s="23">
        <f>'GS &gt; 50 OLS Model'!$B$10*H143</f>
        <v>-1421979.8795582701</v>
      </c>
      <c r="S143" s="23">
        <f>'GS &gt; 50 OLS Model'!$B$11*I143</f>
        <v>0</v>
      </c>
      <c r="T143" s="23">
        <f>'GS &gt; 50 OLS Model'!$B$12*J143</f>
        <v>0</v>
      </c>
      <c r="U143" s="23">
        <f>'GS &gt; 50 OLS Model'!$B$13*K143</f>
        <v>0</v>
      </c>
      <c r="V143" s="23">
        <f t="shared" ca="1" si="121"/>
        <v>20892940.290577244</v>
      </c>
    </row>
    <row r="144" spans="1:22" x14ac:dyDescent="0.25">
      <c r="A144" s="11">
        <f>'Monthly Data'!A144</f>
        <v>42125</v>
      </c>
      <c r="B144" s="6">
        <f t="shared" si="124"/>
        <v>2015</v>
      </c>
      <c r="C144" s="30">
        <f>'Monthly Data'!H144</f>
        <v>20242061.692699999</v>
      </c>
      <c r="D144" s="30">
        <f t="shared" ref="D144:E144" ca="1" si="136">D132</f>
        <v>144.96</v>
      </c>
      <c r="E144" s="30">
        <f t="shared" ca="1" si="136"/>
        <v>8.67</v>
      </c>
      <c r="F144" s="30">
        <f>'Monthly Data'!P144</f>
        <v>31</v>
      </c>
      <c r="G144" s="30">
        <f>'Monthly Data'!W144</f>
        <v>324</v>
      </c>
      <c r="H144" s="30">
        <f>'Monthly Data'!AC144</f>
        <v>1</v>
      </c>
      <c r="I144" s="30">
        <f>'Monthly Data'!AD144</f>
        <v>0</v>
      </c>
      <c r="J144" s="30">
        <f>'Monthly Data'!AG144</f>
        <v>0</v>
      </c>
      <c r="K144" s="4">
        <f>'Monthly Data'!AJ144</f>
        <v>0</v>
      </c>
      <c r="L144" s="30"/>
      <c r="M144" s="23">
        <f>'GS &gt; 50 OLS Model'!$B$5</f>
        <v>2372385.8406306999</v>
      </c>
      <c r="N144" s="23">
        <f ca="1">'GS &gt; 50 OLS Model'!$B$6*D144</f>
        <v>1147712.9905487748</v>
      </c>
      <c r="O144" s="23">
        <f ca="1">'GS &gt; 50 OLS Model'!$B$7*E144</f>
        <v>242664.61201952715</v>
      </c>
      <c r="P144" s="23">
        <f>'GS &gt; 50 OLS Model'!$B$8*F144</f>
        <v>15394655.6778259</v>
      </c>
      <c r="Q144" s="23">
        <f>'GS &gt; 50 OLS Model'!$B$9*G144</f>
        <v>2447806.0079773348</v>
      </c>
      <c r="R144" s="23">
        <f>'GS &gt; 50 OLS Model'!$B$10*H144</f>
        <v>-1421979.8795582701</v>
      </c>
      <c r="S144" s="23">
        <f>'GS &gt; 50 OLS Model'!$B$11*I144</f>
        <v>0</v>
      </c>
      <c r="T144" s="23">
        <f>'GS &gt; 50 OLS Model'!$B$12*J144</f>
        <v>0</v>
      </c>
      <c r="U144" s="23">
        <f>'GS &gt; 50 OLS Model'!$B$13*K144</f>
        <v>0</v>
      </c>
      <c r="V144" s="23">
        <f t="shared" ca="1" si="121"/>
        <v>20183245.249443967</v>
      </c>
    </row>
    <row r="145" spans="1:22" x14ac:dyDescent="0.25">
      <c r="A145" s="11">
        <f>'Monthly Data'!A145</f>
        <v>42156</v>
      </c>
      <c r="B145" s="6">
        <f t="shared" si="124"/>
        <v>2015</v>
      </c>
      <c r="C145" s="30">
        <f>'Monthly Data'!H145</f>
        <v>20139349.083799999</v>
      </c>
      <c r="D145" s="30">
        <f t="shared" ref="D145:E145" ca="1" si="137">D133</f>
        <v>41.510000000000005</v>
      </c>
      <c r="E145" s="30">
        <f t="shared" ca="1" si="137"/>
        <v>44.41</v>
      </c>
      <c r="F145" s="30">
        <f>'Monthly Data'!P145</f>
        <v>30</v>
      </c>
      <c r="G145" s="30">
        <f>'Monthly Data'!W145</f>
        <v>324</v>
      </c>
      <c r="H145" s="30">
        <f>'Monthly Data'!AC145</f>
        <v>0</v>
      </c>
      <c r="I145" s="30">
        <f>'Monthly Data'!AD145</f>
        <v>0</v>
      </c>
      <c r="J145" s="30">
        <f>'Monthly Data'!AG145</f>
        <v>0</v>
      </c>
      <c r="K145" s="4">
        <f>'Monthly Data'!AJ145</f>
        <v>0</v>
      </c>
      <c r="L145" s="30"/>
      <c r="M145" s="23">
        <f>'GS &gt; 50 OLS Model'!$B$5</f>
        <v>2372385.8406306999</v>
      </c>
      <c r="N145" s="23">
        <f ca="1">'GS &gt; 50 OLS Model'!$B$6*D145</f>
        <v>328653.18872571498</v>
      </c>
      <c r="O145" s="23">
        <f ca="1">'GS &gt; 50 OLS Model'!$B$7*E145</f>
        <v>1242991.3978993311</v>
      </c>
      <c r="P145" s="23">
        <f>'GS &gt; 50 OLS Model'!$B$8*F145</f>
        <v>14898053.881767001</v>
      </c>
      <c r="Q145" s="23">
        <f>'GS &gt; 50 OLS Model'!$B$9*G145</f>
        <v>2447806.0079773348</v>
      </c>
      <c r="R145" s="23">
        <f>'GS &gt; 50 OLS Model'!$B$10*H145</f>
        <v>0</v>
      </c>
      <c r="S145" s="23">
        <f>'GS &gt; 50 OLS Model'!$B$11*I145</f>
        <v>0</v>
      </c>
      <c r="T145" s="23">
        <f>'GS &gt; 50 OLS Model'!$B$12*J145</f>
        <v>0</v>
      </c>
      <c r="U145" s="23">
        <f>'GS &gt; 50 OLS Model'!$B$13*K145</f>
        <v>0</v>
      </c>
      <c r="V145" s="23">
        <f t="shared" ca="1" si="121"/>
        <v>21289890.317000084</v>
      </c>
    </row>
    <row r="146" spans="1:22" x14ac:dyDescent="0.25">
      <c r="A146" s="11">
        <v>42186</v>
      </c>
      <c r="B146" s="6">
        <f t="shared" ref="B146:B163" si="138">YEAR(A146)</f>
        <v>2015</v>
      </c>
      <c r="D146" s="30">
        <f t="shared" ref="D146:E146" ca="1" si="139">D134</f>
        <v>5.01</v>
      </c>
      <c r="E146" s="30">
        <f t="shared" ca="1" si="139"/>
        <v>96.909999999999982</v>
      </c>
      <c r="F146" s="30">
        <f t="shared" ref="F146:F204" si="140">F98</f>
        <v>31</v>
      </c>
      <c r="G146" s="60">
        <f>SUMIF('Connection count '!B:B,B146,'Connection count '!M:M)</f>
        <v>330.70760277267368</v>
      </c>
      <c r="H146" s="30">
        <f t="shared" ref="H146" si="141">H134</f>
        <v>0</v>
      </c>
      <c r="I146" s="30">
        <f t="shared" ref="I146:K149" si="142">I134</f>
        <v>0</v>
      </c>
      <c r="J146" s="30">
        <f t="shared" si="142"/>
        <v>0</v>
      </c>
      <c r="K146" s="30">
        <f t="shared" si="142"/>
        <v>0</v>
      </c>
      <c r="M146" s="23">
        <f>'GS &gt; 50 OLS Model'!$B$5</f>
        <v>2372385.8406306999</v>
      </c>
      <c r="N146" s="23">
        <f ca="1">'GS &gt; 50 OLS Model'!$B$6*D146</f>
        <v>39666.405095539187</v>
      </c>
      <c r="O146" s="23">
        <f ca="1">'GS &gt; 50 OLS Model'!$B$7*E146</f>
        <v>2712413.7890210347</v>
      </c>
      <c r="P146" s="23">
        <f>'GS &gt; 50 OLS Model'!$B$8*F146</f>
        <v>15394655.6778259</v>
      </c>
      <c r="Q146" s="23">
        <f>'GS &gt; 50 OLS Model'!$B$9*G146</f>
        <v>2498481.6572553474</v>
      </c>
      <c r="R146" s="23">
        <f>'GS &gt; 50 OLS Model'!$B$10*H146</f>
        <v>0</v>
      </c>
      <c r="S146" s="23">
        <f>'GS &gt; 50 OLS Model'!$B$11*I146</f>
        <v>0</v>
      </c>
      <c r="T146" s="23">
        <f>'GS &gt; 50 OLS Model'!$B$12*J146</f>
        <v>0</v>
      </c>
      <c r="U146" s="23">
        <f>'GS &gt; 50 OLS Model'!$B$13*K146</f>
        <v>0</v>
      </c>
      <c r="V146" s="23">
        <f t="shared" ca="1" si="121"/>
        <v>23017603.369828522</v>
      </c>
    </row>
    <row r="147" spans="1:22" x14ac:dyDescent="0.25">
      <c r="A147" s="11">
        <v>42217</v>
      </c>
      <c r="B147" s="6">
        <f t="shared" si="138"/>
        <v>2015</v>
      </c>
      <c r="D147" s="30">
        <f t="shared" ref="D147:E147" ca="1" si="143">D135</f>
        <v>12.719999999999999</v>
      </c>
      <c r="E147" s="30">
        <f t="shared" ca="1" si="143"/>
        <v>77.22999999999999</v>
      </c>
      <c r="F147" s="30">
        <f t="shared" si="140"/>
        <v>31</v>
      </c>
      <c r="G147" s="60">
        <f>SUMIF('Connection count '!B:B,B147,'Connection count '!M:M)</f>
        <v>330.70760277267368</v>
      </c>
      <c r="H147" s="30">
        <f t="shared" ref="H147" si="144">H135</f>
        <v>0</v>
      </c>
      <c r="I147" s="30">
        <f t="shared" si="142"/>
        <v>0</v>
      </c>
      <c r="J147" s="30">
        <f t="shared" si="142"/>
        <v>0</v>
      </c>
      <c r="K147" s="30">
        <f t="shared" si="142"/>
        <v>0</v>
      </c>
      <c r="M147" s="23">
        <f>'GS &gt; 50 OLS Model'!$B$5</f>
        <v>2372385.8406306999</v>
      </c>
      <c r="N147" s="23">
        <f ca="1">'GS &gt; 50 OLS Model'!$B$6*D147</f>
        <v>100709.91473358452</v>
      </c>
      <c r="O147" s="23">
        <f ca="1">'GS &gt; 50 OLS Model'!$B$7*E147</f>
        <v>2161590.3098348421</v>
      </c>
      <c r="P147" s="23">
        <f>'GS &gt; 50 OLS Model'!$B$8*F147</f>
        <v>15394655.6778259</v>
      </c>
      <c r="Q147" s="23">
        <f>'GS &gt; 50 OLS Model'!$B$9*G147</f>
        <v>2498481.6572553474</v>
      </c>
      <c r="R147" s="23">
        <f>'GS &gt; 50 OLS Model'!$B$10*H147</f>
        <v>0</v>
      </c>
      <c r="S147" s="23">
        <f>'GS &gt; 50 OLS Model'!$B$11*I147</f>
        <v>0</v>
      </c>
      <c r="T147" s="23">
        <f>'GS &gt; 50 OLS Model'!$B$12*J147</f>
        <v>0</v>
      </c>
      <c r="U147" s="23">
        <f>'GS &gt; 50 OLS Model'!$B$13*K147</f>
        <v>0</v>
      </c>
      <c r="V147" s="23">
        <f t="shared" ca="1" si="121"/>
        <v>22527823.400280375</v>
      </c>
    </row>
    <row r="148" spans="1:22" x14ac:dyDescent="0.25">
      <c r="A148" s="11">
        <v>42248</v>
      </c>
      <c r="B148" s="6">
        <f t="shared" si="138"/>
        <v>2015</v>
      </c>
      <c r="D148" s="30">
        <f t="shared" ref="D148:E148" ca="1" si="145">D136</f>
        <v>86.570000000000007</v>
      </c>
      <c r="E148" s="30">
        <f t="shared" ca="1" si="145"/>
        <v>19.899999999999999</v>
      </c>
      <c r="F148" s="30">
        <f t="shared" si="140"/>
        <v>30</v>
      </c>
      <c r="G148" s="60">
        <f>SUMIF('Connection count '!B:B,B148,'Connection count '!M:M)</f>
        <v>330.70760277267368</v>
      </c>
      <c r="H148" s="30">
        <f t="shared" ref="H148" si="146">H136</f>
        <v>0</v>
      </c>
      <c r="I148" s="30">
        <f t="shared" si="142"/>
        <v>1</v>
      </c>
      <c r="J148" s="30">
        <f t="shared" si="142"/>
        <v>0</v>
      </c>
      <c r="K148" s="30">
        <f t="shared" si="142"/>
        <v>0</v>
      </c>
      <c r="M148" s="23">
        <f>'GS &gt; 50 OLS Model'!$B$5</f>
        <v>2372385.8406306999</v>
      </c>
      <c r="N148" s="23">
        <f ca="1">'GS &gt; 50 OLS Model'!$B$6*D148</f>
        <v>685413.31120176206</v>
      </c>
      <c r="O148" s="23">
        <f ca="1">'GS &gt; 50 OLS Model'!$B$7*E148</f>
        <v>556981.05872994114</v>
      </c>
      <c r="P148" s="23">
        <f>'GS &gt; 50 OLS Model'!$B$8*F148</f>
        <v>14898053.881767001</v>
      </c>
      <c r="Q148" s="23">
        <f>'GS &gt; 50 OLS Model'!$B$9*G148</f>
        <v>2498481.6572553474</v>
      </c>
      <c r="R148" s="23">
        <f>'GS &gt; 50 OLS Model'!$B$10*H148</f>
        <v>0</v>
      </c>
      <c r="S148" s="23">
        <f>'GS &gt; 50 OLS Model'!$B$11*I148</f>
        <v>-784111.92228106898</v>
      </c>
      <c r="T148" s="23">
        <f>'GS &gt; 50 OLS Model'!$B$12*J148</f>
        <v>0</v>
      </c>
      <c r="U148" s="23">
        <f>'GS &gt; 50 OLS Model'!$B$13*K148</f>
        <v>0</v>
      </c>
      <c r="V148" s="23">
        <f t="shared" ca="1" si="121"/>
        <v>20227203.827303685</v>
      </c>
    </row>
    <row r="149" spans="1:22" x14ac:dyDescent="0.25">
      <c r="A149" s="11">
        <v>42278</v>
      </c>
      <c r="B149" s="6">
        <f t="shared" si="138"/>
        <v>2015</v>
      </c>
      <c r="D149" s="30">
        <f t="shared" ref="D149:E149" ca="1" si="147">D137</f>
        <v>270.3</v>
      </c>
      <c r="E149" s="30">
        <f t="shared" ca="1" si="147"/>
        <v>1.21</v>
      </c>
      <c r="F149" s="30">
        <f t="shared" si="140"/>
        <v>31</v>
      </c>
      <c r="G149" s="60">
        <f>SUMIF('Connection count '!B:B,B149,'Connection count '!M:M)</f>
        <v>330.70760277267368</v>
      </c>
      <c r="H149" s="30">
        <f t="shared" ref="H149" si="148">H137</f>
        <v>0</v>
      </c>
      <c r="I149" s="30">
        <f t="shared" si="142"/>
        <v>1</v>
      </c>
      <c r="J149" s="30">
        <f t="shared" si="142"/>
        <v>0</v>
      </c>
      <c r="K149" s="30">
        <f t="shared" si="142"/>
        <v>0</v>
      </c>
      <c r="M149" s="23">
        <f>'GS &gt; 50 OLS Model'!$B$5</f>
        <v>2372385.8406306999</v>
      </c>
      <c r="N149" s="23">
        <f ca="1">'GS &gt; 50 OLS Model'!$B$6*D149</f>
        <v>2140085.6880886713</v>
      </c>
      <c r="O149" s="23">
        <f ca="1">'GS &gt; 50 OLS Model'!$B$7*E149</f>
        <v>33866.687490614517</v>
      </c>
      <c r="P149" s="23">
        <f>'GS &gt; 50 OLS Model'!$B$8*F149</f>
        <v>15394655.6778259</v>
      </c>
      <c r="Q149" s="23">
        <f>'GS &gt; 50 OLS Model'!$B$9*G149</f>
        <v>2498481.6572553474</v>
      </c>
      <c r="R149" s="23">
        <f>'GS &gt; 50 OLS Model'!$B$10*H149</f>
        <v>0</v>
      </c>
      <c r="S149" s="23">
        <f>'GS &gt; 50 OLS Model'!$B$11*I149</f>
        <v>-784111.92228106898</v>
      </c>
      <c r="T149" s="23">
        <f>'GS &gt; 50 OLS Model'!$B$12*J149</f>
        <v>0</v>
      </c>
      <c r="U149" s="23">
        <f>'GS &gt; 50 OLS Model'!$B$13*K149</f>
        <v>0</v>
      </c>
      <c r="V149" s="23">
        <f t="shared" ca="1" si="121"/>
        <v>21655363.629010163</v>
      </c>
    </row>
    <row r="150" spans="1:22" x14ac:dyDescent="0.25">
      <c r="A150" s="11">
        <v>42309</v>
      </c>
      <c r="B150" s="6">
        <f t="shared" si="138"/>
        <v>2015</v>
      </c>
      <c r="D150" s="30">
        <f t="shared" ref="D150:E150" ca="1" si="149">D138</f>
        <v>444.05</v>
      </c>
      <c r="E150" s="30">
        <f t="shared" ca="1" si="149"/>
        <v>0</v>
      </c>
      <c r="F150" s="30">
        <f t="shared" si="140"/>
        <v>30</v>
      </c>
      <c r="G150" s="60">
        <f>SUMIF('Connection count '!B:B,B150,'Connection count '!M:M)</f>
        <v>330.70760277267368</v>
      </c>
      <c r="H150" s="30">
        <f t="shared" ref="H150" si="150">H138</f>
        <v>0</v>
      </c>
      <c r="I150" s="30">
        <f t="shared" ref="I150:K159" si="151">I138</f>
        <v>1</v>
      </c>
      <c r="J150" s="30">
        <f t="shared" si="151"/>
        <v>0</v>
      </c>
      <c r="K150" s="30">
        <f t="shared" si="151"/>
        <v>0</v>
      </c>
      <c r="M150" s="23">
        <f>'GS &gt; 50 OLS Model'!$B$5</f>
        <v>2372385.8406306999</v>
      </c>
      <c r="N150" s="23">
        <f ca="1">'GS &gt; 50 OLS Model'!$B$6*D150</f>
        <v>3515741.9526295764</v>
      </c>
      <c r="O150" s="23">
        <f ca="1">'GS &gt; 50 OLS Model'!$B$7*E150</f>
        <v>0</v>
      </c>
      <c r="P150" s="23">
        <f>'GS &gt; 50 OLS Model'!$B$8*F150</f>
        <v>14898053.881767001</v>
      </c>
      <c r="Q150" s="23">
        <f>'GS &gt; 50 OLS Model'!$B$9*G150</f>
        <v>2498481.6572553474</v>
      </c>
      <c r="R150" s="23">
        <f>'GS &gt; 50 OLS Model'!$B$10*H150</f>
        <v>0</v>
      </c>
      <c r="S150" s="23">
        <f>'GS &gt; 50 OLS Model'!$B$11*I150</f>
        <v>-784111.92228106898</v>
      </c>
      <c r="T150" s="23">
        <f>'GS &gt; 50 OLS Model'!$B$12*J150</f>
        <v>0</v>
      </c>
      <c r="U150" s="23">
        <f>'GS &gt; 50 OLS Model'!$B$13*K150</f>
        <v>0</v>
      </c>
      <c r="V150" s="23">
        <f t="shared" ca="1" si="121"/>
        <v>22500551.410001557</v>
      </c>
    </row>
    <row r="151" spans="1:22" x14ac:dyDescent="0.25">
      <c r="A151" s="11">
        <v>42339</v>
      </c>
      <c r="B151" s="6">
        <f t="shared" si="138"/>
        <v>2015</v>
      </c>
      <c r="D151" s="30">
        <f t="shared" ref="D151:E151" ca="1" si="152">D139</f>
        <v>684.01</v>
      </c>
      <c r="E151" s="30">
        <f t="shared" ca="1" si="152"/>
        <v>0</v>
      </c>
      <c r="F151" s="30">
        <f t="shared" si="140"/>
        <v>31</v>
      </c>
      <c r="G151" s="60">
        <f>SUMIF('Connection count '!B:B,B151,'Connection count '!M:M)</f>
        <v>330.70760277267368</v>
      </c>
      <c r="H151" s="30">
        <f t="shared" ref="H151" si="153">H139</f>
        <v>0</v>
      </c>
      <c r="I151" s="30">
        <f t="shared" si="151"/>
        <v>0</v>
      </c>
      <c r="J151" s="30">
        <f t="shared" si="151"/>
        <v>1</v>
      </c>
      <c r="K151" s="30">
        <f t="shared" si="151"/>
        <v>0</v>
      </c>
      <c r="M151" s="23">
        <f>'GS &gt; 50 OLS Model'!$B$5</f>
        <v>2372385.8406306999</v>
      </c>
      <c r="N151" s="23">
        <f ca="1">'GS &gt; 50 OLS Model'!$B$6*D151</f>
        <v>5415612.325229493</v>
      </c>
      <c r="O151" s="23">
        <f ca="1">'GS &gt; 50 OLS Model'!$B$7*E151</f>
        <v>0</v>
      </c>
      <c r="P151" s="23">
        <f>'GS &gt; 50 OLS Model'!$B$8*F151</f>
        <v>15394655.6778259</v>
      </c>
      <c r="Q151" s="23">
        <f>'GS &gt; 50 OLS Model'!$B$9*G151</f>
        <v>2498481.6572553474</v>
      </c>
      <c r="R151" s="23">
        <f>'GS &gt; 50 OLS Model'!$B$10*H151</f>
        <v>0</v>
      </c>
      <c r="S151" s="23">
        <f>'GS &gt; 50 OLS Model'!$B$11*I151</f>
        <v>0</v>
      </c>
      <c r="T151" s="23">
        <f>'GS &gt; 50 OLS Model'!$B$12*J151</f>
        <v>-802277.150938896</v>
      </c>
      <c r="U151" s="23">
        <f>'GS &gt; 50 OLS Model'!$B$13*K151</f>
        <v>0</v>
      </c>
      <c r="V151" s="23">
        <f t="shared" ca="1" si="121"/>
        <v>24878858.350002546</v>
      </c>
    </row>
    <row r="152" spans="1:22" x14ac:dyDescent="0.25">
      <c r="A152" s="11">
        <v>42370</v>
      </c>
      <c r="B152" s="6">
        <f t="shared" si="138"/>
        <v>2016</v>
      </c>
      <c r="D152" s="30">
        <f t="shared" ref="D152:E152" ca="1" si="154">D140</f>
        <v>784.29</v>
      </c>
      <c r="E152" s="30">
        <f t="shared" ca="1" si="154"/>
        <v>0</v>
      </c>
      <c r="F152" s="30">
        <f t="shared" si="140"/>
        <v>31</v>
      </c>
      <c r="G152" s="60">
        <f>SUMIF('Connection count '!B:B,B152,'Connection count '!M:M)</f>
        <v>337.03395541340069</v>
      </c>
      <c r="H152" s="30">
        <f t="shared" ref="H152" si="155">H140</f>
        <v>0</v>
      </c>
      <c r="I152" s="30">
        <f t="shared" si="151"/>
        <v>0</v>
      </c>
      <c r="J152" s="30">
        <f t="shared" si="151"/>
        <v>0</v>
      </c>
      <c r="K152" s="30">
        <f t="shared" si="151"/>
        <v>0</v>
      </c>
      <c r="M152" s="23">
        <f>'GS &gt; 50 OLS Model'!$B$5</f>
        <v>2372385.8406306999</v>
      </c>
      <c r="N152" s="23">
        <f ca="1">'GS &gt; 50 OLS Model'!$B$6*D152</f>
        <v>6209573.8228304256</v>
      </c>
      <c r="O152" s="23">
        <f ca="1">'GS &gt; 50 OLS Model'!$B$7*E152</f>
        <v>0</v>
      </c>
      <c r="P152" s="23">
        <f>'GS &gt; 50 OLS Model'!$B$8*F152</f>
        <v>15394655.6778259</v>
      </c>
      <c r="Q152" s="23">
        <f>'GS &gt; 50 OLS Model'!$B$9*G152</f>
        <v>2546276.9782508868</v>
      </c>
      <c r="R152" s="23">
        <f>'GS &gt; 50 OLS Model'!$B$10*H152</f>
        <v>0</v>
      </c>
      <c r="S152" s="23">
        <f>'GS &gt; 50 OLS Model'!$B$11*I152</f>
        <v>0</v>
      </c>
      <c r="T152" s="23">
        <f>'GS &gt; 50 OLS Model'!$B$12*J152</f>
        <v>0</v>
      </c>
      <c r="U152" s="23">
        <f>'GS &gt; 50 OLS Model'!$B$13*K152</f>
        <v>0</v>
      </c>
      <c r="V152" s="23">
        <f t="shared" ca="1" si="121"/>
        <v>26522892.319537912</v>
      </c>
    </row>
    <row r="153" spans="1:22" x14ac:dyDescent="0.25">
      <c r="A153" s="11">
        <v>42401</v>
      </c>
      <c r="B153" s="6">
        <f t="shared" si="138"/>
        <v>2016</v>
      </c>
      <c r="D153" s="30">
        <f t="shared" ref="D153:E153" ca="1" si="156">D141</f>
        <v>682.50999999999988</v>
      </c>
      <c r="E153" s="30">
        <f t="shared" ca="1" si="156"/>
        <v>0</v>
      </c>
      <c r="F153" s="30">
        <f t="shared" si="140"/>
        <v>29</v>
      </c>
      <c r="G153" s="60">
        <f>SUMIF('Connection count '!B:B,B153,'Connection count '!M:M)</f>
        <v>337.03395541340069</v>
      </c>
      <c r="H153" s="30">
        <f t="shared" ref="H153" si="157">H141</f>
        <v>0</v>
      </c>
      <c r="I153" s="30">
        <f t="shared" si="151"/>
        <v>0</v>
      </c>
      <c r="J153" s="30">
        <f t="shared" si="151"/>
        <v>0</v>
      </c>
      <c r="K153" s="30">
        <f t="shared" si="151"/>
        <v>0</v>
      </c>
      <c r="M153" s="23">
        <f>'GS &gt; 50 OLS Model'!$B$5</f>
        <v>2372385.8406306999</v>
      </c>
      <c r="N153" s="23">
        <f ca="1">'GS &gt; 50 OLS Model'!$B$6*D153</f>
        <v>5403736.156039211</v>
      </c>
      <c r="O153" s="23">
        <f ca="1">'GS &gt; 50 OLS Model'!$B$7*E153</f>
        <v>0</v>
      </c>
      <c r="P153" s="23">
        <f>'GS &gt; 50 OLS Model'!$B$8*F153</f>
        <v>14401452.0857081</v>
      </c>
      <c r="Q153" s="23">
        <f>'GS &gt; 50 OLS Model'!$B$9*G153</f>
        <v>2546276.9782508868</v>
      </c>
      <c r="R153" s="23">
        <f>'GS &gt; 50 OLS Model'!$B$10*H153</f>
        <v>0</v>
      </c>
      <c r="S153" s="23">
        <f>'GS &gt; 50 OLS Model'!$B$11*I153</f>
        <v>0</v>
      </c>
      <c r="T153" s="23">
        <f>'GS &gt; 50 OLS Model'!$B$12*J153</f>
        <v>0</v>
      </c>
      <c r="U153" s="23">
        <f>'GS &gt; 50 OLS Model'!$B$13*K153</f>
        <v>0</v>
      </c>
      <c r="V153" s="23">
        <f t="shared" ca="1" si="121"/>
        <v>24723851.060628898</v>
      </c>
    </row>
    <row r="154" spans="1:22" x14ac:dyDescent="0.25">
      <c r="A154" s="11">
        <v>42430</v>
      </c>
      <c r="B154" s="6">
        <f t="shared" si="138"/>
        <v>2016</v>
      </c>
      <c r="D154" s="30">
        <f t="shared" ref="D154:E154" ca="1" si="158">D142</f>
        <v>556.99</v>
      </c>
      <c r="E154" s="30">
        <f t="shared" ca="1" si="158"/>
        <v>0</v>
      </c>
      <c r="F154" s="30">
        <f t="shared" si="140"/>
        <v>31</v>
      </c>
      <c r="G154" s="60">
        <f>SUMIF('Connection count '!B:B,B154,'Connection count '!M:M)</f>
        <v>337.03395541340069</v>
      </c>
      <c r="H154" s="30">
        <f t="shared" ref="H154" si="159">H142</f>
        <v>1</v>
      </c>
      <c r="I154" s="30">
        <f t="shared" si="151"/>
        <v>0</v>
      </c>
      <c r="J154" s="30">
        <f t="shared" si="151"/>
        <v>0</v>
      </c>
      <c r="K154" s="30">
        <f t="shared" si="151"/>
        <v>1</v>
      </c>
      <c r="M154" s="23">
        <f>'GS &gt; 50 OLS Model'!$B$5</f>
        <v>2372385.8406306999</v>
      </c>
      <c r="N154" s="23">
        <f ca="1">'GS &gt; 50 OLS Model'!$B$6*D154</f>
        <v>4409938.318196482</v>
      </c>
      <c r="O154" s="23">
        <f ca="1">'GS &gt; 50 OLS Model'!$B$7*E154</f>
        <v>0</v>
      </c>
      <c r="P154" s="23">
        <f>'GS &gt; 50 OLS Model'!$B$8*F154</f>
        <v>15394655.6778259</v>
      </c>
      <c r="Q154" s="23">
        <f>'GS &gt; 50 OLS Model'!$B$9*G154</f>
        <v>2546276.9782508868</v>
      </c>
      <c r="R154" s="23">
        <f>'GS &gt; 50 OLS Model'!$B$10*H154</f>
        <v>-1421979.8795582701</v>
      </c>
      <c r="S154" s="23">
        <f>'GS &gt; 50 OLS Model'!$B$11*I154</f>
        <v>0</v>
      </c>
      <c r="T154" s="23">
        <f>'GS &gt; 50 OLS Model'!$B$12*J154</f>
        <v>0</v>
      </c>
      <c r="U154" s="23">
        <f>'GS &gt; 50 OLS Model'!$B$13*K154</f>
        <v>1124443.96382978</v>
      </c>
      <c r="V154" s="23">
        <f t="shared" ca="1" si="121"/>
        <v>24425720.89917548</v>
      </c>
    </row>
    <row r="155" spans="1:22" x14ac:dyDescent="0.25">
      <c r="A155" s="11">
        <v>42461</v>
      </c>
      <c r="B155" s="6">
        <f t="shared" si="138"/>
        <v>2016</v>
      </c>
      <c r="D155" s="30">
        <f t="shared" ref="D155:E155" ca="1" si="160">D143</f>
        <v>326.58999999999997</v>
      </c>
      <c r="E155" s="30">
        <f t="shared" ca="1" si="160"/>
        <v>0.39</v>
      </c>
      <c r="F155" s="30">
        <f t="shared" si="140"/>
        <v>30</v>
      </c>
      <c r="G155" s="60">
        <f>SUMIF('Connection count '!B:B,B155,'Connection count '!M:M)</f>
        <v>337.03395541340069</v>
      </c>
      <c r="H155" s="30">
        <f t="shared" ref="H155" si="161">H143</f>
        <v>1</v>
      </c>
      <c r="I155" s="30">
        <f t="shared" si="151"/>
        <v>0</v>
      </c>
      <c r="J155" s="30">
        <f t="shared" si="151"/>
        <v>0</v>
      </c>
      <c r="K155" s="30">
        <f t="shared" si="151"/>
        <v>0</v>
      </c>
      <c r="M155" s="23">
        <f>'GS &gt; 50 OLS Model'!$B$5</f>
        <v>2372385.8406306999</v>
      </c>
      <c r="N155" s="23">
        <f ca="1">'GS &gt; 50 OLS Model'!$B$6*D155</f>
        <v>2585758.73056929</v>
      </c>
      <c r="O155" s="23">
        <f ca="1">'GS &gt; 50 OLS Model'!$B$7*E155</f>
        <v>10915.709191189804</v>
      </c>
      <c r="P155" s="23">
        <f>'GS &gt; 50 OLS Model'!$B$8*F155</f>
        <v>14898053.881767001</v>
      </c>
      <c r="Q155" s="23">
        <f>'GS &gt; 50 OLS Model'!$B$9*G155</f>
        <v>2546276.9782508868</v>
      </c>
      <c r="R155" s="23">
        <f>'GS &gt; 50 OLS Model'!$B$10*H155</f>
        <v>-1421979.8795582701</v>
      </c>
      <c r="S155" s="23">
        <f>'GS &gt; 50 OLS Model'!$B$11*I155</f>
        <v>0</v>
      </c>
      <c r="T155" s="23">
        <f>'GS &gt; 50 OLS Model'!$B$12*J155</f>
        <v>0</v>
      </c>
      <c r="U155" s="23">
        <f>'GS &gt; 50 OLS Model'!$B$13*K155</f>
        <v>0</v>
      </c>
      <c r="V155" s="23">
        <f t="shared" ca="1" si="121"/>
        <v>20991411.260850798</v>
      </c>
    </row>
    <row r="156" spans="1:22" x14ac:dyDescent="0.25">
      <c r="A156" s="11">
        <v>42491</v>
      </c>
      <c r="B156" s="6">
        <f t="shared" si="138"/>
        <v>2016</v>
      </c>
      <c r="D156" s="30">
        <f t="shared" ref="D156:E156" ca="1" si="162">D144</f>
        <v>144.96</v>
      </c>
      <c r="E156" s="30">
        <f t="shared" ca="1" si="162"/>
        <v>8.67</v>
      </c>
      <c r="F156" s="30">
        <f t="shared" si="140"/>
        <v>31</v>
      </c>
      <c r="G156" s="60">
        <f>SUMIF('Connection count '!B:B,B156,'Connection count '!M:M)</f>
        <v>337.03395541340069</v>
      </c>
      <c r="H156" s="30">
        <f t="shared" ref="H156" si="163">H144</f>
        <v>1</v>
      </c>
      <c r="I156" s="30">
        <f t="shared" si="151"/>
        <v>0</v>
      </c>
      <c r="J156" s="30">
        <f t="shared" si="151"/>
        <v>0</v>
      </c>
      <c r="K156" s="30">
        <f t="shared" si="151"/>
        <v>0</v>
      </c>
      <c r="M156" s="23">
        <f>'GS &gt; 50 OLS Model'!$B$5</f>
        <v>2372385.8406306999</v>
      </c>
      <c r="N156" s="23">
        <f ca="1">'GS &gt; 50 OLS Model'!$B$6*D156</f>
        <v>1147712.9905487748</v>
      </c>
      <c r="O156" s="23">
        <f ca="1">'GS &gt; 50 OLS Model'!$B$7*E156</f>
        <v>242664.61201952715</v>
      </c>
      <c r="P156" s="23">
        <f>'GS &gt; 50 OLS Model'!$B$8*F156</f>
        <v>15394655.6778259</v>
      </c>
      <c r="Q156" s="23">
        <f>'GS &gt; 50 OLS Model'!$B$9*G156</f>
        <v>2546276.9782508868</v>
      </c>
      <c r="R156" s="23">
        <f>'GS &gt; 50 OLS Model'!$B$10*H156</f>
        <v>-1421979.8795582701</v>
      </c>
      <c r="S156" s="23">
        <f>'GS &gt; 50 OLS Model'!$B$11*I156</f>
        <v>0</v>
      </c>
      <c r="T156" s="23">
        <f>'GS &gt; 50 OLS Model'!$B$12*J156</f>
        <v>0</v>
      </c>
      <c r="U156" s="23">
        <f>'GS &gt; 50 OLS Model'!$B$13*K156</f>
        <v>0</v>
      </c>
      <c r="V156" s="23">
        <f t="shared" ca="1" si="121"/>
        <v>20281716.219717521</v>
      </c>
    </row>
    <row r="157" spans="1:22" x14ac:dyDescent="0.25">
      <c r="A157" s="11">
        <v>42522</v>
      </c>
      <c r="B157" s="6">
        <f t="shared" si="138"/>
        <v>2016</v>
      </c>
      <c r="D157" s="30">
        <f t="shared" ref="D157:E157" ca="1" si="164">D145</f>
        <v>41.510000000000005</v>
      </c>
      <c r="E157" s="30">
        <f t="shared" ca="1" si="164"/>
        <v>44.41</v>
      </c>
      <c r="F157" s="30">
        <f t="shared" si="140"/>
        <v>30</v>
      </c>
      <c r="G157" s="60">
        <f>SUMIF('Connection count '!B:B,B157,'Connection count '!M:M)</f>
        <v>337.03395541340069</v>
      </c>
      <c r="H157" s="30">
        <f t="shared" ref="H157" si="165">H145</f>
        <v>0</v>
      </c>
      <c r="I157" s="30">
        <f t="shared" si="151"/>
        <v>0</v>
      </c>
      <c r="J157" s="30">
        <f t="shared" si="151"/>
        <v>0</v>
      </c>
      <c r="K157" s="30">
        <f t="shared" si="151"/>
        <v>0</v>
      </c>
      <c r="M157" s="23">
        <f>'GS &gt; 50 OLS Model'!$B$5</f>
        <v>2372385.8406306999</v>
      </c>
      <c r="N157" s="23">
        <f ca="1">'GS &gt; 50 OLS Model'!$B$6*D157</f>
        <v>328653.18872571498</v>
      </c>
      <c r="O157" s="23">
        <f ca="1">'GS &gt; 50 OLS Model'!$B$7*E157</f>
        <v>1242991.3978993311</v>
      </c>
      <c r="P157" s="23">
        <f>'GS &gt; 50 OLS Model'!$B$8*F157</f>
        <v>14898053.881767001</v>
      </c>
      <c r="Q157" s="23">
        <f>'GS &gt; 50 OLS Model'!$B$9*G157</f>
        <v>2546276.9782508868</v>
      </c>
      <c r="R157" s="23">
        <f>'GS &gt; 50 OLS Model'!$B$10*H157</f>
        <v>0</v>
      </c>
      <c r="S157" s="23">
        <f>'GS &gt; 50 OLS Model'!$B$11*I157</f>
        <v>0</v>
      </c>
      <c r="T157" s="23">
        <f>'GS &gt; 50 OLS Model'!$B$12*J157</f>
        <v>0</v>
      </c>
      <c r="U157" s="23">
        <f>'GS &gt; 50 OLS Model'!$B$13*K157</f>
        <v>0</v>
      </c>
      <c r="V157" s="23">
        <f t="shared" ca="1" si="121"/>
        <v>21388361.287273634</v>
      </c>
    </row>
    <row r="158" spans="1:22" x14ac:dyDescent="0.25">
      <c r="A158" s="11">
        <v>42552</v>
      </c>
      <c r="B158" s="6">
        <f t="shared" si="138"/>
        <v>2016</v>
      </c>
      <c r="D158" s="30">
        <f t="shared" ref="D158:E158" ca="1" si="166">D146</f>
        <v>5.01</v>
      </c>
      <c r="E158" s="30">
        <f t="shared" ca="1" si="166"/>
        <v>96.909999999999982</v>
      </c>
      <c r="F158" s="30">
        <f t="shared" si="140"/>
        <v>31</v>
      </c>
      <c r="G158" s="60">
        <f>SUMIF('Connection count '!B:B,B158,'Connection count '!M:M)</f>
        <v>337.03395541340069</v>
      </c>
      <c r="H158" s="30">
        <f t="shared" ref="H158" si="167">H146</f>
        <v>0</v>
      </c>
      <c r="I158" s="30">
        <f t="shared" si="151"/>
        <v>0</v>
      </c>
      <c r="J158" s="30">
        <f t="shared" si="151"/>
        <v>0</v>
      </c>
      <c r="K158" s="30">
        <f t="shared" si="151"/>
        <v>0</v>
      </c>
      <c r="M158" s="23">
        <f>'GS &gt; 50 OLS Model'!$B$5</f>
        <v>2372385.8406306999</v>
      </c>
      <c r="N158" s="23">
        <f ca="1">'GS &gt; 50 OLS Model'!$B$6*D158</f>
        <v>39666.405095539187</v>
      </c>
      <c r="O158" s="23">
        <f ca="1">'GS &gt; 50 OLS Model'!$B$7*E158</f>
        <v>2712413.7890210347</v>
      </c>
      <c r="P158" s="23">
        <f>'GS &gt; 50 OLS Model'!$B$8*F158</f>
        <v>15394655.6778259</v>
      </c>
      <c r="Q158" s="23">
        <f>'GS &gt; 50 OLS Model'!$B$9*G158</f>
        <v>2546276.9782508868</v>
      </c>
      <c r="R158" s="23">
        <f>'GS &gt; 50 OLS Model'!$B$10*H158</f>
        <v>0</v>
      </c>
      <c r="S158" s="23">
        <f>'GS &gt; 50 OLS Model'!$B$11*I158</f>
        <v>0</v>
      </c>
      <c r="T158" s="23">
        <f>'GS &gt; 50 OLS Model'!$B$12*J158</f>
        <v>0</v>
      </c>
      <c r="U158" s="23">
        <f>'GS &gt; 50 OLS Model'!$B$13*K158</f>
        <v>0</v>
      </c>
      <c r="V158" s="23">
        <f t="shared" ca="1" si="121"/>
        <v>23065398.690824062</v>
      </c>
    </row>
    <row r="159" spans="1:22" x14ac:dyDescent="0.25">
      <c r="A159" s="11">
        <v>42583</v>
      </c>
      <c r="B159" s="6">
        <f t="shared" si="138"/>
        <v>2016</v>
      </c>
      <c r="D159" s="30">
        <f t="shared" ref="D159:E159" ca="1" si="168">D147</f>
        <v>12.719999999999999</v>
      </c>
      <c r="E159" s="30">
        <f t="shared" ca="1" si="168"/>
        <v>77.22999999999999</v>
      </c>
      <c r="F159" s="30">
        <f t="shared" si="140"/>
        <v>31</v>
      </c>
      <c r="G159" s="60">
        <f>SUMIF('Connection count '!B:B,B159,'Connection count '!M:M)</f>
        <v>337.03395541340069</v>
      </c>
      <c r="H159" s="30">
        <f t="shared" ref="H159" si="169">H147</f>
        <v>0</v>
      </c>
      <c r="I159" s="30">
        <f t="shared" si="151"/>
        <v>0</v>
      </c>
      <c r="J159" s="30">
        <f t="shared" si="151"/>
        <v>0</v>
      </c>
      <c r="K159" s="30">
        <f t="shared" si="151"/>
        <v>0</v>
      </c>
      <c r="M159" s="23">
        <f>'GS &gt; 50 OLS Model'!$B$5</f>
        <v>2372385.8406306999</v>
      </c>
      <c r="N159" s="23">
        <f ca="1">'GS &gt; 50 OLS Model'!$B$6*D159</f>
        <v>100709.91473358452</v>
      </c>
      <c r="O159" s="23">
        <f ca="1">'GS &gt; 50 OLS Model'!$B$7*E159</f>
        <v>2161590.3098348421</v>
      </c>
      <c r="P159" s="23">
        <f>'GS &gt; 50 OLS Model'!$B$8*F159</f>
        <v>15394655.6778259</v>
      </c>
      <c r="Q159" s="23">
        <f>'GS &gt; 50 OLS Model'!$B$9*G159</f>
        <v>2546276.9782508868</v>
      </c>
      <c r="R159" s="23">
        <f>'GS &gt; 50 OLS Model'!$B$10*H159</f>
        <v>0</v>
      </c>
      <c r="S159" s="23">
        <f>'GS &gt; 50 OLS Model'!$B$11*I159</f>
        <v>0</v>
      </c>
      <c r="T159" s="23">
        <f>'GS &gt; 50 OLS Model'!$B$12*J159</f>
        <v>0</v>
      </c>
      <c r="U159" s="23">
        <f>'GS &gt; 50 OLS Model'!$B$13*K159</f>
        <v>0</v>
      </c>
      <c r="V159" s="23">
        <f t="shared" ca="1" si="121"/>
        <v>22575618.721275914</v>
      </c>
    </row>
    <row r="160" spans="1:22" x14ac:dyDescent="0.25">
      <c r="A160" s="11">
        <v>42614</v>
      </c>
      <c r="B160" s="6">
        <f t="shared" si="138"/>
        <v>2016</v>
      </c>
      <c r="D160" s="30">
        <f t="shared" ref="D160:E160" ca="1" si="170">D148</f>
        <v>86.570000000000007</v>
      </c>
      <c r="E160" s="30">
        <f t="shared" ca="1" si="170"/>
        <v>19.899999999999999</v>
      </c>
      <c r="F160" s="30">
        <f t="shared" si="140"/>
        <v>30</v>
      </c>
      <c r="G160" s="60">
        <f>SUMIF('Connection count '!B:B,B160,'Connection count '!M:M)</f>
        <v>337.03395541340069</v>
      </c>
      <c r="H160" s="30">
        <f t="shared" ref="H160" si="171">H148</f>
        <v>0</v>
      </c>
      <c r="I160" s="30">
        <f t="shared" ref="I160:K169" si="172">I148</f>
        <v>1</v>
      </c>
      <c r="J160" s="30">
        <f t="shared" si="172"/>
        <v>0</v>
      </c>
      <c r="K160" s="30">
        <f t="shared" si="172"/>
        <v>0</v>
      </c>
      <c r="M160" s="23">
        <f>'GS &gt; 50 OLS Model'!$B$5</f>
        <v>2372385.8406306999</v>
      </c>
      <c r="N160" s="23">
        <f ca="1">'GS &gt; 50 OLS Model'!$B$6*D160</f>
        <v>685413.31120176206</v>
      </c>
      <c r="O160" s="23">
        <f ca="1">'GS &gt; 50 OLS Model'!$B$7*E160</f>
        <v>556981.05872994114</v>
      </c>
      <c r="P160" s="23">
        <f>'GS &gt; 50 OLS Model'!$B$8*F160</f>
        <v>14898053.881767001</v>
      </c>
      <c r="Q160" s="23">
        <f>'GS &gt; 50 OLS Model'!$B$9*G160</f>
        <v>2546276.9782508868</v>
      </c>
      <c r="R160" s="23">
        <f>'GS &gt; 50 OLS Model'!$B$10*H160</f>
        <v>0</v>
      </c>
      <c r="S160" s="23">
        <f>'GS &gt; 50 OLS Model'!$B$11*I160</f>
        <v>-784111.92228106898</v>
      </c>
      <c r="T160" s="23">
        <f>'GS &gt; 50 OLS Model'!$B$12*J160</f>
        <v>0</v>
      </c>
      <c r="U160" s="23">
        <f>'GS &gt; 50 OLS Model'!$B$13*K160</f>
        <v>0</v>
      </c>
      <c r="V160" s="23">
        <f t="shared" ca="1" si="121"/>
        <v>20274999.148299225</v>
      </c>
    </row>
    <row r="161" spans="1:22" x14ac:dyDescent="0.25">
      <c r="A161" s="11">
        <v>42644</v>
      </c>
      <c r="B161" s="6">
        <f t="shared" si="138"/>
        <v>2016</v>
      </c>
      <c r="D161" s="30">
        <f t="shared" ref="D161:E161" ca="1" si="173">D149</f>
        <v>270.3</v>
      </c>
      <c r="E161" s="30">
        <f t="shared" ca="1" si="173"/>
        <v>1.21</v>
      </c>
      <c r="F161" s="30">
        <f t="shared" si="140"/>
        <v>31</v>
      </c>
      <c r="G161" s="60">
        <f>SUMIF('Connection count '!B:B,B161,'Connection count '!M:M)</f>
        <v>337.03395541340069</v>
      </c>
      <c r="H161" s="30">
        <f t="shared" ref="H161" si="174">H149</f>
        <v>0</v>
      </c>
      <c r="I161" s="30">
        <f t="shared" si="172"/>
        <v>1</v>
      </c>
      <c r="J161" s="30">
        <f t="shared" si="172"/>
        <v>0</v>
      </c>
      <c r="K161" s="30">
        <f t="shared" si="172"/>
        <v>0</v>
      </c>
      <c r="M161" s="23">
        <f>'GS &gt; 50 OLS Model'!$B$5</f>
        <v>2372385.8406306999</v>
      </c>
      <c r="N161" s="23">
        <f ca="1">'GS &gt; 50 OLS Model'!$B$6*D161</f>
        <v>2140085.6880886713</v>
      </c>
      <c r="O161" s="23">
        <f ca="1">'GS &gt; 50 OLS Model'!$B$7*E161</f>
        <v>33866.687490614517</v>
      </c>
      <c r="P161" s="23">
        <f>'GS &gt; 50 OLS Model'!$B$8*F161</f>
        <v>15394655.6778259</v>
      </c>
      <c r="Q161" s="23">
        <f>'GS &gt; 50 OLS Model'!$B$9*G161</f>
        <v>2546276.9782508868</v>
      </c>
      <c r="R161" s="23">
        <f>'GS &gt; 50 OLS Model'!$B$10*H161</f>
        <v>0</v>
      </c>
      <c r="S161" s="23">
        <f>'GS &gt; 50 OLS Model'!$B$11*I161</f>
        <v>-784111.92228106898</v>
      </c>
      <c r="T161" s="23">
        <f>'GS &gt; 50 OLS Model'!$B$12*J161</f>
        <v>0</v>
      </c>
      <c r="U161" s="23">
        <f>'GS &gt; 50 OLS Model'!$B$13*K161</f>
        <v>0</v>
      </c>
      <c r="V161" s="23">
        <f t="shared" ca="1" si="121"/>
        <v>21703158.950005703</v>
      </c>
    </row>
    <row r="162" spans="1:22" x14ac:dyDescent="0.25">
      <c r="A162" s="11">
        <v>42675</v>
      </c>
      <c r="B162" s="6">
        <f t="shared" si="138"/>
        <v>2016</v>
      </c>
      <c r="D162" s="30">
        <f t="shared" ref="D162:E162" ca="1" si="175">D150</f>
        <v>444.05</v>
      </c>
      <c r="E162" s="30">
        <f t="shared" ca="1" si="175"/>
        <v>0</v>
      </c>
      <c r="F162" s="30">
        <f t="shared" si="140"/>
        <v>30</v>
      </c>
      <c r="G162" s="60">
        <f>SUMIF('Connection count '!B:B,B162,'Connection count '!M:M)</f>
        <v>337.03395541340069</v>
      </c>
      <c r="H162" s="30">
        <f t="shared" ref="H162" si="176">H150</f>
        <v>0</v>
      </c>
      <c r="I162" s="30">
        <f t="shared" si="172"/>
        <v>1</v>
      </c>
      <c r="J162" s="30">
        <f t="shared" si="172"/>
        <v>0</v>
      </c>
      <c r="K162" s="30">
        <f t="shared" si="172"/>
        <v>0</v>
      </c>
      <c r="M162" s="23">
        <f>'GS &gt; 50 OLS Model'!$B$5</f>
        <v>2372385.8406306999</v>
      </c>
      <c r="N162" s="23">
        <f ca="1">'GS &gt; 50 OLS Model'!$B$6*D162</f>
        <v>3515741.9526295764</v>
      </c>
      <c r="O162" s="23">
        <f ca="1">'GS &gt; 50 OLS Model'!$B$7*E162</f>
        <v>0</v>
      </c>
      <c r="P162" s="23">
        <f>'GS &gt; 50 OLS Model'!$B$8*F162</f>
        <v>14898053.881767001</v>
      </c>
      <c r="Q162" s="23">
        <f>'GS &gt; 50 OLS Model'!$B$9*G162</f>
        <v>2546276.9782508868</v>
      </c>
      <c r="R162" s="23">
        <f>'GS &gt; 50 OLS Model'!$B$10*H162</f>
        <v>0</v>
      </c>
      <c r="S162" s="23">
        <f>'GS &gt; 50 OLS Model'!$B$11*I162</f>
        <v>-784111.92228106898</v>
      </c>
      <c r="T162" s="23">
        <f>'GS &gt; 50 OLS Model'!$B$12*J162</f>
        <v>0</v>
      </c>
      <c r="U162" s="23">
        <f>'GS &gt; 50 OLS Model'!$B$13*K162</f>
        <v>0</v>
      </c>
      <c r="V162" s="23">
        <f t="shared" ca="1" si="121"/>
        <v>22548346.730997097</v>
      </c>
    </row>
    <row r="163" spans="1:22" x14ac:dyDescent="0.25">
      <c r="A163" s="11">
        <v>42705</v>
      </c>
      <c r="B163" s="6">
        <f t="shared" si="138"/>
        <v>2016</v>
      </c>
      <c r="D163" s="30">
        <f t="shared" ref="D163:E163" ca="1" si="177">D151</f>
        <v>684.01</v>
      </c>
      <c r="E163" s="30">
        <f t="shared" ca="1" si="177"/>
        <v>0</v>
      </c>
      <c r="F163" s="30">
        <f t="shared" si="140"/>
        <v>31</v>
      </c>
      <c r="G163" s="60">
        <f>SUMIF('Connection count '!B:B,B163,'Connection count '!M:M)</f>
        <v>337.03395541340069</v>
      </c>
      <c r="H163" s="30">
        <f t="shared" ref="H163" si="178">H151</f>
        <v>0</v>
      </c>
      <c r="I163" s="30">
        <f t="shared" si="172"/>
        <v>0</v>
      </c>
      <c r="J163" s="30">
        <f t="shared" si="172"/>
        <v>1</v>
      </c>
      <c r="K163" s="30">
        <f t="shared" si="172"/>
        <v>0</v>
      </c>
      <c r="M163" s="23">
        <f>'GS &gt; 50 OLS Model'!$B$5</f>
        <v>2372385.8406306999</v>
      </c>
      <c r="N163" s="23">
        <f ca="1">'GS &gt; 50 OLS Model'!$B$6*D163</f>
        <v>5415612.325229493</v>
      </c>
      <c r="O163" s="23">
        <f ca="1">'GS &gt; 50 OLS Model'!$B$7*E163</f>
        <v>0</v>
      </c>
      <c r="P163" s="23">
        <f>'GS &gt; 50 OLS Model'!$B$8*F163</f>
        <v>15394655.6778259</v>
      </c>
      <c r="Q163" s="23">
        <f>'GS &gt; 50 OLS Model'!$B$9*G163</f>
        <v>2546276.9782508868</v>
      </c>
      <c r="R163" s="23">
        <f>'GS &gt; 50 OLS Model'!$B$10*H163</f>
        <v>0</v>
      </c>
      <c r="S163" s="23">
        <f>'GS &gt; 50 OLS Model'!$B$11*I163</f>
        <v>0</v>
      </c>
      <c r="T163" s="23">
        <f>'GS &gt; 50 OLS Model'!$B$12*J163</f>
        <v>-802277.150938896</v>
      </c>
      <c r="U163" s="23">
        <f>'GS &gt; 50 OLS Model'!$B$13*K163</f>
        <v>0</v>
      </c>
      <c r="V163" s="23">
        <f t="shared" ca="1" si="121"/>
        <v>24926653.670998085</v>
      </c>
    </row>
    <row r="164" spans="1:22" x14ac:dyDescent="0.25">
      <c r="A164" s="11">
        <v>42736</v>
      </c>
      <c r="B164" s="6">
        <f t="shared" ref="B164:B211" si="179">YEAR(A164)</f>
        <v>2017</v>
      </c>
      <c r="D164" s="30">
        <f t="shared" ref="D164:E164" ca="1" si="180">D152</f>
        <v>784.29</v>
      </c>
      <c r="E164" s="30">
        <f t="shared" ca="1" si="180"/>
        <v>0</v>
      </c>
      <c r="F164" s="30">
        <f t="shared" si="140"/>
        <v>31</v>
      </c>
      <c r="G164" s="60">
        <f>SUMIF('Connection count '!B:B,B164,'Connection count '!M:M)</f>
        <v>343.48132957706599</v>
      </c>
      <c r="H164" s="30">
        <f t="shared" ref="H164" si="181">H152</f>
        <v>0</v>
      </c>
      <c r="I164" s="30">
        <f t="shared" si="172"/>
        <v>0</v>
      </c>
      <c r="J164" s="30">
        <f t="shared" si="172"/>
        <v>0</v>
      </c>
      <c r="K164" s="30">
        <f t="shared" si="172"/>
        <v>0</v>
      </c>
      <c r="M164" s="23">
        <f>'GS &gt; 50 OLS Model'!$B$5</f>
        <v>2372385.8406306999</v>
      </c>
      <c r="N164" s="23">
        <f ca="1">'GS &gt; 50 OLS Model'!$B$6*D164</f>
        <v>6209573.8228304256</v>
      </c>
      <c r="O164" s="23">
        <f ca="1">'GS &gt; 50 OLS Model'!$B$7*E164</f>
        <v>0</v>
      </c>
      <c r="P164" s="23">
        <f>'GS &gt; 50 OLS Model'!$B$8*F164</f>
        <v>15394655.6778259</v>
      </c>
      <c r="Q164" s="23">
        <f>'GS &gt; 50 OLS Model'!$B$9*G164</f>
        <v>2594986.61162588</v>
      </c>
      <c r="R164" s="23">
        <f>'GS &gt; 50 OLS Model'!$B$10*H164</f>
        <v>0</v>
      </c>
      <c r="S164" s="23">
        <f>'GS &gt; 50 OLS Model'!$B$11*I164</f>
        <v>0</v>
      </c>
      <c r="T164" s="23">
        <f>'GS &gt; 50 OLS Model'!$B$12*J164</f>
        <v>0</v>
      </c>
      <c r="U164" s="23">
        <f>'GS &gt; 50 OLS Model'!$B$13*K164</f>
        <v>0</v>
      </c>
      <c r="V164" s="23">
        <f t="shared" ca="1" si="121"/>
        <v>26571601.952912904</v>
      </c>
    </row>
    <row r="165" spans="1:22" x14ac:dyDescent="0.25">
      <c r="A165" s="11">
        <v>42767</v>
      </c>
      <c r="B165" s="6">
        <f t="shared" si="179"/>
        <v>2017</v>
      </c>
      <c r="D165" s="30">
        <f t="shared" ref="D165:E165" ca="1" si="182">D153</f>
        <v>682.50999999999988</v>
      </c>
      <c r="E165" s="30">
        <f t="shared" ca="1" si="182"/>
        <v>0</v>
      </c>
      <c r="F165" s="30">
        <f t="shared" si="140"/>
        <v>28</v>
      </c>
      <c r="G165" s="60">
        <f>SUMIF('Connection count '!B:B,B165,'Connection count '!M:M)</f>
        <v>343.48132957706599</v>
      </c>
      <c r="H165" s="30">
        <f t="shared" ref="H165" si="183">H153</f>
        <v>0</v>
      </c>
      <c r="I165" s="30">
        <f t="shared" si="172"/>
        <v>0</v>
      </c>
      <c r="J165" s="30">
        <f t="shared" si="172"/>
        <v>0</v>
      </c>
      <c r="K165" s="30">
        <f t="shared" si="172"/>
        <v>0</v>
      </c>
      <c r="M165" s="23">
        <f>'GS &gt; 50 OLS Model'!$B$5</f>
        <v>2372385.8406306999</v>
      </c>
      <c r="N165" s="23">
        <f ca="1">'GS &gt; 50 OLS Model'!$B$6*D165</f>
        <v>5403736.156039211</v>
      </c>
      <c r="O165" s="23">
        <f ca="1">'GS &gt; 50 OLS Model'!$B$7*E165</f>
        <v>0</v>
      </c>
      <c r="P165" s="23">
        <f>'GS &gt; 50 OLS Model'!$B$8*F165</f>
        <v>13904850.2896492</v>
      </c>
      <c r="Q165" s="23">
        <f>'GS &gt; 50 OLS Model'!$B$9*G165</f>
        <v>2594986.61162588</v>
      </c>
      <c r="R165" s="23">
        <f>'GS &gt; 50 OLS Model'!$B$10*H165</f>
        <v>0</v>
      </c>
      <c r="S165" s="23">
        <f>'GS &gt; 50 OLS Model'!$B$11*I165</f>
        <v>0</v>
      </c>
      <c r="T165" s="23">
        <f>'GS &gt; 50 OLS Model'!$B$12*J165</f>
        <v>0</v>
      </c>
      <c r="U165" s="23">
        <f>'GS &gt; 50 OLS Model'!$B$13*K165</f>
        <v>0</v>
      </c>
      <c r="V165" s="23">
        <f t="shared" ca="1" si="121"/>
        <v>24275958.897944991</v>
      </c>
    </row>
    <row r="166" spans="1:22" x14ac:dyDescent="0.25">
      <c r="A166" s="11">
        <v>42795</v>
      </c>
      <c r="B166" s="6">
        <f t="shared" si="179"/>
        <v>2017</v>
      </c>
      <c r="D166" s="30">
        <f t="shared" ref="D166:E166" ca="1" si="184">D154</f>
        <v>556.99</v>
      </c>
      <c r="E166" s="30">
        <f t="shared" ca="1" si="184"/>
        <v>0</v>
      </c>
      <c r="F166" s="30">
        <f t="shared" si="140"/>
        <v>31</v>
      </c>
      <c r="G166" s="60">
        <f>SUMIF('Connection count '!B:B,B166,'Connection count '!M:M)</f>
        <v>343.48132957706599</v>
      </c>
      <c r="H166" s="30">
        <f t="shared" ref="H166" si="185">H154</f>
        <v>1</v>
      </c>
      <c r="I166" s="30">
        <f t="shared" si="172"/>
        <v>0</v>
      </c>
      <c r="J166" s="30">
        <f t="shared" si="172"/>
        <v>0</v>
      </c>
      <c r="K166" s="30">
        <f t="shared" si="172"/>
        <v>1</v>
      </c>
      <c r="M166" s="23">
        <f>'GS &gt; 50 OLS Model'!$B$5</f>
        <v>2372385.8406306999</v>
      </c>
      <c r="N166" s="23">
        <f ca="1">'GS &gt; 50 OLS Model'!$B$6*D166</f>
        <v>4409938.318196482</v>
      </c>
      <c r="O166" s="23">
        <f ca="1">'GS &gt; 50 OLS Model'!$B$7*E166</f>
        <v>0</v>
      </c>
      <c r="P166" s="23">
        <f>'GS &gt; 50 OLS Model'!$B$8*F166</f>
        <v>15394655.6778259</v>
      </c>
      <c r="Q166" s="23">
        <f>'GS &gt; 50 OLS Model'!$B$9*G166</f>
        <v>2594986.61162588</v>
      </c>
      <c r="R166" s="23">
        <f>'GS &gt; 50 OLS Model'!$B$10*H166</f>
        <v>-1421979.8795582701</v>
      </c>
      <c r="S166" s="23">
        <f>'GS &gt; 50 OLS Model'!$B$11*I166</f>
        <v>0</v>
      </c>
      <c r="T166" s="23">
        <f>'GS &gt; 50 OLS Model'!$B$12*J166</f>
        <v>0</v>
      </c>
      <c r="U166" s="23">
        <f>'GS &gt; 50 OLS Model'!$B$13*K166</f>
        <v>1124443.96382978</v>
      </c>
      <c r="V166" s="23">
        <f t="shared" ca="1" si="121"/>
        <v>24474430.532550476</v>
      </c>
    </row>
    <row r="167" spans="1:22" x14ac:dyDescent="0.25">
      <c r="A167" s="11">
        <v>42826</v>
      </c>
      <c r="B167" s="6">
        <f t="shared" si="179"/>
        <v>2017</v>
      </c>
      <c r="D167" s="30">
        <f t="shared" ref="D167:E167" ca="1" si="186">D155</f>
        <v>326.58999999999997</v>
      </c>
      <c r="E167" s="30">
        <f t="shared" ca="1" si="186"/>
        <v>0.39</v>
      </c>
      <c r="F167" s="30">
        <f t="shared" si="140"/>
        <v>30</v>
      </c>
      <c r="G167" s="60">
        <f>SUMIF('Connection count '!B:B,B167,'Connection count '!M:M)</f>
        <v>343.48132957706599</v>
      </c>
      <c r="H167" s="30">
        <f t="shared" ref="H167" si="187">H155</f>
        <v>1</v>
      </c>
      <c r="I167" s="30">
        <f t="shared" si="172"/>
        <v>0</v>
      </c>
      <c r="J167" s="30">
        <f t="shared" si="172"/>
        <v>0</v>
      </c>
      <c r="K167" s="30">
        <f t="shared" si="172"/>
        <v>0</v>
      </c>
      <c r="M167" s="23">
        <f>'GS &gt; 50 OLS Model'!$B$5</f>
        <v>2372385.8406306999</v>
      </c>
      <c r="N167" s="23">
        <f ca="1">'GS &gt; 50 OLS Model'!$B$6*D167</f>
        <v>2585758.73056929</v>
      </c>
      <c r="O167" s="23">
        <f ca="1">'GS &gt; 50 OLS Model'!$B$7*E167</f>
        <v>10915.709191189804</v>
      </c>
      <c r="P167" s="23">
        <f>'GS &gt; 50 OLS Model'!$B$8*F167</f>
        <v>14898053.881767001</v>
      </c>
      <c r="Q167" s="23">
        <f>'GS &gt; 50 OLS Model'!$B$9*G167</f>
        <v>2594986.61162588</v>
      </c>
      <c r="R167" s="23">
        <f>'GS &gt; 50 OLS Model'!$B$10*H167</f>
        <v>-1421979.8795582701</v>
      </c>
      <c r="S167" s="23">
        <f>'GS &gt; 50 OLS Model'!$B$11*I167</f>
        <v>0</v>
      </c>
      <c r="T167" s="23">
        <f>'GS &gt; 50 OLS Model'!$B$12*J167</f>
        <v>0</v>
      </c>
      <c r="U167" s="23">
        <f>'GS &gt; 50 OLS Model'!$B$13*K167</f>
        <v>0</v>
      </c>
      <c r="V167" s="23">
        <f t="shared" ca="1" si="121"/>
        <v>21040120.894225791</v>
      </c>
    </row>
    <row r="168" spans="1:22" x14ac:dyDescent="0.25">
      <c r="A168" s="11">
        <v>42856</v>
      </c>
      <c r="B168" s="6">
        <f t="shared" si="179"/>
        <v>2017</v>
      </c>
      <c r="D168" s="30">
        <f t="shared" ref="D168:E168" ca="1" si="188">D156</f>
        <v>144.96</v>
      </c>
      <c r="E168" s="30">
        <f t="shared" ca="1" si="188"/>
        <v>8.67</v>
      </c>
      <c r="F168" s="30">
        <f t="shared" si="140"/>
        <v>31</v>
      </c>
      <c r="G168" s="60">
        <f>SUMIF('Connection count '!B:B,B168,'Connection count '!M:M)</f>
        <v>343.48132957706599</v>
      </c>
      <c r="H168" s="30">
        <f t="shared" ref="H168" si="189">H156</f>
        <v>1</v>
      </c>
      <c r="I168" s="30">
        <f t="shared" si="172"/>
        <v>0</v>
      </c>
      <c r="J168" s="30">
        <f t="shared" si="172"/>
        <v>0</v>
      </c>
      <c r="K168" s="30">
        <f t="shared" si="172"/>
        <v>0</v>
      </c>
      <c r="M168" s="23">
        <f>'GS &gt; 50 OLS Model'!$B$5</f>
        <v>2372385.8406306999</v>
      </c>
      <c r="N168" s="23">
        <f ca="1">'GS &gt; 50 OLS Model'!$B$6*D168</f>
        <v>1147712.9905487748</v>
      </c>
      <c r="O168" s="23">
        <f ca="1">'GS &gt; 50 OLS Model'!$B$7*E168</f>
        <v>242664.61201952715</v>
      </c>
      <c r="P168" s="23">
        <f>'GS &gt; 50 OLS Model'!$B$8*F168</f>
        <v>15394655.6778259</v>
      </c>
      <c r="Q168" s="23">
        <f>'GS &gt; 50 OLS Model'!$B$9*G168</f>
        <v>2594986.61162588</v>
      </c>
      <c r="R168" s="23">
        <f>'GS &gt; 50 OLS Model'!$B$10*H168</f>
        <v>-1421979.8795582701</v>
      </c>
      <c r="S168" s="23">
        <f>'GS &gt; 50 OLS Model'!$B$11*I168</f>
        <v>0</v>
      </c>
      <c r="T168" s="23">
        <f>'GS &gt; 50 OLS Model'!$B$12*J168</f>
        <v>0</v>
      </c>
      <c r="U168" s="23">
        <f>'GS &gt; 50 OLS Model'!$B$13*K168</f>
        <v>0</v>
      </c>
      <c r="V168" s="23">
        <f t="shared" ca="1" si="121"/>
        <v>20330425.853092514</v>
      </c>
    </row>
    <row r="169" spans="1:22" x14ac:dyDescent="0.25">
      <c r="A169" s="11">
        <v>42887</v>
      </c>
      <c r="B169" s="6">
        <f t="shared" si="179"/>
        <v>2017</v>
      </c>
      <c r="D169" s="30">
        <f t="shared" ref="D169:E169" ca="1" si="190">D157</f>
        <v>41.510000000000005</v>
      </c>
      <c r="E169" s="30">
        <f t="shared" ca="1" si="190"/>
        <v>44.41</v>
      </c>
      <c r="F169" s="30">
        <f t="shared" si="140"/>
        <v>30</v>
      </c>
      <c r="G169" s="60">
        <f>SUMIF('Connection count '!B:B,B169,'Connection count '!M:M)</f>
        <v>343.48132957706599</v>
      </c>
      <c r="H169" s="30">
        <f t="shared" ref="H169" si="191">H157</f>
        <v>0</v>
      </c>
      <c r="I169" s="30">
        <f t="shared" si="172"/>
        <v>0</v>
      </c>
      <c r="J169" s="30">
        <f t="shared" si="172"/>
        <v>0</v>
      </c>
      <c r="K169" s="30">
        <f t="shared" si="172"/>
        <v>0</v>
      </c>
      <c r="M169" s="23">
        <f>'GS &gt; 50 OLS Model'!$B$5</f>
        <v>2372385.8406306999</v>
      </c>
      <c r="N169" s="23">
        <f ca="1">'GS &gt; 50 OLS Model'!$B$6*D169</f>
        <v>328653.18872571498</v>
      </c>
      <c r="O169" s="23">
        <f ca="1">'GS &gt; 50 OLS Model'!$B$7*E169</f>
        <v>1242991.3978993311</v>
      </c>
      <c r="P169" s="23">
        <f>'GS &gt; 50 OLS Model'!$B$8*F169</f>
        <v>14898053.881767001</v>
      </c>
      <c r="Q169" s="23">
        <f>'GS &gt; 50 OLS Model'!$B$9*G169</f>
        <v>2594986.61162588</v>
      </c>
      <c r="R169" s="23">
        <f>'GS &gt; 50 OLS Model'!$B$10*H169</f>
        <v>0</v>
      </c>
      <c r="S169" s="23">
        <f>'GS &gt; 50 OLS Model'!$B$11*I169</f>
        <v>0</v>
      </c>
      <c r="T169" s="23">
        <f>'GS &gt; 50 OLS Model'!$B$12*J169</f>
        <v>0</v>
      </c>
      <c r="U169" s="23">
        <f>'GS &gt; 50 OLS Model'!$B$13*K169</f>
        <v>0</v>
      </c>
      <c r="V169" s="23">
        <f t="shared" ca="1" si="121"/>
        <v>21437070.920648627</v>
      </c>
    </row>
    <row r="170" spans="1:22" x14ac:dyDescent="0.25">
      <c r="A170" s="11">
        <v>42917</v>
      </c>
      <c r="B170" s="6">
        <f t="shared" si="179"/>
        <v>2017</v>
      </c>
      <c r="D170" s="30">
        <f t="shared" ref="D170:E170" ca="1" si="192">D158</f>
        <v>5.01</v>
      </c>
      <c r="E170" s="30">
        <f t="shared" ca="1" si="192"/>
        <v>96.909999999999982</v>
      </c>
      <c r="F170" s="30">
        <f t="shared" si="140"/>
        <v>31</v>
      </c>
      <c r="G170" s="60">
        <f>SUMIF('Connection count '!B:B,B170,'Connection count '!M:M)</f>
        <v>343.48132957706599</v>
      </c>
      <c r="H170" s="30">
        <f t="shared" ref="H170" si="193">H158</f>
        <v>0</v>
      </c>
      <c r="I170" s="30">
        <f t="shared" ref="I170:K179" si="194">I158</f>
        <v>0</v>
      </c>
      <c r="J170" s="30">
        <f t="shared" si="194"/>
        <v>0</v>
      </c>
      <c r="K170" s="30">
        <f t="shared" si="194"/>
        <v>0</v>
      </c>
      <c r="M170" s="23">
        <f>'GS &gt; 50 OLS Model'!$B$5</f>
        <v>2372385.8406306999</v>
      </c>
      <c r="N170" s="23">
        <f ca="1">'GS &gt; 50 OLS Model'!$B$6*D170</f>
        <v>39666.405095539187</v>
      </c>
      <c r="O170" s="23">
        <f ca="1">'GS &gt; 50 OLS Model'!$B$7*E170</f>
        <v>2712413.7890210347</v>
      </c>
      <c r="P170" s="23">
        <f>'GS &gt; 50 OLS Model'!$B$8*F170</f>
        <v>15394655.6778259</v>
      </c>
      <c r="Q170" s="23">
        <f>'GS &gt; 50 OLS Model'!$B$9*G170</f>
        <v>2594986.61162588</v>
      </c>
      <c r="R170" s="23">
        <f>'GS &gt; 50 OLS Model'!$B$10*H170</f>
        <v>0</v>
      </c>
      <c r="S170" s="23">
        <f>'GS &gt; 50 OLS Model'!$B$11*I170</f>
        <v>0</v>
      </c>
      <c r="T170" s="23">
        <f>'GS &gt; 50 OLS Model'!$B$12*J170</f>
        <v>0</v>
      </c>
      <c r="U170" s="23">
        <f>'GS &gt; 50 OLS Model'!$B$13*K170</f>
        <v>0</v>
      </c>
      <c r="V170" s="23">
        <f t="shared" ca="1" si="121"/>
        <v>23114108.324199054</v>
      </c>
    </row>
    <row r="171" spans="1:22" x14ac:dyDescent="0.25">
      <c r="A171" s="11">
        <v>42948</v>
      </c>
      <c r="B171" s="6">
        <f t="shared" si="179"/>
        <v>2017</v>
      </c>
      <c r="D171" s="30">
        <f t="shared" ref="D171:E171" ca="1" si="195">D159</f>
        <v>12.719999999999999</v>
      </c>
      <c r="E171" s="30">
        <f t="shared" ca="1" si="195"/>
        <v>77.22999999999999</v>
      </c>
      <c r="F171" s="30">
        <f t="shared" si="140"/>
        <v>31</v>
      </c>
      <c r="G171" s="60">
        <f>SUMIF('Connection count '!B:B,B171,'Connection count '!M:M)</f>
        <v>343.48132957706599</v>
      </c>
      <c r="H171" s="30">
        <f t="shared" ref="H171" si="196">H159</f>
        <v>0</v>
      </c>
      <c r="I171" s="30">
        <f t="shared" si="194"/>
        <v>0</v>
      </c>
      <c r="J171" s="30">
        <f t="shared" si="194"/>
        <v>0</v>
      </c>
      <c r="K171" s="30">
        <f t="shared" si="194"/>
        <v>0</v>
      </c>
      <c r="M171" s="23">
        <f>'GS &gt; 50 OLS Model'!$B$5</f>
        <v>2372385.8406306999</v>
      </c>
      <c r="N171" s="23">
        <f ca="1">'GS &gt; 50 OLS Model'!$B$6*D171</f>
        <v>100709.91473358452</v>
      </c>
      <c r="O171" s="23">
        <f ca="1">'GS &gt; 50 OLS Model'!$B$7*E171</f>
        <v>2161590.3098348421</v>
      </c>
      <c r="P171" s="23">
        <f>'GS &gt; 50 OLS Model'!$B$8*F171</f>
        <v>15394655.6778259</v>
      </c>
      <c r="Q171" s="23">
        <f>'GS &gt; 50 OLS Model'!$B$9*G171</f>
        <v>2594986.61162588</v>
      </c>
      <c r="R171" s="23">
        <f>'GS &gt; 50 OLS Model'!$B$10*H171</f>
        <v>0</v>
      </c>
      <c r="S171" s="23">
        <f>'GS &gt; 50 OLS Model'!$B$11*I171</f>
        <v>0</v>
      </c>
      <c r="T171" s="23">
        <f>'GS &gt; 50 OLS Model'!$B$12*J171</f>
        <v>0</v>
      </c>
      <c r="U171" s="23">
        <f>'GS &gt; 50 OLS Model'!$B$13*K171</f>
        <v>0</v>
      </c>
      <c r="V171" s="23">
        <f t="shared" ca="1" si="121"/>
        <v>22624328.354650907</v>
      </c>
    </row>
    <row r="172" spans="1:22" x14ac:dyDescent="0.25">
      <c r="A172" s="11">
        <v>42979</v>
      </c>
      <c r="B172" s="6">
        <f t="shared" si="179"/>
        <v>2017</v>
      </c>
      <c r="D172" s="30">
        <f t="shared" ref="D172:E172" ca="1" si="197">D160</f>
        <v>86.570000000000007</v>
      </c>
      <c r="E172" s="30">
        <f t="shared" ca="1" si="197"/>
        <v>19.899999999999999</v>
      </c>
      <c r="F172" s="30">
        <f t="shared" si="140"/>
        <v>30</v>
      </c>
      <c r="G172" s="60">
        <f>SUMIF('Connection count '!B:B,B172,'Connection count '!M:M)</f>
        <v>343.48132957706599</v>
      </c>
      <c r="H172" s="30">
        <f t="shared" ref="H172" si="198">H160</f>
        <v>0</v>
      </c>
      <c r="I172" s="30">
        <f t="shared" si="194"/>
        <v>1</v>
      </c>
      <c r="J172" s="30">
        <f t="shared" si="194"/>
        <v>0</v>
      </c>
      <c r="K172" s="30">
        <f t="shared" si="194"/>
        <v>0</v>
      </c>
      <c r="M172" s="23">
        <f>'GS &gt; 50 OLS Model'!$B$5</f>
        <v>2372385.8406306999</v>
      </c>
      <c r="N172" s="23">
        <f ca="1">'GS &gt; 50 OLS Model'!$B$6*D172</f>
        <v>685413.31120176206</v>
      </c>
      <c r="O172" s="23">
        <f ca="1">'GS &gt; 50 OLS Model'!$B$7*E172</f>
        <v>556981.05872994114</v>
      </c>
      <c r="P172" s="23">
        <f>'GS &gt; 50 OLS Model'!$B$8*F172</f>
        <v>14898053.881767001</v>
      </c>
      <c r="Q172" s="23">
        <f>'GS &gt; 50 OLS Model'!$B$9*G172</f>
        <v>2594986.61162588</v>
      </c>
      <c r="R172" s="23">
        <f>'GS &gt; 50 OLS Model'!$B$10*H172</f>
        <v>0</v>
      </c>
      <c r="S172" s="23">
        <f>'GS &gt; 50 OLS Model'!$B$11*I172</f>
        <v>-784111.92228106898</v>
      </c>
      <c r="T172" s="23">
        <f>'GS &gt; 50 OLS Model'!$B$12*J172</f>
        <v>0</v>
      </c>
      <c r="U172" s="23">
        <f>'GS &gt; 50 OLS Model'!$B$13*K172</f>
        <v>0</v>
      </c>
      <c r="V172" s="23">
        <f t="shared" ca="1" si="121"/>
        <v>20323708.781674217</v>
      </c>
    </row>
    <row r="173" spans="1:22" x14ac:dyDescent="0.25">
      <c r="A173" s="11">
        <v>43009</v>
      </c>
      <c r="B173" s="6">
        <f t="shared" si="179"/>
        <v>2017</v>
      </c>
      <c r="D173" s="30">
        <f t="shared" ref="D173:E173" ca="1" si="199">D161</f>
        <v>270.3</v>
      </c>
      <c r="E173" s="30">
        <f t="shared" ca="1" si="199"/>
        <v>1.21</v>
      </c>
      <c r="F173" s="30">
        <f t="shared" si="140"/>
        <v>31</v>
      </c>
      <c r="G173" s="60">
        <f>SUMIF('Connection count '!B:B,B173,'Connection count '!M:M)</f>
        <v>343.48132957706599</v>
      </c>
      <c r="H173" s="30">
        <f t="shared" ref="H173" si="200">H161</f>
        <v>0</v>
      </c>
      <c r="I173" s="30">
        <f t="shared" si="194"/>
        <v>1</v>
      </c>
      <c r="J173" s="30">
        <f t="shared" si="194"/>
        <v>0</v>
      </c>
      <c r="K173" s="30">
        <f t="shared" si="194"/>
        <v>0</v>
      </c>
      <c r="M173" s="23">
        <f>'GS &gt; 50 OLS Model'!$B$5</f>
        <v>2372385.8406306999</v>
      </c>
      <c r="N173" s="23">
        <f ca="1">'GS &gt; 50 OLS Model'!$B$6*D173</f>
        <v>2140085.6880886713</v>
      </c>
      <c r="O173" s="23">
        <f ca="1">'GS &gt; 50 OLS Model'!$B$7*E173</f>
        <v>33866.687490614517</v>
      </c>
      <c r="P173" s="23">
        <f>'GS &gt; 50 OLS Model'!$B$8*F173</f>
        <v>15394655.6778259</v>
      </c>
      <c r="Q173" s="23">
        <f>'GS &gt; 50 OLS Model'!$B$9*G173</f>
        <v>2594986.61162588</v>
      </c>
      <c r="R173" s="23">
        <f>'GS &gt; 50 OLS Model'!$B$10*H173</f>
        <v>0</v>
      </c>
      <c r="S173" s="23">
        <f>'GS &gt; 50 OLS Model'!$B$11*I173</f>
        <v>-784111.92228106898</v>
      </c>
      <c r="T173" s="23">
        <f>'GS &gt; 50 OLS Model'!$B$12*J173</f>
        <v>0</v>
      </c>
      <c r="U173" s="23">
        <f>'GS &gt; 50 OLS Model'!$B$13*K173</f>
        <v>0</v>
      </c>
      <c r="V173" s="23">
        <f t="shared" ca="1" si="121"/>
        <v>21751868.583380695</v>
      </c>
    </row>
    <row r="174" spans="1:22" x14ac:dyDescent="0.25">
      <c r="A174" s="11">
        <v>43040</v>
      </c>
      <c r="B174" s="6">
        <f t="shared" si="179"/>
        <v>2017</v>
      </c>
      <c r="D174" s="30">
        <f t="shared" ref="D174:E174" ca="1" si="201">D162</f>
        <v>444.05</v>
      </c>
      <c r="E174" s="30">
        <f t="shared" ca="1" si="201"/>
        <v>0</v>
      </c>
      <c r="F174" s="30">
        <f t="shared" si="140"/>
        <v>30</v>
      </c>
      <c r="G174" s="60">
        <f>SUMIF('Connection count '!B:B,B174,'Connection count '!M:M)</f>
        <v>343.48132957706599</v>
      </c>
      <c r="H174" s="30">
        <f t="shared" ref="H174" si="202">H162</f>
        <v>0</v>
      </c>
      <c r="I174" s="30">
        <f t="shared" si="194"/>
        <v>1</v>
      </c>
      <c r="J174" s="30">
        <f t="shared" si="194"/>
        <v>0</v>
      </c>
      <c r="K174" s="30">
        <f t="shared" si="194"/>
        <v>0</v>
      </c>
      <c r="M174" s="23">
        <f>'GS &gt; 50 OLS Model'!$B$5</f>
        <v>2372385.8406306999</v>
      </c>
      <c r="N174" s="23">
        <f ca="1">'GS &gt; 50 OLS Model'!$B$6*D174</f>
        <v>3515741.9526295764</v>
      </c>
      <c r="O174" s="23">
        <f ca="1">'GS &gt; 50 OLS Model'!$B$7*E174</f>
        <v>0</v>
      </c>
      <c r="P174" s="23">
        <f>'GS &gt; 50 OLS Model'!$B$8*F174</f>
        <v>14898053.881767001</v>
      </c>
      <c r="Q174" s="23">
        <f>'GS &gt; 50 OLS Model'!$B$9*G174</f>
        <v>2594986.61162588</v>
      </c>
      <c r="R174" s="23">
        <f>'GS &gt; 50 OLS Model'!$B$10*H174</f>
        <v>0</v>
      </c>
      <c r="S174" s="23">
        <f>'GS &gt; 50 OLS Model'!$B$11*I174</f>
        <v>-784111.92228106898</v>
      </c>
      <c r="T174" s="23">
        <f>'GS &gt; 50 OLS Model'!$B$12*J174</f>
        <v>0</v>
      </c>
      <c r="U174" s="23">
        <f>'GS &gt; 50 OLS Model'!$B$13*K174</f>
        <v>0</v>
      </c>
      <c r="V174" s="23">
        <f t="shared" ca="1" si="121"/>
        <v>22597056.36437209</v>
      </c>
    </row>
    <row r="175" spans="1:22" x14ac:dyDescent="0.25">
      <c r="A175" s="11">
        <v>43070</v>
      </c>
      <c r="B175" s="6">
        <f t="shared" si="179"/>
        <v>2017</v>
      </c>
      <c r="D175" s="30">
        <f t="shared" ref="D175:E175" ca="1" si="203">D163</f>
        <v>684.01</v>
      </c>
      <c r="E175" s="30">
        <f t="shared" ca="1" si="203"/>
        <v>0</v>
      </c>
      <c r="F175" s="30">
        <f t="shared" si="140"/>
        <v>31</v>
      </c>
      <c r="G175" s="60">
        <f>SUMIF('Connection count '!B:B,B175,'Connection count '!M:M)</f>
        <v>343.48132957706599</v>
      </c>
      <c r="H175" s="30">
        <f t="shared" ref="H175" si="204">H163</f>
        <v>0</v>
      </c>
      <c r="I175" s="30">
        <f t="shared" si="194"/>
        <v>0</v>
      </c>
      <c r="J175" s="30">
        <f t="shared" si="194"/>
        <v>1</v>
      </c>
      <c r="K175" s="30">
        <f t="shared" si="194"/>
        <v>0</v>
      </c>
      <c r="M175" s="23">
        <f>'GS &gt; 50 OLS Model'!$B$5</f>
        <v>2372385.8406306999</v>
      </c>
      <c r="N175" s="23">
        <f ca="1">'GS &gt; 50 OLS Model'!$B$6*D175</f>
        <v>5415612.325229493</v>
      </c>
      <c r="O175" s="23">
        <f ca="1">'GS &gt; 50 OLS Model'!$B$7*E175</f>
        <v>0</v>
      </c>
      <c r="P175" s="23">
        <f>'GS &gt; 50 OLS Model'!$B$8*F175</f>
        <v>15394655.6778259</v>
      </c>
      <c r="Q175" s="23">
        <f>'GS &gt; 50 OLS Model'!$B$9*G175</f>
        <v>2594986.61162588</v>
      </c>
      <c r="R175" s="23">
        <f>'GS &gt; 50 OLS Model'!$B$10*H175</f>
        <v>0</v>
      </c>
      <c r="S175" s="23">
        <f>'GS &gt; 50 OLS Model'!$B$11*I175</f>
        <v>0</v>
      </c>
      <c r="T175" s="23">
        <f>'GS &gt; 50 OLS Model'!$B$12*J175</f>
        <v>-802277.150938896</v>
      </c>
      <c r="U175" s="23">
        <f>'GS &gt; 50 OLS Model'!$B$13*K175</f>
        <v>0</v>
      </c>
      <c r="V175" s="23">
        <f t="shared" ca="1" si="121"/>
        <v>24975363.304373078</v>
      </c>
    </row>
    <row r="176" spans="1:22" x14ac:dyDescent="0.25">
      <c r="A176" s="11">
        <v>43101</v>
      </c>
      <c r="B176" s="6">
        <f t="shared" si="179"/>
        <v>2018</v>
      </c>
      <c r="D176" s="30">
        <f t="shared" ref="D176:E176" ca="1" si="205">D164</f>
        <v>784.29</v>
      </c>
      <c r="E176" s="30">
        <f t="shared" ca="1" si="205"/>
        <v>0</v>
      </c>
      <c r="F176" s="30">
        <f t="shared" si="140"/>
        <v>31</v>
      </c>
      <c r="G176" s="60">
        <f>SUMIF('Connection count '!B:B,B176,'Connection count '!M:M)</f>
        <v>350.05204037473698</v>
      </c>
      <c r="H176" s="30">
        <f t="shared" ref="H176" si="206">H164</f>
        <v>0</v>
      </c>
      <c r="I176" s="30">
        <f t="shared" si="194"/>
        <v>0</v>
      </c>
      <c r="J176" s="30">
        <f t="shared" si="194"/>
        <v>0</v>
      </c>
      <c r="K176" s="30">
        <f t="shared" si="194"/>
        <v>0</v>
      </c>
      <c r="M176" s="23">
        <f>'GS &gt; 50 OLS Model'!$B$5</f>
        <v>2372385.8406306999</v>
      </c>
      <c r="N176" s="23">
        <f ca="1">'GS &gt; 50 OLS Model'!$B$6*D176</f>
        <v>6209573.8228304256</v>
      </c>
      <c r="O176" s="23">
        <f ca="1">'GS &gt; 50 OLS Model'!$B$7*E176</f>
        <v>0</v>
      </c>
      <c r="P176" s="23">
        <f>'GS &gt; 50 OLS Model'!$B$8*F176</f>
        <v>15394655.6778259</v>
      </c>
      <c r="Q176" s="23">
        <f>'GS &gt; 50 OLS Model'!$B$9*G176</f>
        <v>2644628.0479444619</v>
      </c>
      <c r="R176" s="23">
        <f>'GS &gt; 50 OLS Model'!$B$10*H176</f>
        <v>0</v>
      </c>
      <c r="S176" s="23">
        <f>'GS &gt; 50 OLS Model'!$B$11*I176</f>
        <v>0</v>
      </c>
      <c r="T176" s="23">
        <f>'GS &gt; 50 OLS Model'!$B$12*J176</f>
        <v>0</v>
      </c>
      <c r="U176" s="23">
        <f>'GS &gt; 50 OLS Model'!$B$13*K176</f>
        <v>0</v>
      </c>
      <c r="V176" s="23">
        <f t="shared" ca="1" si="121"/>
        <v>26621243.389231488</v>
      </c>
    </row>
    <row r="177" spans="1:22" x14ac:dyDescent="0.25">
      <c r="A177" s="11">
        <v>43132</v>
      </c>
      <c r="B177" s="6">
        <f t="shared" si="179"/>
        <v>2018</v>
      </c>
      <c r="D177" s="30">
        <f t="shared" ref="D177:E177" ca="1" si="207">D165</f>
        <v>682.50999999999988</v>
      </c>
      <c r="E177" s="30">
        <f t="shared" ca="1" si="207"/>
        <v>0</v>
      </c>
      <c r="F177" s="30">
        <f t="shared" si="140"/>
        <v>28</v>
      </c>
      <c r="G177" s="60">
        <f>SUMIF('Connection count '!B:B,B177,'Connection count '!M:M)</f>
        <v>350.05204037473698</v>
      </c>
      <c r="H177" s="30">
        <f t="shared" ref="H177" si="208">H165</f>
        <v>0</v>
      </c>
      <c r="I177" s="30">
        <f t="shared" si="194"/>
        <v>0</v>
      </c>
      <c r="J177" s="30">
        <f t="shared" si="194"/>
        <v>0</v>
      </c>
      <c r="K177" s="30">
        <f t="shared" si="194"/>
        <v>0</v>
      </c>
      <c r="M177" s="23">
        <f>'GS &gt; 50 OLS Model'!$B$5</f>
        <v>2372385.8406306999</v>
      </c>
      <c r="N177" s="23">
        <f ca="1">'GS &gt; 50 OLS Model'!$B$6*D177</f>
        <v>5403736.156039211</v>
      </c>
      <c r="O177" s="23">
        <f ca="1">'GS &gt; 50 OLS Model'!$B$7*E177</f>
        <v>0</v>
      </c>
      <c r="P177" s="23">
        <f>'GS &gt; 50 OLS Model'!$B$8*F177</f>
        <v>13904850.2896492</v>
      </c>
      <c r="Q177" s="23">
        <f>'GS &gt; 50 OLS Model'!$B$9*G177</f>
        <v>2644628.0479444619</v>
      </c>
      <c r="R177" s="23">
        <f>'GS &gt; 50 OLS Model'!$B$10*H177</f>
        <v>0</v>
      </c>
      <c r="S177" s="23">
        <f>'GS &gt; 50 OLS Model'!$B$11*I177</f>
        <v>0</v>
      </c>
      <c r="T177" s="23">
        <f>'GS &gt; 50 OLS Model'!$B$12*J177</f>
        <v>0</v>
      </c>
      <c r="U177" s="23">
        <f>'GS &gt; 50 OLS Model'!$B$13*K177</f>
        <v>0</v>
      </c>
      <c r="V177" s="23">
        <f t="shared" ca="1" si="121"/>
        <v>24325600.334263571</v>
      </c>
    </row>
    <row r="178" spans="1:22" x14ac:dyDescent="0.25">
      <c r="A178" s="11">
        <v>43160</v>
      </c>
      <c r="B178" s="6">
        <f t="shared" si="179"/>
        <v>2018</v>
      </c>
      <c r="D178" s="30">
        <f t="shared" ref="D178:E178" ca="1" si="209">D166</f>
        <v>556.99</v>
      </c>
      <c r="E178" s="30">
        <f t="shared" ca="1" si="209"/>
        <v>0</v>
      </c>
      <c r="F178" s="30">
        <f t="shared" si="140"/>
        <v>31</v>
      </c>
      <c r="G178" s="60">
        <f>SUMIF('Connection count '!B:B,B178,'Connection count '!M:M)</f>
        <v>350.05204037473698</v>
      </c>
      <c r="H178" s="30">
        <f t="shared" ref="H178" si="210">H166</f>
        <v>1</v>
      </c>
      <c r="I178" s="30">
        <f t="shared" si="194"/>
        <v>0</v>
      </c>
      <c r="J178" s="30">
        <f t="shared" si="194"/>
        <v>0</v>
      </c>
      <c r="K178" s="30">
        <f t="shared" si="194"/>
        <v>1</v>
      </c>
      <c r="M178" s="23">
        <f>'GS &gt; 50 OLS Model'!$B$5</f>
        <v>2372385.8406306999</v>
      </c>
      <c r="N178" s="23">
        <f ca="1">'GS &gt; 50 OLS Model'!$B$6*D178</f>
        <v>4409938.318196482</v>
      </c>
      <c r="O178" s="23">
        <f ca="1">'GS &gt; 50 OLS Model'!$B$7*E178</f>
        <v>0</v>
      </c>
      <c r="P178" s="23">
        <f>'GS &gt; 50 OLS Model'!$B$8*F178</f>
        <v>15394655.6778259</v>
      </c>
      <c r="Q178" s="23">
        <f>'GS &gt; 50 OLS Model'!$B$9*G178</f>
        <v>2644628.0479444619</v>
      </c>
      <c r="R178" s="23">
        <f>'GS &gt; 50 OLS Model'!$B$10*H178</f>
        <v>-1421979.8795582701</v>
      </c>
      <c r="S178" s="23">
        <f>'GS &gt; 50 OLS Model'!$B$11*I178</f>
        <v>0</v>
      </c>
      <c r="T178" s="23">
        <f>'GS &gt; 50 OLS Model'!$B$12*J178</f>
        <v>0</v>
      </c>
      <c r="U178" s="23">
        <f>'GS &gt; 50 OLS Model'!$B$13*K178</f>
        <v>1124443.96382978</v>
      </c>
      <c r="V178" s="23">
        <f t="shared" ca="1" si="121"/>
        <v>24524071.96886906</v>
      </c>
    </row>
    <row r="179" spans="1:22" x14ac:dyDescent="0.25">
      <c r="A179" s="11">
        <v>43191</v>
      </c>
      <c r="B179" s="6">
        <f t="shared" si="179"/>
        <v>2018</v>
      </c>
      <c r="D179" s="30">
        <f t="shared" ref="D179:E179" ca="1" si="211">D167</f>
        <v>326.58999999999997</v>
      </c>
      <c r="E179" s="30">
        <f t="shared" ca="1" si="211"/>
        <v>0.39</v>
      </c>
      <c r="F179" s="30">
        <f t="shared" si="140"/>
        <v>30</v>
      </c>
      <c r="G179" s="60">
        <f>SUMIF('Connection count '!B:B,B179,'Connection count '!M:M)</f>
        <v>350.05204037473698</v>
      </c>
      <c r="H179" s="30">
        <f t="shared" ref="H179" si="212">H167</f>
        <v>1</v>
      </c>
      <c r="I179" s="30">
        <f t="shared" si="194"/>
        <v>0</v>
      </c>
      <c r="J179" s="30">
        <f t="shared" si="194"/>
        <v>0</v>
      </c>
      <c r="K179" s="30">
        <f t="shared" si="194"/>
        <v>0</v>
      </c>
      <c r="M179" s="23">
        <f>'GS &gt; 50 OLS Model'!$B$5</f>
        <v>2372385.8406306999</v>
      </c>
      <c r="N179" s="23">
        <f ca="1">'GS &gt; 50 OLS Model'!$B$6*D179</f>
        <v>2585758.73056929</v>
      </c>
      <c r="O179" s="23">
        <f ca="1">'GS &gt; 50 OLS Model'!$B$7*E179</f>
        <v>10915.709191189804</v>
      </c>
      <c r="P179" s="23">
        <f>'GS &gt; 50 OLS Model'!$B$8*F179</f>
        <v>14898053.881767001</v>
      </c>
      <c r="Q179" s="23">
        <f>'GS &gt; 50 OLS Model'!$B$9*G179</f>
        <v>2644628.0479444619</v>
      </c>
      <c r="R179" s="23">
        <f>'GS &gt; 50 OLS Model'!$B$10*H179</f>
        <v>-1421979.8795582701</v>
      </c>
      <c r="S179" s="23">
        <f>'GS &gt; 50 OLS Model'!$B$11*I179</f>
        <v>0</v>
      </c>
      <c r="T179" s="23">
        <f>'GS &gt; 50 OLS Model'!$B$12*J179</f>
        <v>0</v>
      </c>
      <c r="U179" s="23">
        <f>'GS &gt; 50 OLS Model'!$B$13*K179</f>
        <v>0</v>
      </c>
      <c r="V179" s="23">
        <f t="shared" ca="1" si="121"/>
        <v>21089762.330544371</v>
      </c>
    </row>
    <row r="180" spans="1:22" x14ac:dyDescent="0.25">
      <c r="A180" s="11">
        <v>43221</v>
      </c>
      <c r="B180" s="6">
        <f t="shared" si="179"/>
        <v>2018</v>
      </c>
      <c r="D180" s="30">
        <f t="shared" ref="D180:E180" ca="1" si="213">D168</f>
        <v>144.96</v>
      </c>
      <c r="E180" s="30">
        <f t="shared" ca="1" si="213"/>
        <v>8.67</v>
      </c>
      <c r="F180" s="30">
        <f t="shared" si="140"/>
        <v>31</v>
      </c>
      <c r="G180" s="60">
        <f>SUMIF('Connection count '!B:B,B180,'Connection count '!M:M)</f>
        <v>350.05204037473698</v>
      </c>
      <c r="H180" s="30">
        <f t="shared" ref="H180" si="214">H168</f>
        <v>1</v>
      </c>
      <c r="I180" s="30">
        <f t="shared" ref="I180:K189" si="215">I168</f>
        <v>0</v>
      </c>
      <c r="J180" s="30">
        <f t="shared" si="215"/>
        <v>0</v>
      </c>
      <c r="K180" s="30">
        <f t="shared" si="215"/>
        <v>0</v>
      </c>
      <c r="M180" s="23">
        <f>'GS &gt; 50 OLS Model'!$B$5</f>
        <v>2372385.8406306999</v>
      </c>
      <c r="N180" s="23">
        <f ca="1">'GS &gt; 50 OLS Model'!$B$6*D180</f>
        <v>1147712.9905487748</v>
      </c>
      <c r="O180" s="23">
        <f ca="1">'GS &gt; 50 OLS Model'!$B$7*E180</f>
        <v>242664.61201952715</v>
      </c>
      <c r="P180" s="23">
        <f>'GS &gt; 50 OLS Model'!$B$8*F180</f>
        <v>15394655.6778259</v>
      </c>
      <c r="Q180" s="23">
        <f>'GS &gt; 50 OLS Model'!$B$9*G180</f>
        <v>2644628.0479444619</v>
      </c>
      <c r="R180" s="23">
        <f>'GS &gt; 50 OLS Model'!$B$10*H180</f>
        <v>-1421979.8795582701</v>
      </c>
      <c r="S180" s="23">
        <f>'GS &gt; 50 OLS Model'!$B$11*I180</f>
        <v>0</v>
      </c>
      <c r="T180" s="23">
        <f>'GS &gt; 50 OLS Model'!$B$12*J180</f>
        <v>0</v>
      </c>
      <c r="U180" s="23">
        <f>'GS &gt; 50 OLS Model'!$B$13*K180</f>
        <v>0</v>
      </c>
      <c r="V180" s="23">
        <f t="shared" ca="1" si="121"/>
        <v>20380067.289411094</v>
      </c>
    </row>
    <row r="181" spans="1:22" x14ac:dyDescent="0.25">
      <c r="A181" s="11">
        <v>43252</v>
      </c>
      <c r="B181" s="6">
        <f t="shared" si="179"/>
        <v>2018</v>
      </c>
      <c r="D181" s="30">
        <f t="shared" ref="D181:E181" ca="1" si="216">D169</f>
        <v>41.510000000000005</v>
      </c>
      <c r="E181" s="30">
        <f t="shared" ca="1" si="216"/>
        <v>44.41</v>
      </c>
      <c r="F181" s="30">
        <f t="shared" si="140"/>
        <v>30</v>
      </c>
      <c r="G181" s="60">
        <f>SUMIF('Connection count '!B:B,B181,'Connection count '!M:M)</f>
        <v>350.05204037473698</v>
      </c>
      <c r="H181" s="30">
        <f t="shared" ref="H181" si="217">H169</f>
        <v>0</v>
      </c>
      <c r="I181" s="30">
        <f t="shared" si="215"/>
        <v>0</v>
      </c>
      <c r="J181" s="30">
        <f t="shared" si="215"/>
        <v>0</v>
      </c>
      <c r="K181" s="30">
        <f t="shared" si="215"/>
        <v>0</v>
      </c>
      <c r="M181" s="23">
        <f>'GS &gt; 50 OLS Model'!$B$5</f>
        <v>2372385.8406306999</v>
      </c>
      <c r="N181" s="23">
        <f ca="1">'GS &gt; 50 OLS Model'!$B$6*D181</f>
        <v>328653.18872571498</v>
      </c>
      <c r="O181" s="23">
        <f ca="1">'GS &gt; 50 OLS Model'!$B$7*E181</f>
        <v>1242991.3978993311</v>
      </c>
      <c r="P181" s="23">
        <f>'GS &gt; 50 OLS Model'!$B$8*F181</f>
        <v>14898053.881767001</v>
      </c>
      <c r="Q181" s="23">
        <f>'GS &gt; 50 OLS Model'!$B$9*G181</f>
        <v>2644628.0479444619</v>
      </c>
      <c r="R181" s="23">
        <f>'GS &gt; 50 OLS Model'!$B$10*H181</f>
        <v>0</v>
      </c>
      <c r="S181" s="23">
        <f>'GS &gt; 50 OLS Model'!$B$11*I181</f>
        <v>0</v>
      </c>
      <c r="T181" s="23">
        <f>'GS &gt; 50 OLS Model'!$B$12*J181</f>
        <v>0</v>
      </c>
      <c r="U181" s="23">
        <f>'GS &gt; 50 OLS Model'!$B$13*K181</f>
        <v>0</v>
      </c>
      <c r="V181" s="23">
        <f t="shared" ca="1" si="121"/>
        <v>21486712.356967211</v>
      </c>
    </row>
    <row r="182" spans="1:22" x14ac:dyDescent="0.25">
      <c r="A182" s="11">
        <v>43282</v>
      </c>
      <c r="B182" s="6">
        <f t="shared" si="179"/>
        <v>2018</v>
      </c>
      <c r="D182" s="30">
        <f t="shared" ref="D182:E182" ca="1" si="218">D170</f>
        <v>5.01</v>
      </c>
      <c r="E182" s="30">
        <f t="shared" ca="1" si="218"/>
        <v>96.909999999999982</v>
      </c>
      <c r="F182" s="30">
        <f t="shared" si="140"/>
        <v>31</v>
      </c>
      <c r="G182" s="60">
        <f>SUMIF('Connection count '!B:B,B182,'Connection count '!M:M)</f>
        <v>350.05204037473698</v>
      </c>
      <c r="H182" s="30">
        <f t="shared" ref="H182" si="219">H170</f>
        <v>0</v>
      </c>
      <c r="I182" s="30">
        <f t="shared" si="215"/>
        <v>0</v>
      </c>
      <c r="J182" s="30">
        <f t="shared" si="215"/>
        <v>0</v>
      </c>
      <c r="K182" s="30">
        <f t="shared" si="215"/>
        <v>0</v>
      </c>
      <c r="M182" s="23">
        <f>'GS &gt; 50 OLS Model'!$B$5</f>
        <v>2372385.8406306999</v>
      </c>
      <c r="N182" s="23">
        <f ca="1">'GS &gt; 50 OLS Model'!$B$6*D182</f>
        <v>39666.405095539187</v>
      </c>
      <c r="O182" s="23">
        <f ca="1">'GS &gt; 50 OLS Model'!$B$7*E182</f>
        <v>2712413.7890210347</v>
      </c>
      <c r="P182" s="23">
        <f>'GS &gt; 50 OLS Model'!$B$8*F182</f>
        <v>15394655.6778259</v>
      </c>
      <c r="Q182" s="23">
        <f>'GS &gt; 50 OLS Model'!$B$9*G182</f>
        <v>2644628.0479444619</v>
      </c>
      <c r="R182" s="23">
        <f>'GS &gt; 50 OLS Model'!$B$10*H182</f>
        <v>0</v>
      </c>
      <c r="S182" s="23">
        <f>'GS &gt; 50 OLS Model'!$B$11*I182</f>
        <v>0</v>
      </c>
      <c r="T182" s="23">
        <f>'GS &gt; 50 OLS Model'!$B$12*J182</f>
        <v>0</v>
      </c>
      <c r="U182" s="23">
        <f>'GS &gt; 50 OLS Model'!$B$13*K182</f>
        <v>0</v>
      </c>
      <c r="V182" s="23">
        <f t="shared" ca="1" si="121"/>
        <v>23163749.760517634</v>
      </c>
    </row>
    <row r="183" spans="1:22" x14ac:dyDescent="0.25">
      <c r="A183" s="11">
        <v>43313</v>
      </c>
      <c r="B183" s="6">
        <f t="shared" si="179"/>
        <v>2018</v>
      </c>
      <c r="D183" s="30">
        <f t="shared" ref="D183:E183" ca="1" si="220">D171</f>
        <v>12.719999999999999</v>
      </c>
      <c r="E183" s="30">
        <f t="shared" ca="1" si="220"/>
        <v>77.22999999999999</v>
      </c>
      <c r="F183" s="30">
        <f t="shared" si="140"/>
        <v>31</v>
      </c>
      <c r="G183" s="60">
        <f>SUMIF('Connection count '!B:B,B183,'Connection count '!M:M)</f>
        <v>350.05204037473698</v>
      </c>
      <c r="H183" s="30">
        <f t="shared" ref="H183" si="221">H171</f>
        <v>0</v>
      </c>
      <c r="I183" s="30">
        <f t="shared" si="215"/>
        <v>0</v>
      </c>
      <c r="J183" s="30">
        <f t="shared" si="215"/>
        <v>0</v>
      </c>
      <c r="K183" s="30">
        <f t="shared" si="215"/>
        <v>0</v>
      </c>
      <c r="M183" s="23">
        <f>'GS &gt; 50 OLS Model'!$B$5</f>
        <v>2372385.8406306999</v>
      </c>
      <c r="N183" s="23">
        <f ca="1">'GS &gt; 50 OLS Model'!$B$6*D183</f>
        <v>100709.91473358452</v>
      </c>
      <c r="O183" s="23">
        <f ca="1">'GS &gt; 50 OLS Model'!$B$7*E183</f>
        <v>2161590.3098348421</v>
      </c>
      <c r="P183" s="23">
        <f>'GS &gt; 50 OLS Model'!$B$8*F183</f>
        <v>15394655.6778259</v>
      </c>
      <c r="Q183" s="23">
        <f>'GS &gt; 50 OLS Model'!$B$9*G183</f>
        <v>2644628.0479444619</v>
      </c>
      <c r="R183" s="23">
        <f>'GS &gt; 50 OLS Model'!$B$10*H183</f>
        <v>0</v>
      </c>
      <c r="S183" s="23">
        <f>'GS &gt; 50 OLS Model'!$B$11*I183</f>
        <v>0</v>
      </c>
      <c r="T183" s="23">
        <f>'GS &gt; 50 OLS Model'!$B$12*J183</f>
        <v>0</v>
      </c>
      <c r="U183" s="23">
        <f>'GS &gt; 50 OLS Model'!$B$13*K183</f>
        <v>0</v>
      </c>
      <c r="V183" s="23">
        <f t="shared" ca="1" si="121"/>
        <v>22673969.790969491</v>
      </c>
    </row>
    <row r="184" spans="1:22" x14ac:dyDescent="0.25">
      <c r="A184" s="11">
        <v>43344</v>
      </c>
      <c r="B184" s="6">
        <f t="shared" si="179"/>
        <v>2018</v>
      </c>
      <c r="D184" s="30">
        <f t="shared" ref="D184:E184" ca="1" si="222">D172</f>
        <v>86.570000000000007</v>
      </c>
      <c r="E184" s="30">
        <f t="shared" ca="1" si="222"/>
        <v>19.899999999999999</v>
      </c>
      <c r="F184" s="30">
        <f t="shared" si="140"/>
        <v>30</v>
      </c>
      <c r="G184" s="60">
        <f>SUMIF('Connection count '!B:B,B184,'Connection count '!M:M)</f>
        <v>350.05204037473698</v>
      </c>
      <c r="H184" s="30">
        <f t="shared" ref="H184" si="223">H172</f>
        <v>0</v>
      </c>
      <c r="I184" s="30">
        <f t="shared" si="215"/>
        <v>1</v>
      </c>
      <c r="J184" s="30">
        <f t="shared" si="215"/>
        <v>0</v>
      </c>
      <c r="K184" s="30">
        <f t="shared" si="215"/>
        <v>0</v>
      </c>
      <c r="M184" s="23">
        <f>'GS &gt; 50 OLS Model'!$B$5</f>
        <v>2372385.8406306999</v>
      </c>
      <c r="N184" s="23">
        <f ca="1">'GS &gt; 50 OLS Model'!$B$6*D184</f>
        <v>685413.31120176206</v>
      </c>
      <c r="O184" s="23">
        <f ca="1">'GS &gt; 50 OLS Model'!$B$7*E184</f>
        <v>556981.05872994114</v>
      </c>
      <c r="P184" s="23">
        <f>'GS &gt; 50 OLS Model'!$B$8*F184</f>
        <v>14898053.881767001</v>
      </c>
      <c r="Q184" s="23">
        <f>'GS &gt; 50 OLS Model'!$B$9*G184</f>
        <v>2644628.0479444619</v>
      </c>
      <c r="R184" s="23">
        <f>'GS &gt; 50 OLS Model'!$B$10*H184</f>
        <v>0</v>
      </c>
      <c r="S184" s="23">
        <f>'GS &gt; 50 OLS Model'!$B$11*I184</f>
        <v>-784111.92228106898</v>
      </c>
      <c r="T184" s="23">
        <f>'GS &gt; 50 OLS Model'!$B$12*J184</f>
        <v>0</v>
      </c>
      <c r="U184" s="23">
        <f>'GS &gt; 50 OLS Model'!$B$13*K184</f>
        <v>0</v>
      </c>
      <c r="V184" s="23">
        <f t="shared" ca="1" si="121"/>
        <v>20373350.217992801</v>
      </c>
    </row>
    <row r="185" spans="1:22" x14ac:dyDescent="0.25">
      <c r="A185" s="11">
        <v>43374</v>
      </c>
      <c r="B185" s="6">
        <f t="shared" si="179"/>
        <v>2018</v>
      </c>
      <c r="D185" s="30">
        <f t="shared" ref="D185:E185" ca="1" si="224">D173</f>
        <v>270.3</v>
      </c>
      <c r="E185" s="30">
        <f t="shared" ca="1" si="224"/>
        <v>1.21</v>
      </c>
      <c r="F185" s="30">
        <f t="shared" si="140"/>
        <v>31</v>
      </c>
      <c r="G185" s="60">
        <f>SUMIF('Connection count '!B:B,B185,'Connection count '!M:M)</f>
        <v>350.05204037473698</v>
      </c>
      <c r="H185" s="30">
        <f t="shared" ref="H185" si="225">H173</f>
        <v>0</v>
      </c>
      <c r="I185" s="30">
        <f t="shared" si="215"/>
        <v>1</v>
      </c>
      <c r="J185" s="30">
        <f t="shared" si="215"/>
        <v>0</v>
      </c>
      <c r="K185" s="30">
        <f t="shared" si="215"/>
        <v>0</v>
      </c>
      <c r="M185" s="23">
        <f>'GS &gt; 50 OLS Model'!$B$5</f>
        <v>2372385.8406306999</v>
      </c>
      <c r="N185" s="23">
        <f ca="1">'GS &gt; 50 OLS Model'!$B$6*D185</f>
        <v>2140085.6880886713</v>
      </c>
      <c r="O185" s="23">
        <f ca="1">'GS &gt; 50 OLS Model'!$B$7*E185</f>
        <v>33866.687490614517</v>
      </c>
      <c r="P185" s="23">
        <f>'GS &gt; 50 OLS Model'!$B$8*F185</f>
        <v>15394655.6778259</v>
      </c>
      <c r="Q185" s="23">
        <f>'GS &gt; 50 OLS Model'!$B$9*G185</f>
        <v>2644628.0479444619</v>
      </c>
      <c r="R185" s="23">
        <f>'GS &gt; 50 OLS Model'!$B$10*H185</f>
        <v>0</v>
      </c>
      <c r="S185" s="23">
        <f>'GS &gt; 50 OLS Model'!$B$11*I185</f>
        <v>-784111.92228106898</v>
      </c>
      <c r="T185" s="23">
        <f>'GS &gt; 50 OLS Model'!$B$12*J185</f>
        <v>0</v>
      </c>
      <c r="U185" s="23">
        <f>'GS &gt; 50 OLS Model'!$B$13*K185</f>
        <v>0</v>
      </c>
      <c r="V185" s="23">
        <f t="shared" ca="1" si="121"/>
        <v>21801510.019699279</v>
      </c>
    </row>
    <row r="186" spans="1:22" x14ac:dyDescent="0.25">
      <c r="A186" s="11">
        <v>43405</v>
      </c>
      <c r="B186" s="6">
        <f t="shared" si="179"/>
        <v>2018</v>
      </c>
      <c r="D186" s="30">
        <f t="shared" ref="D186:E186" ca="1" si="226">D174</f>
        <v>444.05</v>
      </c>
      <c r="E186" s="30">
        <f t="shared" ca="1" si="226"/>
        <v>0</v>
      </c>
      <c r="F186" s="30">
        <f t="shared" si="140"/>
        <v>30</v>
      </c>
      <c r="G186" s="60">
        <f>SUMIF('Connection count '!B:B,B186,'Connection count '!M:M)</f>
        <v>350.05204037473698</v>
      </c>
      <c r="H186" s="30">
        <f t="shared" ref="H186" si="227">H174</f>
        <v>0</v>
      </c>
      <c r="I186" s="30">
        <f t="shared" si="215"/>
        <v>1</v>
      </c>
      <c r="J186" s="30">
        <f t="shared" si="215"/>
        <v>0</v>
      </c>
      <c r="K186" s="30">
        <f t="shared" si="215"/>
        <v>0</v>
      </c>
      <c r="M186" s="23">
        <f>'GS &gt; 50 OLS Model'!$B$5</f>
        <v>2372385.8406306999</v>
      </c>
      <c r="N186" s="23">
        <f ca="1">'GS &gt; 50 OLS Model'!$B$6*D186</f>
        <v>3515741.9526295764</v>
      </c>
      <c r="O186" s="23">
        <f ca="1">'GS &gt; 50 OLS Model'!$B$7*E186</f>
        <v>0</v>
      </c>
      <c r="P186" s="23">
        <f>'GS &gt; 50 OLS Model'!$B$8*F186</f>
        <v>14898053.881767001</v>
      </c>
      <c r="Q186" s="23">
        <f>'GS &gt; 50 OLS Model'!$B$9*G186</f>
        <v>2644628.0479444619</v>
      </c>
      <c r="R186" s="23">
        <f>'GS &gt; 50 OLS Model'!$B$10*H186</f>
        <v>0</v>
      </c>
      <c r="S186" s="23">
        <f>'GS &gt; 50 OLS Model'!$B$11*I186</f>
        <v>-784111.92228106898</v>
      </c>
      <c r="T186" s="23">
        <f>'GS &gt; 50 OLS Model'!$B$12*J186</f>
        <v>0</v>
      </c>
      <c r="U186" s="23">
        <f>'GS &gt; 50 OLS Model'!$B$13*K186</f>
        <v>0</v>
      </c>
      <c r="V186" s="23">
        <f t="shared" ca="1" si="121"/>
        <v>22646697.80069067</v>
      </c>
    </row>
    <row r="187" spans="1:22" x14ac:dyDescent="0.25">
      <c r="A187" s="11">
        <v>43435</v>
      </c>
      <c r="B187" s="6">
        <f t="shared" si="179"/>
        <v>2018</v>
      </c>
      <c r="D187" s="30">
        <f t="shared" ref="D187:E187" ca="1" si="228">D175</f>
        <v>684.01</v>
      </c>
      <c r="E187" s="30">
        <f t="shared" ca="1" si="228"/>
        <v>0</v>
      </c>
      <c r="F187" s="30">
        <f t="shared" si="140"/>
        <v>31</v>
      </c>
      <c r="G187" s="60">
        <f>SUMIF('Connection count '!B:B,B187,'Connection count '!M:M)</f>
        <v>350.05204037473698</v>
      </c>
      <c r="H187" s="30">
        <f t="shared" ref="H187" si="229">H175</f>
        <v>0</v>
      </c>
      <c r="I187" s="30">
        <f t="shared" si="215"/>
        <v>0</v>
      </c>
      <c r="J187" s="30">
        <f t="shared" si="215"/>
        <v>1</v>
      </c>
      <c r="K187" s="30">
        <f t="shared" si="215"/>
        <v>0</v>
      </c>
      <c r="M187" s="23">
        <f>'GS &gt; 50 OLS Model'!$B$5</f>
        <v>2372385.8406306999</v>
      </c>
      <c r="N187" s="23">
        <f ca="1">'GS &gt; 50 OLS Model'!$B$6*D187</f>
        <v>5415612.325229493</v>
      </c>
      <c r="O187" s="23">
        <f ca="1">'GS &gt; 50 OLS Model'!$B$7*E187</f>
        <v>0</v>
      </c>
      <c r="P187" s="23">
        <f>'GS &gt; 50 OLS Model'!$B$8*F187</f>
        <v>15394655.6778259</v>
      </c>
      <c r="Q187" s="23">
        <f>'GS &gt; 50 OLS Model'!$B$9*G187</f>
        <v>2644628.0479444619</v>
      </c>
      <c r="R187" s="23">
        <f>'GS &gt; 50 OLS Model'!$B$10*H187</f>
        <v>0</v>
      </c>
      <c r="S187" s="23">
        <f>'GS &gt; 50 OLS Model'!$B$11*I187</f>
        <v>0</v>
      </c>
      <c r="T187" s="23">
        <f>'GS &gt; 50 OLS Model'!$B$12*J187</f>
        <v>-802277.150938896</v>
      </c>
      <c r="U187" s="23">
        <f>'GS &gt; 50 OLS Model'!$B$13*K187</f>
        <v>0</v>
      </c>
      <c r="V187" s="23">
        <f t="shared" ca="1" si="121"/>
        <v>25025004.740691658</v>
      </c>
    </row>
    <row r="188" spans="1:22" x14ac:dyDescent="0.25">
      <c r="A188" s="11">
        <v>43466</v>
      </c>
      <c r="B188" s="6">
        <f t="shared" si="179"/>
        <v>2019</v>
      </c>
      <c r="D188" s="30">
        <f t="shared" ref="D188:E188" ca="1" si="230">D176</f>
        <v>784.29</v>
      </c>
      <c r="E188" s="30">
        <f t="shared" ca="1" si="230"/>
        <v>0</v>
      </c>
      <c r="F188" s="30">
        <f t="shared" si="140"/>
        <v>31</v>
      </c>
      <c r="G188" s="60">
        <f>SUMIF('Connection count '!B:B,B188,'Connection count '!M:M)</f>
        <v>356.74844720496901</v>
      </c>
      <c r="H188" s="30">
        <f t="shared" ref="H188" si="231">H176</f>
        <v>0</v>
      </c>
      <c r="I188" s="30">
        <f t="shared" si="215"/>
        <v>0</v>
      </c>
      <c r="J188" s="30">
        <f t="shared" si="215"/>
        <v>0</v>
      </c>
      <c r="K188" s="30">
        <f t="shared" si="215"/>
        <v>0</v>
      </c>
      <c r="M188" s="23">
        <f>'GS &gt; 50 OLS Model'!$B$5</f>
        <v>2372385.8406306999</v>
      </c>
      <c r="N188" s="23">
        <f ca="1">'GS &gt; 50 OLS Model'!$B$6*D188</f>
        <v>6209573.8228304256</v>
      </c>
      <c r="O188" s="23">
        <f ca="1">'GS &gt; 50 OLS Model'!$B$7*E188</f>
        <v>0</v>
      </c>
      <c r="P188" s="23">
        <f>'GS &gt; 50 OLS Model'!$B$8*F188</f>
        <v>15394655.6778259</v>
      </c>
      <c r="Q188" s="23">
        <f>'GS &gt; 50 OLS Model'!$B$9*G188</f>
        <v>2695219.1123608276</v>
      </c>
      <c r="R188" s="23">
        <f>'GS &gt; 50 OLS Model'!$B$10*H188</f>
        <v>0</v>
      </c>
      <c r="S188" s="23">
        <f>'GS &gt; 50 OLS Model'!$B$11*I188</f>
        <v>0</v>
      </c>
      <c r="T188" s="23">
        <f>'GS &gt; 50 OLS Model'!$B$12*J188</f>
        <v>0</v>
      </c>
      <c r="U188" s="23">
        <f>'GS &gt; 50 OLS Model'!$B$13*K188</f>
        <v>0</v>
      </c>
      <c r="V188" s="23">
        <f t="shared" ca="1" si="121"/>
        <v>26671834.453647852</v>
      </c>
    </row>
    <row r="189" spans="1:22" x14ac:dyDescent="0.25">
      <c r="A189" s="11">
        <v>43497</v>
      </c>
      <c r="B189" s="6">
        <f t="shared" si="179"/>
        <v>2019</v>
      </c>
      <c r="D189" s="30">
        <f t="shared" ref="D189:E189" ca="1" si="232">D177</f>
        <v>682.50999999999988</v>
      </c>
      <c r="E189" s="30">
        <f t="shared" ca="1" si="232"/>
        <v>0</v>
      </c>
      <c r="F189" s="30">
        <f t="shared" si="140"/>
        <v>28</v>
      </c>
      <c r="G189" s="60">
        <f>SUMIF('Connection count '!B:B,B189,'Connection count '!M:M)</f>
        <v>356.74844720496901</v>
      </c>
      <c r="H189" s="30">
        <f t="shared" ref="H189" si="233">H177</f>
        <v>0</v>
      </c>
      <c r="I189" s="30">
        <f t="shared" si="215"/>
        <v>0</v>
      </c>
      <c r="J189" s="30">
        <f t="shared" si="215"/>
        <v>0</v>
      </c>
      <c r="K189" s="30">
        <f t="shared" si="215"/>
        <v>0</v>
      </c>
      <c r="M189" s="23">
        <f>'GS &gt; 50 OLS Model'!$B$5</f>
        <v>2372385.8406306999</v>
      </c>
      <c r="N189" s="23">
        <f ca="1">'GS &gt; 50 OLS Model'!$B$6*D189</f>
        <v>5403736.156039211</v>
      </c>
      <c r="O189" s="23">
        <f ca="1">'GS &gt; 50 OLS Model'!$B$7*E189</f>
        <v>0</v>
      </c>
      <c r="P189" s="23">
        <f>'GS &gt; 50 OLS Model'!$B$8*F189</f>
        <v>13904850.2896492</v>
      </c>
      <c r="Q189" s="23">
        <f>'GS &gt; 50 OLS Model'!$B$9*G189</f>
        <v>2695219.1123608276</v>
      </c>
      <c r="R189" s="23">
        <f>'GS &gt; 50 OLS Model'!$B$10*H189</f>
        <v>0</v>
      </c>
      <c r="S189" s="23">
        <f>'GS &gt; 50 OLS Model'!$B$11*I189</f>
        <v>0</v>
      </c>
      <c r="T189" s="23">
        <f>'GS &gt; 50 OLS Model'!$B$12*J189</f>
        <v>0</v>
      </c>
      <c r="U189" s="23">
        <f>'GS &gt; 50 OLS Model'!$B$13*K189</f>
        <v>0</v>
      </c>
      <c r="V189" s="23">
        <f t="shared" ca="1" si="121"/>
        <v>24376191.398679938</v>
      </c>
    </row>
    <row r="190" spans="1:22" x14ac:dyDescent="0.25">
      <c r="A190" s="11">
        <v>43525</v>
      </c>
      <c r="B190" s="6">
        <f t="shared" si="179"/>
        <v>2019</v>
      </c>
      <c r="D190" s="30">
        <f t="shared" ref="D190:E190" ca="1" si="234">D178</f>
        <v>556.99</v>
      </c>
      <c r="E190" s="30">
        <f t="shared" ca="1" si="234"/>
        <v>0</v>
      </c>
      <c r="F190" s="30">
        <f t="shared" si="140"/>
        <v>31</v>
      </c>
      <c r="G190" s="60">
        <f>SUMIF('Connection count '!B:B,B190,'Connection count '!M:M)</f>
        <v>356.74844720496901</v>
      </c>
      <c r="H190" s="30">
        <f t="shared" ref="H190" si="235">H178</f>
        <v>1</v>
      </c>
      <c r="I190" s="30">
        <f t="shared" ref="I190:K199" si="236">I178</f>
        <v>0</v>
      </c>
      <c r="J190" s="30">
        <f t="shared" si="236"/>
        <v>0</v>
      </c>
      <c r="K190" s="30">
        <f t="shared" si="236"/>
        <v>1</v>
      </c>
      <c r="M190" s="23">
        <f>'GS &gt; 50 OLS Model'!$B$5</f>
        <v>2372385.8406306999</v>
      </c>
      <c r="N190" s="23">
        <f ca="1">'GS &gt; 50 OLS Model'!$B$6*D190</f>
        <v>4409938.318196482</v>
      </c>
      <c r="O190" s="23">
        <f ca="1">'GS &gt; 50 OLS Model'!$B$7*E190</f>
        <v>0</v>
      </c>
      <c r="P190" s="23">
        <f>'GS &gt; 50 OLS Model'!$B$8*F190</f>
        <v>15394655.6778259</v>
      </c>
      <c r="Q190" s="23">
        <f>'GS &gt; 50 OLS Model'!$B$9*G190</f>
        <v>2695219.1123608276</v>
      </c>
      <c r="R190" s="23">
        <f>'GS &gt; 50 OLS Model'!$B$10*H190</f>
        <v>-1421979.8795582701</v>
      </c>
      <c r="S190" s="23">
        <f>'GS &gt; 50 OLS Model'!$B$11*I190</f>
        <v>0</v>
      </c>
      <c r="T190" s="23">
        <f>'GS &gt; 50 OLS Model'!$B$12*J190</f>
        <v>0</v>
      </c>
      <c r="U190" s="23">
        <f>'GS &gt; 50 OLS Model'!$B$13*K190</f>
        <v>1124443.96382978</v>
      </c>
      <c r="V190" s="23">
        <f t="shared" ca="1" si="121"/>
        <v>24574663.033285424</v>
      </c>
    </row>
    <row r="191" spans="1:22" x14ac:dyDescent="0.25">
      <c r="A191" s="11">
        <v>43556</v>
      </c>
      <c r="B191" s="6">
        <f t="shared" si="179"/>
        <v>2019</v>
      </c>
      <c r="D191" s="30">
        <f t="shared" ref="D191:E191" ca="1" si="237">D179</f>
        <v>326.58999999999997</v>
      </c>
      <c r="E191" s="30">
        <f t="shared" ca="1" si="237"/>
        <v>0.39</v>
      </c>
      <c r="F191" s="30">
        <f t="shared" si="140"/>
        <v>30</v>
      </c>
      <c r="G191" s="60">
        <f>SUMIF('Connection count '!B:B,B191,'Connection count '!M:M)</f>
        <v>356.74844720496901</v>
      </c>
      <c r="H191" s="30">
        <f t="shared" ref="H191" si="238">H179</f>
        <v>1</v>
      </c>
      <c r="I191" s="30">
        <f t="shared" si="236"/>
        <v>0</v>
      </c>
      <c r="J191" s="30">
        <f t="shared" si="236"/>
        <v>0</v>
      </c>
      <c r="K191" s="30">
        <f t="shared" si="236"/>
        <v>0</v>
      </c>
      <c r="M191" s="23">
        <f>'GS &gt; 50 OLS Model'!$B$5</f>
        <v>2372385.8406306999</v>
      </c>
      <c r="N191" s="23">
        <f ca="1">'GS &gt; 50 OLS Model'!$B$6*D191</f>
        <v>2585758.73056929</v>
      </c>
      <c r="O191" s="23">
        <f ca="1">'GS &gt; 50 OLS Model'!$B$7*E191</f>
        <v>10915.709191189804</v>
      </c>
      <c r="P191" s="23">
        <f>'GS &gt; 50 OLS Model'!$B$8*F191</f>
        <v>14898053.881767001</v>
      </c>
      <c r="Q191" s="23">
        <f>'GS &gt; 50 OLS Model'!$B$9*G191</f>
        <v>2695219.1123608276</v>
      </c>
      <c r="R191" s="23">
        <f>'GS &gt; 50 OLS Model'!$B$10*H191</f>
        <v>-1421979.8795582701</v>
      </c>
      <c r="S191" s="23">
        <f>'GS &gt; 50 OLS Model'!$B$11*I191</f>
        <v>0</v>
      </c>
      <c r="T191" s="23">
        <f>'GS &gt; 50 OLS Model'!$B$12*J191</f>
        <v>0</v>
      </c>
      <c r="U191" s="23">
        <f>'GS &gt; 50 OLS Model'!$B$13*K191</f>
        <v>0</v>
      </c>
      <c r="V191" s="23">
        <f t="shared" ca="1" si="121"/>
        <v>21140353.394960739</v>
      </c>
    </row>
    <row r="192" spans="1:22" x14ac:dyDescent="0.25">
      <c r="A192" s="11">
        <v>43586</v>
      </c>
      <c r="B192" s="6">
        <f t="shared" si="179"/>
        <v>2019</v>
      </c>
      <c r="D192" s="30">
        <f t="shared" ref="D192:E192" ca="1" si="239">D180</f>
        <v>144.96</v>
      </c>
      <c r="E192" s="30">
        <f t="shared" ca="1" si="239"/>
        <v>8.67</v>
      </c>
      <c r="F192" s="30">
        <f t="shared" si="140"/>
        <v>31</v>
      </c>
      <c r="G192" s="60">
        <f>SUMIF('Connection count '!B:B,B192,'Connection count '!M:M)</f>
        <v>356.74844720496901</v>
      </c>
      <c r="H192" s="30">
        <f t="shared" ref="H192" si="240">H180</f>
        <v>1</v>
      </c>
      <c r="I192" s="30">
        <f t="shared" si="236"/>
        <v>0</v>
      </c>
      <c r="J192" s="30">
        <f t="shared" si="236"/>
        <v>0</v>
      </c>
      <c r="K192" s="30">
        <f t="shared" si="236"/>
        <v>0</v>
      </c>
      <c r="M192" s="23">
        <f>'GS &gt; 50 OLS Model'!$B$5</f>
        <v>2372385.8406306999</v>
      </c>
      <c r="N192" s="23">
        <f ca="1">'GS &gt; 50 OLS Model'!$B$6*D192</f>
        <v>1147712.9905487748</v>
      </c>
      <c r="O192" s="23">
        <f ca="1">'GS &gt; 50 OLS Model'!$B$7*E192</f>
        <v>242664.61201952715</v>
      </c>
      <c r="P192" s="23">
        <f>'GS &gt; 50 OLS Model'!$B$8*F192</f>
        <v>15394655.6778259</v>
      </c>
      <c r="Q192" s="23">
        <f>'GS &gt; 50 OLS Model'!$B$9*G192</f>
        <v>2695219.1123608276</v>
      </c>
      <c r="R192" s="23">
        <f>'GS &gt; 50 OLS Model'!$B$10*H192</f>
        <v>-1421979.8795582701</v>
      </c>
      <c r="S192" s="23">
        <f>'GS &gt; 50 OLS Model'!$B$11*I192</f>
        <v>0</v>
      </c>
      <c r="T192" s="23">
        <f>'GS &gt; 50 OLS Model'!$B$12*J192</f>
        <v>0</v>
      </c>
      <c r="U192" s="23">
        <f>'GS &gt; 50 OLS Model'!$B$13*K192</f>
        <v>0</v>
      </c>
      <c r="V192" s="23">
        <f t="shared" ca="1" si="121"/>
        <v>20430658.353827462</v>
      </c>
    </row>
    <row r="193" spans="1:22" x14ac:dyDescent="0.25">
      <c r="A193" s="11">
        <v>43617</v>
      </c>
      <c r="B193" s="6">
        <f t="shared" si="179"/>
        <v>2019</v>
      </c>
      <c r="D193" s="30">
        <f t="shared" ref="D193:E193" ca="1" si="241">D181</f>
        <v>41.510000000000005</v>
      </c>
      <c r="E193" s="30">
        <f t="shared" ca="1" si="241"/>
        <v>44.41</v>
      </c>
      <c r="F193" s="30">
        <f t="shared" si="140"/>
        <v>30</v>
      </c>
      <c r="G193" s="60">
        <f>SUMIF('Connection count '!B:B,B193,'Connection count '!M:M)</f>
        <v>356.74844720496901</v>
      </c>
      <c r="H193" s="30">
        <f t="shared" ref="H193" si="242">H181</f>
        <v>0</v>
      </c>
      <c r="I193" s="30">
        <f t="shared" si="236"/>
        <v>0</v>
      </c>
      <c r="J193" s="30">
        <f t="shared" si="236"/>
        <v>0</v>
      </c>
      <c r="K193" s="30">
        <f t="shared" si="236"/>
        <v>0</v>
      </c>
      <c r="M193" s="23">
        <f>'GS &gt; 50 OLS Model'!$B$5</f>
        <v>2372385.8406306999</v>
      </c>
      <c r="N193" s="23">
        <f ca="1">'GS &gt; 50 OLS Model'!$B$6*D193</f>
        <v>328653.18872571498</v>
      </c>
      <c r="O193" s="23">
        <f ca="1">'GS &gt; 50 OLS Model'!$B$7*E193</f>
        <v>1242991.3978993311</v>
      </c>
      <c r="P193" s="23">
        <f>'GS &gt; 50 OLS Model'!$B$8*F193</f>
        <v>14898053.881767001</v>
      </c>
      <c r="Q193" s="23">
        <f>'GS &gt; 50 OLS Model'!$B$9*G193</f>
        <v>2695219.1123608276</v>
      </c>
      <c r="R193" s="23">
        <f>'GS &gt; 50 OLS Model'!$B$10*H193</f>
        <v>0</v>
      </c>
      <c r="S193" s="23">
        <f>'GS &gt; 50 OLS Model'!$B$11*I193</f>
        <v>0</v>
      </c>
      <c r="T193" s="23">
        <f>'GS &gt; 50 OLS Model'!$B$12*J193</f>
        <v>0</v>
      </c>
      <c r="U193" s="23">
        <f>'GS &gt; 50 OLS Model'!$B$13*K193</f>
        <v>0</v>
      </c>
      <c r="V193" s="23">
        <f t="shared" ca="1" si="121"/>
        <v>21537303.421383575</v>
      </c>
    </row>
    <row r="194" spans="1:22" x14ac:dyDescent="0.25">
      <c r="A194" s="11">
        <v>43647</v>
      </c>
      <c r="B194" s="6">
        <f t="shared" si="179"/>
        <v>2019</v>
      </c>
      <c r="D194" s="30">
        <f t="shared" ref="D194:E194" ca="1" si="243">D182</f>
        <v>5.01</v>
      </c>
      <c r="E194" s="30">
        <f t="shared" ca="1" si="243"/>
        <v>96.909999999999982</v>
      </c>
      <c r="F194" s="30">
        <f t="shared" si="140"/>
        <v>31</v>
      </c>
      <c r="G194" s="60">
        <f>SUMIF('Connection count '!B:B,B194,'Connection count '!M:M)</f>
        <v>356.74844720496901</v>
      </c>
      <c r="H194" s="30">
        <f t="shared" ref="H194" si="244">H182</f>
        <v>0</v>
      </c>
      <c r="I194" s="30">
        <f t="shared" si="236"/>
        <v>0</v>
      </c>
      <c r="J194" s="30">
        <f t="shared" si="236"/>
        <v>0</v>
      </c>
      <c r="K194" s="30">
        <f t="shared" si="236"/>
        <v>0</v>
      </c>
      <c r="M194" s="23">
        <f>'GS &gt; 50 OLS Model'!$B$5</f>
        <v>2372385.8406306999</v>
      </c>
      <c r="N194" s="23">
        <f ca="1">'GS &gt; 50 OLS Model'!$B$6*D194</f>
        <v>39666.405095539187</v>
      </c>
      <c r="O194" s="23">
        <f ca="1">'GS &gt; 50 OLS Model'!$B$7*E194</f>
        <v>2712413.7890210347</v>
      </c>
      <c r="P194" s="23">
        <f>'GS &gt; 50 OLS Model'!$B$8*F194</f>
        <v>15394655.6778259</v>
      </c>
      <c r="Q194" s="23">
        <f>'GS &gt; 50 OLS Model'!$B$9*G194</f>
        <v>2695219.1123608276</v>
      </c>
      <c r="R194" s="23">
        <f>'GS &gt; 50 OLS Model'!$B$10*H194</f>
        <v>0</v>
      </c>
      <c r="S194" s="23">
        <f>'GS &gt; 50 OLS Model'!$B$11*I194</f>
        <v>0</v>
      </c>
      <c r="T194" s="23">
        <f>'GS &gt; 50 OLS Model'!$B$12*J194</f>
        <v>0</v>
      </c>
      <c r="U194" s="23">
        <f>'GS &gt; 50 OLS Model'!$B$13*K194</f>
        <v>0</v>
      </c>
      <c r="V194" s="23">
        <f t="shared" ref="V194:V211" ca="1" si="245">SUM(M194:U194)</f>
        <v>23214340.824934002</v>
      </c>
    </row>
    <row r="195" spans="1:22" x14ac:dyDescent="0.25">
      <c r="A195" s="11">
        <v>43678</v>
      </c>
      <c r="B195" s="6">
        <f t="shared" si="179"/>
        <v>2019</v>
      </c>
      <c r="D195" s="30">
        <f t="shared" ref="D195:E195" ca="1" si="246">D183</f>
        <v>12.719999999999999</v>
      </c>
      <c r="E195" s="30">
        <f t="shared" ca="1" si="246"/>
        <v>77.22999999999999</v>
      </c>
      <c r="F195" s="30">
        <f t="shared" si="140"/>
        <v>31</v>
      </c>
      <c r="G195" s="60">
        <f>SUMIF('Connection count '!B:B,B195,'Connection count '!M:M)</f>
        <v>356.74844720496901</v>
      </c>
      <c r="H195" s="30">
        <f t="shared" ref="H195" si="247">H183</f>
        <v>0</v>
      </c>
      <c r="I195" s="30">
        <f t="shared" si="236"/>
        <v>0</v>
      </c>
      <c r="J195" s="30">
        <f t="shared" si="236"/>
        <v>0</v>
      </c>
      <c r="K195" s="30">
        <f t="shared" si="236"/>
        <v>0</v>
      </c>
      <c r="M195" s="23">
        <f>'GS &gt; 50 OLS Model'!$B$5</f>
        <v>2372385.8406306999</v>
      </c>
      <c r="N195" s="23">
        <f ca="1">'GS &gt; 50 OLS Model'!$B$6*D195</f>
        <v>100709.91473358452</v>
      </c>
      <c r="O195" s="23">
        <f ca="1">'GS &gt; 50 OLS Model'!$B$7*E195</f>
        <v>2161590.3098348421</v>
      </c>
      <c r="P195" s="23">
        <f>'GS &gt; 50 OLS Model'!$B$8*F195</f>
        <v>15394655.6778259</v>
      </c>
      <c r="Q195" s="23">
        <f>'GS &gt; 50 OLS Model'!$B$9*G195</f>
        <v>2695219.1123608276</v>
      </c>
      <c r="R195" s="23">
        <f>'GS &gt; 50 OLS Model'!$B$10*H195</f>
        <v>0</v>
      </c>
      <c r="S195" s="23">
        <f>'GS &gt; 50 OLS Model'!$B$11*I195</f>
        <v>0</v>
      </c>
      <c r="T195" s="23">
        <f>'GS &gt; 50 OLS Model'!$B$12*J195</f>
        <v>0</v>
      </c>
      <c r="U195" s="23">
        <f>'GS &gt; 50 OLS Model'!$B$13*K195</f>
        <v>0</v>
      </c>
      <c r="V195" s="23">
        <f t="shared" ca="1" si="245"/>
        <v>22724560.855385855</v>
      </c>
    </row>
    <row r="196" spans="1:22" x14ac:dyDescent="0.25">
      <c r="A196" s="11">
        <v>43709</v>
      </c>
      <c r="B196" s="6">
        <f t="shared" si="179"/>
        <v>2019</v>
      </c>
      <c r="D196" s="30">
        <f t="shared" ref="D196:E196" ca="1" si="248">D184</f>
        <v>86.570000000000007</v>
      </c>
      <c r="E196" s="30">
        <f t="shared" ca="1" si="248"/>
        <v>19.899999999999999</v>
      </c>
      <c r="F196" s="30">
        <f t="shared" si="140"/>
        <v>30</v>
      </c>
      <c r="G196" s="60">
        <f>SUMIF('Connection count '!B:B,B196,'Connection count '!M:M)</f>
        <v>356.74844720496901</v>
      </c>
      <c r="H196" s="30">
        <f t="shared" ref="H196" si="249">H184</f>
        <v>0</v>
      </c>
      <c r="I196" s="30">
        <f t="shared" si="236"/>
        <v>1</v>
      </c>
      <c r="J196" s="30">
        <f t="shared" si="236"/>
        <v>0</v>
      </c>
      <c r="K196" s="30">
        <f t="shared" si="236"/>
        <v>0</v>
      </c>
      <c r="M196" s="23">
        <f>'GS &gt; 50 OLS Model'!$B$5</f>
        <v>2372385.8406306999</v>
      </c>
      <c r="N196" s="23">
        <f ca="1">'GS &gt; 50 OLS Model'!$B$6*D196</f>
        <v>685413.31120176206</v>
      </c>
      <c r="O196" s="23">
        <f ca="1">'GS &gt; 50 OLS Model'!$B$7*E196</f>
        <v>556981.05872994114</v>
      </c>
      <c r="P196" s="23">
        <f>'GS &gt; 50 OLS Model'!$B$8*F196</f>
        <v>14898053.881767001</v>
      </c>
      <c r="Q196" s="23">
        <f>'GS &gt; 50 OLS Model'!$B$9*G196</f>
        <v>2695219.1123608276</v>
      </c>
      <c r="R196" s="23">
        <f>'GS &gt; 50 OLS Model'!$B$10*H196</f>
        <v>0</v>
      </c>
      <c r="S196" s="23">
        <f>'GS &gt; 50 OLS Model'!$B$11*I196</f>
        <v>-784111.92228106898</v>
      </c>
      <c r="T196" s="23">
        <f>'GS &gt; 50 OLS Model'!$B$12*J196</f>
        <v>0</v>
      </c>
      <c r="U196" s="23">
        <f>'GS &gt; 50 OLS Model'!$B$13*K196</f>
        <v>0</v>
      </c>
      <c r="V196" s="23">
        <f t="shared" ca="1" si="245"/>
        <v>20423941.282409165</v>
      </c>
    </row>
    <row r="197" spans="1:22" x14ac:dyDescent="0.25">
      <c r="A197" s="11">
        <v>43739</v>
      </c>
      <c r="B197" s="6">
        <f t="shared" si="179"/>
        <v>2019</v>
      </c>
      <c r="D197" s="30">
        <f t="shared" ref="D197:E197" ca="1" si="250">D185</f>
        <v>270.3</v>
      </c>
      <c r="E197" s="30">
        <f t="shared" ca="1" si="250"/>
        <v>1.21</v>
      </c>
      <c r="F197" s="30">
        <f t="shared" si="140"/>
        <v>31</v>
      </c>
      <c r="G197" s="60">
        <f>SUMIF('Connection count '!B:B,B197,'Connection count '!M:M)</f>
        <v>356.74844720496901</v>
      </c>
      <c r="H197" s="30">
        <f t="shared" ref="H197" si="251">H185</f>
        <v>0</v>
      </c>
      <c r="I197" s="30">
        <f t="shared" si="236"/>
        <v>1</v>
      </c>
      <c r="J197" s="30">
        <f t="shared" si="236"/>
        <v>0</v>
      </c>
      <c r="K197" s="30">
        <f t="shared" si="236"/>
        <v>0</v>
      </c>
      <c r="M197" s="23">
        <f>'GS &gt; 50 OLS Model'!$B$5</f>
        <v>2372385.8406306999</v>
      </c>
      <c r="N197" s="23">
        <f ca="1">'GS &gt; 50 OLS Model'!$B$6*D197</f>
        <v>2140085.6880886713</v>
      </c>
      <c r="O197" s="23">
        <f ca="1">'GS &gt; 50 OLS Model'!$B$7*E197</f>
        <v>33866.687490614517</v>
      </c>
      <c r="P197" s="23">
        <f>'GS &gt; 50 OLS Model'!$B$8*F197</f>
        <v>15394655.6778259</v>
      </c>
      <c r="Q197" s="23">
        <f>'GS &gt; 50 OLS Model'!$B$9*G197</f>
        <v>2695219.1123608276</v>
      </c>
      <c r="R197" s="23">
        <f>'GS &gt; 50 OLS Model'!$B$10*H197</f>
        <v>0</v>
      </c>
      <c r="S197" s="23">
        <f>'GS &gt; 50 OLS Model'!$B$11*I197</f>
        <v>-784111.92228106898</v>
      </c>
      <c r="T197" s="23">
        <f>'GS &gt; 50 OLS Model'!$B$12*J197</f>
        <v>0</v>
      </c>
      <c r="U197" s="23">
        <f>'GS &gt; 50 OLS Model'!$B$13*K197</f>
        <v>0</v>
      </c>
      <c r="V197" s="23">
        <f t="shared" ca="1" si="245"/>
        <v>21852101.084115643</v>
      </c>
    </row>
    <row r="198" spans="1:22" x14ac:dyDescent="0.25">
      <c r="A198" s="11">
        <v>43770</v>
      </c>
      <c r="B198" s="6">
        <f t="shared" si="179"/>
        <v>2019</v>
      </c>
      <c r="D198" s="30">
        <f t="shared" ref="D198:E198" ca="1" si="252">D186</f>
        <v>444.05</v>
      </c>
      <c r="E198" s="30">
        <f t="shared" ca="1" si="252"/>
        <v>0</v>
      </c>
      <c r="F198" s="30">
        <f t="shared" si="140"/>
        <v>30</v>
      </c>
      <c r="G198" s="60">
        <f>SUMIF('Connection count '!B:B,B198,'Connection count '!M:M)</f>
        <v>356.74844720496901</v>
      </c>
      <c r="H198" s="30">
        <f t="shared" ref="H198" si="253">H186</f>
        <v>0</v>
      </c>
      <c r="I198" s="30">
        <f t="shared" si="236"/>
        <v>1</v>
      </c>
      <c r="J198" s="30">
        <f t="shared" si="236"/>
        <v>0</v>
      </c>
      <c r="K198" s="30">
        <f t="shared" si="236"/>
        <v>0</v>
      </c>
      <c r="M198" s="23">
        <f>'GS &gt; 50 OLS Model'!$B$5</f>
        <v>2372385.8406306999</v>
      </c>
      <c r="N198" s="23">
        <f ca="1">'GS &gt; 50 OLS Model'!$B$6*D198</f>
        <v>3515741.9526295764</v>
      </c>
      <c r="O198" s="23">
        <f ca="1">'GS &gt; 50 OLS Model'!$B$7*E198</f>
        <v>0</v>
      </c>
      <c r="P198" s="23">
        <f>'GS &gt; 50 OLS Model'!$B$8*F198</f>
        <v>14898053.881767001</v>
      </c>
      <c r="Q198" s="23">
        <f>'GS &gt; 50 OLS Model'!$B$9*G198</f>
        <v>2695219.1123608276</v>
      </c>
      <c r="R198" s="23">
        <f>'GS &gt; 50 OLS Model'!$B$10*H198</f>
        <v>0</v>
      </c>
      <c r="S198" s="23">
        <f>'GS &gt; 50 OLS Model'!$B$11*I198</f>
        <v>-784111.92228106898</v>
      </c>
      <c r="T198" s="23">
        <f>'GS &gt; 50 OLS Model'!$B$12*J198</f>
        <v>0</v>
      </c>
      <c r="U198" s="23">
        <f>'GS &gt; 50 OLS Model'!$B$13*K198</f>
        <v>0</v>
      </c>
      <c r="V198" s="23">
        <f t="shared" ca="1" si="245"/>
        <v>22697288.865107037</v>
      </c>
    </row>
    <row r="199" spans="1:22" x14ac:dyDescent="0.25">
      <c r="A199" s="11">
        <v>43800</v>
      </c>
      <c r="B199" s="6">
        <f t="shared" si="179"/>
        <v>2019</v>
      </c>
      <c r="D199" s="30">
        <f t="shared" ref="D199:E199" ca="1" si="254">D187</f>
        <v>684.01</v>
      </c>
      <c r="E199" s="30">
        <f t="shared" ca="1" si="254"/>
        <v>0</v>
      </c>
      <c r="F199" s="30">
        <f t="shared" si="140"/>
        <v>31</v>
      </c>
      <c r="G199" s="60">
        <f>SUMIF('Connection count '!B:B,B199,'Connection count '!M:M)</f>
        <v>356.74844720496901</v>
      </c>
      <c r="H199" s="30">
        <f t="shared" ref="H199" si="255">H187</f>
        <v>0</v>
      </c>
      <c r="I199" s="30">
        <f t="shared" si="236"/>
        <v>0</v>
      </c>
      <c r="J199" s="30">
        <f t="shared" si="236"/>
        <v>1</v>
      </c>
      <c r="K199" s="30">
        <f t="shared" si="236"/>
        <v>0</v>
      </c>
      <c r="M199" s="23">
        <f>'GS &gt; 50 OLS Model'!$B$5</f>
        <v>2372385.8406306999</v>
      </c>
      <c r="N199" s="23">
        <f ca="1">'GS &gt; 50 OLS Model'!$B$6*D199</f>
        <v>5415612.325229493</v>
      </c>
      <c r="O199" s="23">
        <f ca="1">'GS &gt; 50 OLS Model'!$B$7*E199</f>
        <v>0</v>
      </c>
      <c r="P199" s="23">
        <f>'GS &gt; 50 OLS Model'!$B$8*F199</f>
        <v>15394655.6778259</v>
      </c>
      <c r="Q199" s="23">
        <f>'GS &gt; 50 OLS Model'!$B$9*G199</f>
        <v>2695219.1123608276</v>
      </c>
      <c r="R199" s="23">
        <f>'GS &gt; 50 OLS Model'!$B$10*H199</f>
        <v>0</v>
      </c>
      <c r="S199" s="23">
        <f>'GS &gt; 50 OLS Model'!$B$11*I199</f>
        <v>0</v>
      </c>
      <c r="T199" s="23">
        <f>'GS &gt; 50 OLS Model'!$B$12*J199</f>
        <v>-802277.150938896</v>
      </c>
      <c r="U199" s="23">
        <f>'GS &gt; 50 OLS Model'!$B$13*K199</f>
        <v>0</v>
      </c>
      <c r="V199" s="23">
        <f t="shared" ca="1" si="245"/>
        <v>25075595.805108026</v>
      </c>
    </row>
    <row r="200" spans="1:22" x14ac:dyDescent="0.25">
      <c r="A200" s="11">
        <v>43831</v>
      </c>
      <c r="B200" s="6">
        <f t="shared" si="179"/>
        <v>2020</v>
      </c>
      <c r="D200" s="30">
        <f t="shared" ref="D200:E200" ca="1" si="256">D188</f>
        <v>784.29</v>
      </c>
      <c r="E200" s="30">
        <f t="shared" ca="1" si="256"/>
        <v>0</v>
      </c>
      <c r="F200" s="30">
        <f t="shared" si="140"/>
        <v>31</v>
      </c>
      <c r="G200" s="60">
        <f>SUMIF('Connection count '!B:B,B200,'Connection count '!M:M)</f>
        <v>363.57295460101398</v>
      </c>
      <c r="H200" s="30">
        <f t="shared" ref="H200" si="257">H188</f>
        <v>0</v>
      </c>
      <c r="I200" s="30">
        <f t="shared" ref="I200:K209" si="258">I188</f>
        <v>0</v>
      </c>
      <c r="J200" s="30">
        <f t="shared" si="258"/>
        <v>0</v>
      </c>
      <c r="K200" s="30">
        <f t="shared" si="258"/>
        <v>0</v>
      </c>
      <c r="M200" s="23">
        <f>'GS &gt; 50 OLS Model'!$B$5</f>
        <v>2372385.8406306999</v>
      </c>
      <c r="N200" s="23">
        <f ca="1">'GS &gt; 50 OLS Model'!$B$6*D200</f>
        <v>6209573.8228304256</v>
      </c>
      <c r="O200" s="23">
        <f ca="1">'GS &gt; 50 OLS Model'!$B$7*E200</f>
        <v>0</v>
      </c>
      <c r="P200" s="23">
        <f>'GS &gt; 50 OLS Model'!$B$8*F200</f>
        <v>15394655.6778259</v>
      </c>
      <c r="Q200" s="23">
        <f>'GS &gt; 50 OLS Model'!$B$9*G200</f>
        <v>2746777.9710198543</v>
      </c>
      <c r="R200" s="23">
        <f>'GS &gt; 50 OLS Model'!$B$10*H200</f>
        <v>0</v>
      </c>
      <c r="S200" s="23">
        <f>'GS &gt; 50 OLS Model'!$B$11*I200</f>
        <v>0</v>
      </c>
      <c r="T200" s="23">
        <f>'GS &gt; 50 OLS Model'!$B$12*J200</f>
        <v>0</v>
      </c>
      <c r="U200" s="23">
        <f>'GS &gt; 50 OLS Model'!$B$13*K200</f>
        <v>0</v>
      </c>
      <c r="V200" s="23">
        <f t="shared" ca="1" si="245"/>
        <v>26723393.312306877</v>
      </c>
    </row>
    <row r="201" spans="1:22" x14ac:dyDescent="0.25">
      <c r="A201" s="11">
        <v>43862</v>
      </c>
      <c r="B201" s="6">
        <f t="shared" si="179"/>
        <v>2020</v>
      </c>
      <c r="D201" s="30">
        <f t="shared" ref="D201:E201" ca="1" si="259">D189</f>
        <v>682.50999999999988</v>
      </c>
      <c r="E201" s="30">
        <f t="shared" ca="1" si="259"/>
        <v>0</v>
      </c>
      <c r="F201" s="30">
        <f t="shared" si="140"/>
        <v>29</v>
      </c>
      <c r="G201" s="60">
        <f>SUMIF('Connection count '!B:B,B201,'Connection count '!M:M)</f>
        <v>363.57295460101398</v>
      </c>
      <c r="H201" s="30">
        <f t="shared" ref="H201" si="260">H189</f>
        <v>0</v>
      </c>
      <c r="I201" s="30">
        <f t="shared" si="258"/>
        <v>0</v>
      </c>
      <c r="J201" s="30">
        <f t="shared" si="258"/>
        <v>0</v>
      </c>
      <c r="K201" s="30">
        <f t="shared" si="258"/>
        <v>0</v>
      </c>
      <c r="M201" s="23">
        <f>'GS &gt; 50 OLS Model'!$B$5</f>
        <v>2372385.8406306999</v>
      </c>
      <c r="N201" s="23">
        <f ca="1">'GS &gt; 50 OLS Model'!$B$6*D201</f>
        <v>5403736.156039211</v>
      </c>
      <c r="O201" s="23">
        <f ca="1">'GS &gt; 50 OLS Model'!$B$7*E201</f>
        <v>0</v>
      </c>
      <c r="P201" s="23">
        <f>'GS &gt; 50 OLS Model'!$B$8*F201</f>
        <v>14401452.0857081</v>
      </c>
      <c r="Q201" s="23">
        <f>'GS &gt; 50 OLS Model'!$B$9*G201</f>
        <v>2746777.9710198543</v>
      </c>
      <c r="R201" s="23">
        <f>'GS &gt; 50 OLS Model'!$B$10*H201</f>
        <v>0</v>
      </c>
      <c r="S201" s="23">
        <f>'GS &gt; 50 OLS Model'!$B$11*I201</f>
        <v>0</v>
      </c>
      <c r="T201" s="23">
        <f>'GS &gt; 50 OLS Model'!$B$12*J201</f>
        <v>0</v>
      </c>
      <c r="U201" s="23">
        <f>'GS &gt; 50 OLS Model'!$B$13*K201</f>
        <v>0</v>
      </c>
      <c r="V201" s="23">
        <f t="shared" ca="1" si="245"/>
        <v>24924352.053397864</v>
      </c>
    </row>
    <row r="202" spans="1:22" x14ac:dyDescent="0.25">
      <c r="A202" s="11">
        <v>43891</v>
      </c>
      <c r="B202" s="6">
        <f t="shared" si="179"/>
        <v>2020</v>
      </c>
      <c r="D202" s="30">
        <f t="shared" ref="D202:E202" ca="1" si="261">D190</f>
        <v>556.99</v>
      </c>
      <c r="E202" s="30">
        <f t="shared" ca="1" si="261"/>
        <v>0</v>
      </c>
      <c r="F202" s="30">
        <f t="shared" si="140"/>
        <v>31</v>
      </c>
      <c r="G202" s="60">
        <f>SUMIF('Connection count '!B:B,B202,'Connection count '!M:M)</f>
        <v>363.57295460101398</v>
      </c>
      <c r="H202" s="30">
        <f t="shared" ref="H202" si="262">H190</f>
        <v>1</v>
      </c>
      <c r="I202" s="30">
        <f t="shared" si="258"/>
        <v>0</v>
      </c>
      <c r="J202" s="30">
        <f t="shared" si="258"/>
        <v>0</v>
      </c>
      <c r="K202" s="30">
        <f t="shared" si="258"/>
        <v>1</v>
      </c>
      <c r="M202" s="23">
        <f>'GS &gt; 50 OLS Model'!$B$5</f>
        <v>2372385.8406306999</v>
      </c>
      <c r="N202" s="23">
        <f ca="1">'GS &gt; 50 OLS Model'!$B$6*D202</f>
        <v>4409938.318196482</v>
      </c>
      <c r="O202" s="23">
        <f ca="1">'GS &gt; 50 OLS Model'!$B$7*E202</f>
        <v>0</v>
      </c>
      <c r="P202" s="23">
        <f>'GS &gt; 50 OLS Model'!$B$8*F202</f>
        <v>15394655.6778259</v>
      </c>
      <c r="Q202" s="23">
        <f>'GS &gt; 50 OLS Model'!$B$9*G202</f>
        <v>2746777.9710198543</v>
      </c>
      <c r="R202" s="23">
        <f>'GS &gt; 50 OLS Model'!$B$10*H202</f>
        <v>-1421979.8795582701</v>
      </c>
      <c r="S202" s="23">
        <f>'GS &gt; 50 OLS Model'!$B$11*I202</f>
        <v>0</v>
      </c>
      <c r="T202" s="23">
        <f>'GS &gt; 50 OLS Model'!$B$12*J202</f>
        <v>0</v>
      </c>
      <c r="U202" s="23">
        <f>'GS &gt; 50 OLS Model'!$B$13*K202</f>
        <v>1124443.96382978</v>
      </c>
      <c r="V202" s="23">
        <f t="shared" ca="1" si="245"/>
        <v>24626221.891944446</v>
      </c>
    </row>
    <row r="203" spans="1:22" x14ac:dyDescent="0.25">
      <c r="A203" s="11">
        <v>43922</v>
      </c>
      <c r="B203" s="6">
        <f t="shared" si="179"/>
        <v>2020</v>
      </c>
      <c r="D203" s="30">
        <f t="shared" ref="D203:E203" ca="1" si="263">D191</f>
        <v>326.58999999999997</v>
      </c>
      <c r="E203" s="30">
        <f t="shared" ca="1" si="263"/>
        <v>0.39</v>
      </c>
      <c r="F203" s="30">
        <f t="shared" si="140"/>
        <v>30</v>
      </c>
      <c r="G203" s="60">
        <f>SUMIF('Connection count '!B:B,B203,'Connection count '!M:M)</f>
        <v>363.57295460101398</v>
      </c>
      <c r="H203" s="30">
        <f t="shared" ref="H203" si="264">H191</f>
        <v>1</v>
      </c>
      <c r="I203" s="30">
        <f t="shared" si="258"/>
        <v>0</v>
      </c>
      <c r="J203" s="30">
        <f t="shared" si="258"/>
        <v>0</v>
      </c>
      <c r="K203" s="30">
        <f t="shared" si="258"/>
        <v>0</v>
      </c>
      <c r="M203" s="23">
        <f>'GS &gt; 50 OLS Model'!$B$5</f>
        <v>2372385.8406306999</v>
      </c>
      <c r="N203" s="23">
        <f ca="1">'GS &gt; 50 OLS Model'!$B$6*D203</f>
        <v>2585758.73056929</v>
      </c>
      <c r="O203" s="23">
        <f ca="1">'GS &gt; 50 OLS Model'!$B$7*E203</f>
        <v>10915.709191189804</v>
      </c>
      <c r="P203" s="23">
        <f>'GS &gt; 50 OLS Model'!$B$8*F203</f>
        <v>14898053.881767001</v>
      </c>
      <c r="Q203" s="23">
        <f>'GS &gt; 50 OLS Model'!$B$9*G203</f>
        <v>2746777.9710198543</v>
      </c>
      <c r="R203" s="23">
        <f>'GS &gt; 50 OLS Model'!$B$10*H203</f>
        <v>-1421979.8795582701</v>
      </c>
      <c r="S203" s="23">
        <f>'GS &gt; 50 OLS Model'!$B$11*I203</f>
        <v>0</v>
      </c>
      <c r="T203" s="23">
        <f>'GS &gt; 50 OLS Model'!$B$12*J203</f>
        <v>0</v>
      </c>
      <c r="U203" s="23">
        <f>'GS &gt; 50 OLS Model'!$B$13*K203</f>
        <v>0</v>
      </c>
      <c r="V203" s="23">
        <f t="shared" ca="1" si="245"/>
        <v>21191912.253619764</v>
      </c>
    </row>
    <row r="204" spans="1:22" x14ac:dyDescent="0.25">
      <c r="A204" s="11">
        <v>43952</v>
      </c>
      <c r="B204" s="6">
        <f t="shared" si="179"/>
        <v>2020</v>
      </c>
      <c r="D204" s="30">
        <f t="shared" ref="D204:E204" ca="1" si="265">D192</f>
        <v>144.96</v>
      </c>
      <c r="E204" s="30">
        <f t="shared" ca="1" si="265"/>
        <v>8.67</v>
      </c>
      <c r="F204" s="30">
        <f t="shared" si="140"/>
        <v>31</v>
      </c>
      <c r="G204" s="60">
        <f>SUMIF('Connection count '!B:B,B204,'Connection count '!M:M)</f>
        <v>363.57295460101398</v>
      </c>
      <c r="H204" s="30">
        <f t="shared" ref="H204" si="266">H192</f>
        <v>1</v>
      </c>
      <c r="I204" s="30">
        <f t="shared" si="258"/>
        <v>0</v>
      </c>
      <c r="J204" s="30">
        <f t="shared" si="258"/>
        <v>0</v>
      </c>
      <c r="K204" s="30">
        <f t="shared" si="258"/>
        <v>0</v>
      </c>
      <c r="M204" s="23">
        <f>'GS &gt; 50 OLS Model'!$B$5</f>
        <v>2372385.8406306999</v>
      </c>
      <c r="N204" s="23">
        <f ca="1">'GS &gt; 50 OLS Model'!$B$6*D204</f>
        <v>1147712.9905487748</v>
      </c>
      <c r="O204" s="23">
        <f ca="1">'GS &gt; 50 OLS Model'!$B$7*E204</f>
        <v>242664.61201952715</v>
      </c>
      <c r="P204" s="23">
        <f>'GS &gt; 50 OLS Model'!$B$8*F204</f>
        <v>15394655.6778259</v>
      </c>
      <c r="Q204" s="23">
        <f>'GS &gt; 50 OLS Model'!$B$9*G204</f>
        <v>2746777.9710198543</v>
      </c>
      <c r="R204" s="23">
        <f>'GS &gt; 50 OLS Model'!$B$10*H204</f>
        <v>-1421979.8795582701</v>
      </c>
      <c r="S204" s="23">
        <f>'GS &gt; 50 OLS Model'!$B$11*I204</f>
        <v>0</v>
      </c>
      <c r="T204" s="23">
        <f>'GS &gt; 50 OLS Model'!$B$12*J204</f>
        <v>0</v>
      </c>
      <c r="U204" s="23">
        <f>'GS &gt; 50 OLS Model'!$B$13*K204</f>
        <v>0</v>
      </c>
      <c r="V204" s="23">
        <f t="shared" ca="1" si="245"/>
        <v>20482217.212486487</v>
      </c>
    </row>
    <row r="205" spans="1:22" x14ac:dyDescent="0.25">
      <c r="A205" s="11">
        <v>43983</v>
      </c>
      <c r="B205" s="6">
        <f t="shared" si="179"/>
        <v>2020</v>
      </c>
      <c r="D205" s="30">
        <f t="shared" ref="D205:E205" ca="1" si="267">D193</f>
        <v>41.510000000000005</v>
      </c>
      <c r="E205" s="30">
        <f t="shared" ca="1" si="267"/>
        <v>44.41</v>
      </c>
      <c r="F205" s="30">
        <f t="shared" ref="F205:F211" si="268">F157</f>
        <v>30</v>
      </c>
      <c r="G205" s="60">
        <f>SUMIF('Connection count '!B:B,B205,'Connection count '!M:M)</f>
        <v>363.57295460101398</v>
      </c>
      <c r="H205" s="30">
        <f t="shared" ref="H205" si="269">H193</f>
        <v>0</v>
      </c>
      <c r="I205" s="30">
        <f t="shared" si="258"/>
        <v>0</v>
      </c>
      <c r="J205" s="30">
        <f t="shared" si="258"/>
        <v>0</v>
      </c>
      <c r="K205" s="30">
        <f t="shared" si="258"/>
        <v>0</v>
      </c>
      <c r="M205" s="23">
        <f>'GS &gt; 50 OLS Model'!$B$5</f>
        <v>2372385.8406306999</v>
      </c>
      <c r="N205" s="23">
        <f ca="1">'GS &gt; 50 OLS Model'!$B$6*D205</f>
        <v>328653.18872571498</v>
      </c>
      <c r="O205" s="23">
        <f ca="1">'GS &gt; 50 OLS Model'!$B$7*E205</f>
        <v>1242991.3978993311</v>
      </c>
      <c r="P205" s="23">
        <f>'GS &gt; 50 OLS Model'!$B$8*F205</f>
        <v>14898053.881767001</v>
      </c>
      <c r="Q205" s="23">
        <f>'GS &gt; 50 OLS Model'!$B$9*G205</f>
        <v>2746777.9710198543</v>
      </c>
      <c r="R205" s="23">
        <f>'GS &gt; 50 OLS Model'!$B$10*H205</f>
        <v>0</v>
      </c>
      <c r="S205" s="23">
        <f>'GS &gt; 50 OLS Model'!$B$11*I205</f>
        <v>0</v>
      </c>
      <c r="T205" s="23">
        <f>'GS &gt; 50 OLS Model'!$B$12*J205</f>
        <v>0</v>
      </c>
      <c r="U205" s="23">
        <f>'GS &gt; 50 OLS Model'!$B$13*K205</f>
        <v>0</v>
      </c>
      <c r="V205" s="23">
        <f t="shared" ca="1" si="245"/>
        <v>21588862.2800426</v>
      </c>
    </row>
    <row r="206" spans="1:22" x14ac:dyDescent="0.25">
      <c r="A206" s="11">
        <v>44013</v>
      </c>
      <c r="B206" s="6">
        <f t="shared" si="179"/>
        <v>2020</v>
      </c>
      <c r="D206" s="30">
        <f t="shared" ref="D206:E206" ca="1" si="270">D194</f>
        <v>5.01</v>
      </c>
      <c r="E206" s="30">
        <f t="shared" ca="1" si="270"/>
        <v>96.909999999999982</v>
      </c>
      <c r="F206" s="30">
        <f t="shared" si="268"/>
        <v>31</v>
      </c>
      <c r="G206" s="60">
        <f>SUMIF('Connection count '!B:B,B206,'Connection count '!M:M)</f>
        <v>363.57295460101398</v>
      </c>
      <c r="H206" s="30">
        <f t="shared" ref="H206" si="271">H194</f>
        <v>0</v>
      </c>
      <c r="I206" s="30">
        <f t="shared" si="258"/>
        <v>0</v>
      </c>
      <c r="J206" s="30">
        <f t="shared" si="258"/>
        <v>0</v>
      </c>
      <c r="K206" s="30">
        <f t="shared" si="258"/>
        <v>0</v>
      </c>
      <c r="M206" s="23">
        <f>'GS &gt; 50 OLS Model'!$B$5</f>
        <v>2372385.8406306999</v>
      </c>
      <c r="N206" s="23">
        <f ca="1">'GS &gt; 50 OLS Model'!$B$6*D206</f>
        <v>39666.405095539187</v>
      </c>
      <c r="O206" s="23">
        <f ca="1">'GS &gt; 50 OLS Model'!$B$7*E206</f>
        <v>2712413.7890210347</v>
      </c>
      <c r="P206" s="23">
        <f>'GS &gt; 50 OLS Model'!$B$8*F206</f>
        <v>15394655.6778259</v>
      </c>
      <c r="Q206" s="23">
        <f>'GS &gt; 50 OLS Model'!$B$9*G206</f>
        <v>2746777.9710198543</v>
      </c>
      <c r="R206" s="23">
        <f>'GS &gt; 50 OLS Model'!$B$10*H206</f>
        <v>0</v>
      </c>
      <c r="S206" s="23">
        <f>'GS &gt; 50 OLS Model'!$B$11*I206</f>
        <v>0</v>
      </c>
      <c r="T206" s="23">
        <f>'GS &gt; 50 OLS Model'!$B$12*J206</f>
        <v>0</v>
      </c>
      <c r="U206" s="23">
        <f>'GS &gt; 50 OLS Model'!$B$13*K206</f>
        <v>0</v>
      </c>
      <c r="V206" s="23">
        <f t="shared" ca="1" si="245"/>
        <v>23265899.683593027</v>
      </c>
    </row>
    <row r="207" spans="1:22" x14ac:dyDescent="0.25">
      <c r="A207" s="11">
        <v>44044</v>
      </c>
      <c r="B207" s="6">
        <f t="shared" si="179"/>
        <v>2020</v>
      </c>
      <c r="D207" s="30">
        <f t="shared" ref="D207:E207" ca="1" si="272">D195</f>
        <v>12.719999999999999</v>
      </c>
      <c r="E207" s="30">
        <f t="shared" ca="1" si="272"/>
        <v>77.22999999999999</v>
      </c>
      <c r="F207" s="30">
        <f t="shared" si="268"/>
        <v>31</v>
      </c>
      <c r="G207" s="60">
        <f>SUMIF('Connection count '!B:B,B207,'Connection count '!M:M)</f>
        <v>363.57295460101398</v>
      </c>
      <c r="H207" s="30">
        <f t="shared" ref="H207" si="273">H195</f>
        <v>0</v>
      </c>
      <c r="I207" s="30">
        <f t="shared" si="258"/>
        <v>0</v>
      </c>
      <c r="J207" s="30">
        <f t="shared" si="258"/>
        <v>0</v>
      </c>
      <c r="K207" s="30">
        <f t="shared" si="258"/>
        <v>0</v>
      </c>
      <c r="M207" s="23">
        <f>'GS &gt; 50 OLS Model'!$B$5</f>
        <v>2372385.8406306999</v>
      </c>
      <c r="N207" s="23">
        <f ca="1">'GS &gt; 50 OLS Model'!$B$6*D207</f>
        <v>100709.91473358452</v>
      </c>
      <c r="O207" s="23">
        <f ca="1">'GS &gt; 50 OLS Model'!$B$7*E207</f>
        <v>2161590.3098348421</v>
      </c>
      <c r="P207" s="23">
        <f>'GS &gt; 50 OLS Model'!$B$8*F207</f>
        <v>15394655.6778259</v>
      </c>
      <c r="Q207" s="23">
        <f>'GS &gt; 50 OLS Model'!$B$9*G207</f>
        <v>2746777.9710198543</v>
      </c>
      <c r="R207" s="23">
        <f>'GS &gt; 50 OLS Model'!$B$10*H207</f>
        <v>0</v>
      </c>
      <c r="S207" s="23">
        <f>'GS &gt; 50 OLS Model'!$B$11*I207</f>
        <v>0</v>
      </c>
      <c r="T207" s="23">
        <f>'GS &gt; 50 OLS Model'!$B$12*J207</f>
        <v>0</v>
      </c>
      <c r="U207" s="23">
        <f>'GS &gt; 50 OLS Model'!$B$13*K207</f>
        <v>0</v>
      </c>
      <c r="V207" s="23">
        <f t="shared" ca="1" si="245"/>
        <v>22776119.71404488</v>
      </c>
    </row>
    <row r="208" spans="1:22" x14ac:dyDescent="0.25">
      <c r="A208" s="11">
        <v>44075</v>
      </c>
      <c r="B208" s="6">
        <f t="shared" si="179"/>
        <v>2020</v>
      </c>
      <c r="D208" s="30">
        <f t="shared" ref="D208:E208" ca="1" si="274">D196</f>
        <v>86.570000000000007</v>
      </c>
      <c r="E208" s="30">
        <f t="shared" ca="1" si="274"/>
        <v>19.899999999999999</v>
      </c>
      <c r="F208" s="30">
        <f t="shared" si="268"/>
        <v>30</v>
      </c>
      <c r="G208" s="60">
        <f>SUMIF('Connection count '!B:B,B208,'Connection count '!M:M)</f>
        <v>363.57295460101398</v>
      </c>
      <c r="H208" s="30">
        <f t="shared" ref="H208" si="275">H196</f>
        <v>0</v>
      </c>
      <c r="I208" s="30">
        <f t="shared" si="258"/>
        <v>1</v>
      </c>
      <c r="J208" s="30">
        <f t="shared" si="258"/>
        <v>0</v>
      </c>
      <c r="K208" s="30">
        <f t="shared" si="258"/>
        <v>0</v>
      </c>
      <c r="M208" s="23">
        <f>'GS &gt; 50 OLS Model'!$B$5</f>
        <v>2372385.8406306999</v>
      </c>
      <c r="N208" s="23">
        <f ca="1">'GS &gt; 50 OLS Model'!$B$6*D208</f>
        <v>685413.31120176206</v>
      </c>
      <c r="O208" s="23">
        <f ca="1">'GS &gt; 50 OLS Model'!$B$7*E208</f>
        <v>556981.05872994114</v>
      </c>
      <c r="P208" s="23">
        <f>'GS &gt; 50 OLS Model'!$B$8*F208</f>
        <v>14898053.881767001</v>
      </c>
      <c r="Q208" s="23">
        <f>'GS &gt; 50 OLS Model'!$B$9*G208</f>
        <v>2746777.9710198543</v>
      </c>
      <c r="R208" s="23">
        <f>'GS &gt; 50 OLS Model'!$B$10*H208</f>
        <v>0</v>
      </c>
      <c r="S208" s="23">
        <f>'GS &gt; 50 OLS Model'!$B$11*I208</f>
        <v>-784111.92228106898</v>
      </c>
      <c r="T208" s="23">
        <f>'GS &gt; 50 OLS Model'!$B$12*J208</f>
        <v>0</v>
      </c>
      <c r="U208" s="23">
        <f>'GS &gt; 50 OLS Model'!$B$13*K208</f>
        <v>0</v>
      </c>
      <c r="V208" s="23">
        <f t="shared" ca="1" si="245"/>
        <v>20475500.14106819</v>
      </c>
    </row>
    <row r="209" spans="1:22" x14ac:dyDescent="0.25">
      <c r="A209" s="11">
        <v>44105</v>
      </c>
      <c r="B209" s="6">
        <f t="shared" si="179"/>
        <v>2020</v>
      </c>
      <c r="D209" s="30">
        <f t="shared" ref="D209:E209" ca="1" si="276">D197</f>
        <v>270.3</v>
      </c>
      <c r="E209" s="30">
        <f t="shared" ca="1" si="276"/>
        <v>1.21</v>
      </c>
      <c r="F209" s="30">
        <f t="shared" si="268"/>
        <v>31</v>
      </c>
      <c r="G209" s="60">
        <f>SUMIF('Connection count '!B:B,B209,'Connection count '!M:M)</f>
        <v>363.57295460101398</v>
      </c>
      <c r="H209" s="30">
        <f t="shared" ref="H209" si="277">H197</f>
        <v>0</v>
      </c>
      <c r="I209" s="30">
        <f t="shared" si="258"/>
        <v>1</v>
      </c>
      <c r="J209" s="30">
        <f t="shared" si="258"/>
        <v>0</v>
      </c>
      <c r="K209" s="30">
        <f t="shared" si="258"/>
        <v>0</v>
      </c>
      <c r="M209" s="23">
        <f>'GS &gt; 50 OLS Model'!$B$5</f>
        <v>2372385.8406306999</v>
      </c>
      <c r="N209" s="23">
        <f ca="1">'GS &gt; 50 OLS Model'!$B$6*D209</f>
        <v>2140085.6880886713</v>
      </c>
      <c r="O209" s="23">
        <f ca="1">'GS &gt; 50 OLS Model'!$B$7*E209</f>
        <v>33866.687490614517</v>
      </c>
      <c r="P209" s="23">
        <f>'GS &gt; 50 OLS Model'!$B$8*F209</f>
        <v>15394655.6778259</v>
      </c>
      <c r="Q209" s="23">
        <f>'GS &gt; 50 OLS Model'!$B$9*G209</f>
        <v>2746777.9710198543</v>
      </c>
      <c r="R209" s="23">
        <f>'GS &gt; 50 OLS Model'!$B$10*H209</f>
        <v>0</v>
      </c>
      <c r="S209" s="23">
        <f>'GS &gt; 50 OLS Model'!$B$11*I209</f>
        <v>-784111.92228106898</v>
      </c>
      <c r="T209" s="23">
        <f>'GS &gt; 50 OLS Model'!$B$12*J209</f>
        <v>0</v>
      </c>
      <c r="U209" s="23">
        <f>'GS &gt; 50 OLS Model'!$B$13*K209</f>
        <v>0</v>
      </c>
      <c r="V209" s="23">
        <f t="shared" ca="1" si="245"/>
        <v>21903659.942774668</v>
      </c>
    </row>
    <row r="210" spans="1:22" x14ac:dyDescent="0.25">
      <c r="A210" s="11">
        <v>44136</v>
      </c>
      <c r="B210" s="6">
        <f t="shared" si="179"/>
        <v>2020</v>
      </c>
      <c r="D210" s="30">
        <f t="shared" ref="D210:E210" ca="1" si="278">D198</f>
        <v>444.05</v>
      </c>
      <c r="E210" s="30">
        <f t="shared" ca="1" si="278"/>
        <v>0</v>
      </c>
      <c r="F210" s="30">
        <f t="shared" si="268"/>
        <v>30</v>
      </c>
      <c r="G210" s="60">
        <f>SUMIF('Connection count '!B:B,B210,'Connection count '!M:M)</f>
        <v>363.57295460101398</v>
      </c>
      <c r="H210" s="30">
        <f t="shared" ref="H210" si="279">H198</f>
        <v>0</v>
      </c>
      <c r="I210" s="30">
        <f t="shared" ref="I210:K211" si="280">I198</f>
        <v>1</v>
      </c>
      <c r="J210" s="30">
        <f t="shared" si="280"/>
        <v>0</v>
      </c>
      <c r="K210" s="30">
        <f t="shared" si="280"/>
        <v>0</v>
      </c>
      <c r="M210" s="23">
        <f>'GS &gt; 50 OLS Model'!$B$5</f>
        <v>2372385.8406306999</v>
      </c>
      <c r="N210" s="23">
        <f ca="1">'GS &gt; 50 OLS Model'!$B$6*D210</f>
        <v>3515741.9526295764</v>
      </c>
      <c r="O210" s="23">
        <f ca="1">'GS &gt; 50 OLS Model'!$B$7*E210</f>
        <v>0</v>
      </c>
      <c r="P210" s="23">
        <f>'GS &gt; 50 OLS Model'!$B$8*F210</f>
        <v>14898053.881767001</v>
      </c>
      <c r="Q210" s="23">
        <f>'GS &gt; 50 OLS Model'!$B$9*G210</f>
        <v>2746777.9710198543</v>
      </c>
      <c r="R210" s="23">
        <f>'GS &gt; 50 OLS Model'!$B$10*H210</f>
        <v>0</v>
      </c>
      <c r="S210" s="23">
        <f>'GS &gt; 50 OLS Model'!$B$11*I210</f>
        <v>-784111.92228106898</v>
      </c>
      <c r="T210" s="23">
        <f>'GS &gt; 50 OLS Model'!$B$12*J210</f>
        <v>0</v>
      </c>
      <c r="U210" s="23">
        <f>'GS &gt; 50 OLS Model'!$B$13*K210</f>
        <v>0</v>
      </c>
      <c r="V210" s="23">
        <f t="shared" ca="1" si="245"/>
        <v>22748847.723766062</v>
      </c>
    </row>
    <row r="211" spans="1:22" x14ac:dyDescent="0.25">
      <c r="A211" s="11">
        <v>44166</v>
      </c>
      <c r="B211" s="6">
        <f t="shared" si="179"/>
        <v>2020</v>
      </c>
      <c r="D211" s="30">
        <f t="shared" ref="D211:E211" ca="1" si="281">D199</f>
        <v>684.01</v>
      </c>
      <c r="E211" s="30">
        <f t="shared" ca="1" si="281"/>
        <v>0</v>
      </c>
      <c r="F211" s="30">
        <f t="shared" si="268"/>
        <v>31</v>
      </c>
      <c r="G211" s="60">
        <f>SUMIF('Connection count '!B:B,B211,'Connection count '!M:M)</f>
        <v>363.57295460101398</v>
      </c>
      <c r="H211" s="30">
        <f t="shared" ref="H211" si="282">H199</f>
        <v>0</v>
      </c>
      <c r="I211" s="30">
        <f t="shared" si="280"/>
        <v>0</v>
      </c>
      <c r="J211" s="30">
        <f t="shared" si="280"/>
        <v>1</v>
      </c>
      <c r="K211" s="30">
        <f t="shared" si="280"/>
        <v>0</v>
      </c>
      <c r="M211" s="23">
        <f>'GS &gt; 50 OLS Model'!$B$5</f>
        <v>2372385.8406306999</v>
      </c>
      <c r="N211" s="23">
        <f ca="1">'GS &gt; 50 OLS Model'!$B$6*D211</f>
        <v>5415612.325229493</v>
      </c>
      <c r="O211" s="23">
        <f ca="1">'GS &gt; 50 OLS Model'!$B$7*E211</f>
        <v>0</v>
      </c>
      <c r="P211" s="23">
        <f>'GS &gt; 50 OLS Model'!$B$8*F211</f>
        <v>15394655.6778259</v>
      </c>
      <c r="Q211" s="23">
        <f>'GS &gt; 50 OLS Model'!$B$9*G211</f>
        <v>2746777.9710198543</v>
      </c>
      <c r="R211" s="23">
        <f>'GS &gt; 50 OLS Model'!$B$10*H211</f>
        <v>0</v>
      </c>
      <c r="S211" s="23">
        <f>'GS &gt; 50 OLS Model'!$B$11*I211</f>
        <v>0</v>
      </c>
      <c r="T211" s="23">
        <f>'GS &gt; 50 OLS Model'!$B$12*J211</f>
        <v>-802277.150938896</v>
      </c>
      <c r="U211" s="23">
        <f>'GS &gt; 50 OLS Model'!$B$13*K211</f>
        <v>0</v>
      </c>
      <c r="V211" s="23">
        <f t="shared" ca="1" si="245"/>
        <v>25127154.663767051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opLeftCell="N1" workbookViewId="0">
      <selection activeCell="AM1" sqref="AM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0.44140625" bestFit="1" customWidth="1"/>
    <col min="7" max="7" width="7.44140625" bestFit="1" customWidth="1"/>
    <col min="8" max="8" width="5.5546875" bestFit="1" customWidth="1"/>
    <col min="9" max="9" width="4" bestFit="1" customWidth="1"/>
    <col min="10" max="10" width="6.109375" bestFit="1" customWidth="1"/>
    <col min="11" max="11" width="6.109375" customWidth="1"/>
    <col min="12" max="12" width="21" bestFit="1" customWidth="1"/>
    <col min="14" max="14" width="11.33203125" style="23" bestFit="1" customWidth="1"/>
    <col min="15" max="16" width="10.33203125" style="23" bestFit="1" customWidth="1"/>
    <col min="17" max="17" width="11.5546875" style="23" bestFit="1" customWidth="1"/>
    <col min="18" max="18" width="11.33203125" style="23" bestFit="1" customWidth="1"/>
    <col min="19" max="22" width="10.33203125" style="23" bestFit="1" customWidth="1"/>
    <col min="23" max="23" width="15.6640625" style="23" bestFit="1" customWidth="1"/>
    <col min="24" max="24" width="16.88671875" style="23" bestFit="1" customWidth="1"/>
  </cols>
  <sheetData>
    <row r="1" spans="1:24" x14ac:dyDescent="0.25">
      <c r="A1" s="11" t="str">
        <f>'Monthly Data'!A1</f>
        <v>Date</v>
      </c>
      <c r="B1" s="15" t="s">
        <v>33</v>
      </c>
      <c r="C1" t="str">
        <f>'Monthly Data'!I1</f>
        <v>LUkWh</v>
      </c>
      <c r="D1" s="30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Data'!Q1</f>
        <v>OntFTE</v>
      </c>
      <c r="H1" s="30" t="str">
        <f>'Monthly Data'!AC1</f>
        <v>Spring</v>
      </c>
      <c r="I1" s="30" t="str">
        <f>'Monthly Data'!AD1</f>
        <v>Fall</v>
      </c>
      <c r="J1" s="30" t="str">
        <f>'Monthly Data'!AF1</f>
        <v>DAPR</v>
      </c>
      <c r="K1" s="4" t="str">
        <f>'Monthly Data'!AG1</f>
        <v>DDEC</v>
      </c>
      <c r="L1" s="4" t="str">
        <f>'Monthly Data'!AH1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Spring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58" t="s">
        <v>58</v>
      </c>
    </row>
    <row r="2" spans="1:24" x14ac:dyDescent="0.25">
      <c r="A2" s="11">
        <f>'Monthly Data'!A2</f>
        <v>37803</v>
      </c>
      <c r="B2" s="6">
        <f t="shared" ref="B2:B65" si="0">YEAR(A2)</f>
        <v>2003</v>
      </c>
      <c r="C2" s="30">
        <f>'Monthly Data'!I2</f>
        <v>11931216.762899999</v>
      </c>
      <c r="D2" s="30">
        <f t="shared" ref="D2:E2" ca="1" si="1">D14</f>
        <v>5.01</v>
      </c>
      <c r="E2" s="30">
        <f t="shared" ca="1" si="1"/>
        <v>96.909999999999982</v>
      </c>
      <c r="F2" s="30">
        <f>'Monthly Data'!P2</f>
        <v>31</v>
      </c>
      <c r="G2" s="30">
        <f>'Monthly Data'!Q2</f>
        <v>6271.5</v>
      </c>
      <c r="H2" s="30">
        <f>'Monthly Data'!AC2</f>
        <v>0</v>
      </c>
      <c r="I2" s="30">
        <f>'Monthly Data'!AD2</f>
        <v>0</v>
      </c>
      <c r="J2" s="4">
        <f>'Monthly Data'!AF2</f>
        <v>0</v>
      </c>
      <c r="K2" s="4">
        <f>'Monthly Data'!AG2</f>
        <v>0</v>
      </c>
      <c r="L2" s="4">
        <f>'Monthly Data'!AH2</f>
        <v>1</v>
      </c>
      <c r="M2" s="30"/>
      <c r="N2" s="23">
        <f>'LU OLS Model'!$B$5</f>
        <v>-9214193.8984900694</v>
      </c>
      <c r="O2" s="23">
        <f ca="1">'LU OLS Model'!$B$6*D2</f>
        <v>-10666.827826808254</v>
      </c>
      <c r="P2" s="23">
        <f ca="1">'LU OLS Model'!$B$7*E2</f>
        <v>1641570.225374809</v>
      </c>
      <c r="Q2" s="23">
        <f>'LU OLS Model'!$B$8*F2</f>
        <v>12321246.621795991</v>
      </c>
      <c r="R2" s="23">
        <f>'LU OLS Model'!$B$9*G2</f>
        <v>10592505.667391725</v>
      </c>
      <c r="S2" s="23">
        <f>'LU OLS Model'!$B$10*H2</f>
        <v>0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-1624361.79105547</v>
      </c>
      <c r="X2" s="23">
        <f t="shared" ref="X2:X65" ca="1" si="2">SUM(N2:W2)</f>
        <v>13706099.997190176</v>
      </c>
    </row>
    <row r="3" spans="1:24" x14ac:dyDescent="0.25">
      <c r="A3" s="11">
        <f>'Monthly Data'!A3</f>
        <v>37834</v>
      </c>
      <c r="B3" s="6">
        <f t="shared" si="0"/>
        <v>2003</v>
      </c>
      <c r="C3" s="30">
        <f>'Monthly Data'!I3</f>
        <v>11160897.858199999</v>
      </c>
      <c r="D3" s="30">
        <f t="shared" ref="D3:E3" ca="1" si="3">D15</f>
        <v>12.719999999999999</v>
      </c>
      <c r="E3" s="30">
        <f t="shared" ca="1" si="3"/>
        <v>77.22999999999999</v>
      </c>
      <c r="F3" s="30">
        <f>'Monthly Data'!P3</f>
        <v>31</v>
      </c>
      <c r="G3" s="30">
        <f>'Monthly Data'!Q3</f>
        <v>6300</v>
      </c>
      <c r="H3" s="30">
        <f>'Monthly Data'!AC3</f>
        <v>0</v>
      </c>
      <c r="I3" s="30">
        <f>'Monthly Data'!AD3</f>
        <v>0</v>
      </c>
      <c r="J3" s="4">
        <f>'Monthly Data'!AF3</f>
        <v>0</v>
      </c>
      <c r="K3" s="4">
        <f>'Monthly Data'!AG3</f>
        <v>0</v>
      </c>
      <c r="L3" s="4">
        <f>'Monthly Data'!AH3</f>
        <v>1</v>
      </c>
      <c r="M3" s="30"/>
      <c r="N3" s="23">
        <f>'LU OLS Model'!$B$5</f>
        <v>-9214193.8984900694</v>
      </c>
      <c r="O3" s="23">
        <f ca="1">'LU OLS Model'!$B$6*D3</f>
        <v>-27082.245500399396</v>
      </c>
      <c r="P3" s="23">
        <f ca="1">'LU OLS Model'!$B$7*E3</f>
        <v>1308208.3222133578</v>
      </c>
      <c r="Q3" s="23">
        <f>'LU OLS Model'!$B$8*F3</f>
        <v>12321246.621795991</v>
      </c>
      <c r="R3" s="23">
        <f>'LU OLS Model'!$B$9*G3</f>
        <v>10640641.904579107</v>
      </c>
      <c r="S3" s="23">
        <f>'LU OLS Model'!$B$10*H3</f>
        <v>0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-1624361.79105547</v>
      </c>
      <c r="X3" s="23">
        <f t="shared" ca="1" si="2"/>
        <v>13404458.913542517</v>
      </c>
    </row>
    <row r="4" spans="1:24" x14ac:dyDescent="0.25">
      <c r="A4" s="11">
        <f>'Monthly Data'!A4</f>
        <v>37865</v>
      </c>
      <c r="B4" s="6">
        <f t="shared" si="0"/>
        <v>2003</v>
      </c>
      <c r="C4" s="30">
        <f>'Monthly Data'!I4</f>
        <v>11365082.7808</v>
      </c>
      <c r="D4" s="30">
        <f t="shared" ref="D4:E4" ca="1" si="4">D16</f>
        <v>86.570000000000007</v>
      </c>
      <c r="E4" s="30">
        <f t="shared" ca="1" si="4"/>
        <v>19.899999999999999</v>
      </c>
      <c r="F4" s="30">
        <f>'Monthly Data'!P4</f>
        <v>30</v>
      </c>
      <c r="G4" s="30">
        <f>'Monthly Data'!Q4</f>
        <v>6273.5</v>
      </c>
      <c r="H4" s="30">
        <f>'Monthly Data'!AC4</f>
        <v>0</v>
      </c>
      <c r="I4" s="30">
        <f>'Monthly Data'!AD4</f>
        <v>1</v>
      </c>
      <c r="J4" s="4">
        <f>'Monthly Data'!AF4</f>
        <v>0</v>
      </c>
      <c r="K4" s="4">
        <f>'Monthly Data'!AG4</f>
        <v>0</v>
      </c>
      <c r="L4" s="4">
        <f>'Monthly Data'!AH4</f>
        <v>0</v>
      </c>
      <c r="M4" s="30"/>
      <c r="N4" s="23">
        <f>'LU OLS Model'!$B$5</f>
        <v>-9214193.8984900694</v>
      </c>
      <c r="O4" s="23">
        <f ca="1">'LU OLS Model'!$B$6*D4</f>
        <v>-184316.82334666481</v>
      </c>
      <c r="P4" s="23">
        <f ca="1">'LU OLS Model'!$B$7*E4</f>
        <v>337088.50980248378</v>
      </c>
      <c r="Q4" s="23">
        <f>'LU OLS Model'!$B$8*F4</f>
        <v>11923787.053350959</v>
      </c>
      <c r="R4" s="23">
        <f>'LU OLS Model'!$B$9*G4</f>
        <v>10595883.648948735</v>
      </c>
      <c r="S4" s="23">
        <f>'LU OLS Model'!$B$10*H4</f>
        <v>0</v>
      </c>
      <c r="T4" s="23">
        <f>'LU OLS Model'!$B$11*I4</f>
        <v>-973362.50000730704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ca="1" si="2"/>
        <v>12484885.990258135</v>
      </c>
    </row>
    <row r="5" spans="1:24" x14ac:dyDescent="0.25">
      <c r="A5" s="11">
        <f>'Monthly Data'!A5</f>
        <v>37895</v>
      </c>
      <c r="B5" s="6">
        <f t="shared" si="0"/>
        <v>2003</v>
      </c>
      <c r="C5" s="30">
        <f>'Monthly Data'!I5</f>
        <v>11413123.068999998</v>
      </c>
      <c r="D5" s="30">
        <f t="shared" ref="D5:E5" ca="1" si="5">D17</f>
        <v>270.3</v>
      </c>
      <c r="E5" s="30">
        <f t="shared" ca="1" si="5"/>
        <v>1.21</v>
      </c>
      <c r="F5" s="30">
        <f>'Monthly Data'!P5</f>
        <v>31</v>
      </c>
      <c r="G5" s="30">
        <f>'Monthly Data'!Q5</f>
        <v>6264.3</v>
      </c>
      <c r="H5" s="30">
        <f>'Monthly Data'!AC5</f>
        <v>0</v>
      </c>
      <c r="I5" s="30">
        <f>'Monthly Data'!AD5</f>
        <v>1</v>
      </c>
      <c r="J5" s="4">
        <f>'Monthly Data'!AF5</f>
        <v>0</v>
      </c>
      <c r="K5" s="4">
        <f>'Monthly Data'!AG5</f>
        <v>0</v>
      </c>
      <c r="L5" s="4">
        <f>'Monthly Data'!AH5</f>
        <v>0</v>
      </c>
      <c r="M5" s="30"/>
      <c r="N5" s="23">
        <f>'LU OLS Model'!$B$5</f>
        <v>-9214193.8984900694</v>
      </c>
      <c r="O5" s="23">
        <f ca="1">'LU OLS Model'!$B$6*D5</f>
        <v>-575497.7168834873</v>
      </c>
      <c r="P5" s="23">
        <f ca="1">'LU OLS Model'!$B$7*E5</f>
        <v>20496.336525678664</v>
      </c>
      <c r="Q5" s="23">
        <f>'LU OLS Model'!$B$8*F5</f>
        <v>12321246.621795991</v>
      </c>
      <c r="R5" s="23">
        <f>'LU OLS Model'!$B$9*G5</f>
        <v>10580344.933786491</v>
      </c>
      <c r="S5" s="23">
        <f>'LU OLS Model'!$B$10*H5</f>
        <v>0</v>
      </c>
      <c r="T5" s="23">
        <f>'LU OLS Model'!$B$11*I5</f>
        <v>-973362.50000730704</v>
      </c>
      <c r="U5" s="23">
        <f>'LU OLS Model'!$B$12*J5</f>
        <v>0</v>
      </c>
      <c r="V5" s="23">
        <f>'LU OLS Model'!$B$13*K5</f>
        <v>0</v>
      </c>
      <c r="W5" s="23">
        <f>'LU OLS Model'!$B$14*L5</f>
        <v>0</v>
      </c>
      <c r="X5" s="23">
        <f t="shared" ca="1" si="2"/>
        <v>12159033.776727296</v>
      </c>
    </row>
    <row r="6" spans="1:24" x14ac:dyDescent="0.25">
      <c r="A6" s="11">
        <f>'Monthly Data'!A6</f>
        <v>37926</v>
      </c>
      <c r="B6" s="6">
        <f t="shared" si="0"/>
        <v>2003</v>
      </c>
      <c r="C6" s="30">
        <f>'Monthly Data'!I6</f>
        <v>10803945.8891</v>
      </c>
      <c r="D6" s="30">
        <f t="shared" ref="D6:E6" ca="1" si="6">D18</f>
        <v>444.05</v>
      </c>
      <c r="E6" s="30">
        <f t="shared" ca="1" si="6"/>
        <v>0</v>
      </c>
      <c r="F6" s="30">
        <f>'Monthly Data'!P6</f>
        <v>30</v>
      </c>
      <c r="G6" s="30">
        <f>'Monthly Data'!Q6</f>
        <v>6245.7</v>
      </c>
      <c r="H6" s="30">
        <f>'Monthly Data'!AC6</f>
        <v>0</v>
      </c>
      <c r="I6" s="30">
        <f>'Monthly Data'!AD6</f>
        <v>1</v>
      </c>
      <c r="J6" s="4">
        <f>'Monthly Data'!AF6</f>
        <v>0</v>
      </c>
      <c r="K6" s="4">
        <f>'Monthly Data'!AG6</f>
        <v>0</v>
      </c>
      <c r="L6" s="4">
        <f>'Monthly Data'!AH6</f>
        <v>0</v>
      </c>
      <c r="M6" s="30"/>
      <c r="N6" s="23">
        <f>'LU OLS Model'!$B$5</f>
        <v>-9214193.8984900694</v>
      </c>
      <c r="O6" s="23">
        <f ca="1">'LU OLS Model'!$B$6*D6</f>
        <v>-945430.11906071962</v>
      </c>
      <c r="P6" s="23">
        <f ca="1">'LU OLS Model'!$B$7*E6</f>
        <v>0</v>
      </c>
      <c r="Q6" s="23">
        <f>'LU OLS Model'!$B$8*F6</f>
        <v>11923787.053350959</v>
      </c>
      <c r="R6" s="23">
        <f>'LU OLS Model'!$B$9*G6</f>
        <v>10548929.705306305</v>
      </c>
      <c r="S6" s="23">
        <f>'LU OLS Model'!$B$10*H6</f>
        <v>0</v>
      </c>
      <c r="T6" s="23">
        <f>'LU OLS Model'!$B$11*I6</f>
        <v>-973362.50000730704</v>
      </c>
      <c r="U6" s="23">
        <f>'LU OLS Model'!$B$12*J6</f>
        <v>0</v>
      </c>
      <c r="V6" s="23">
        <f>'LU OLS Model'!$B$13*K6</f>
        <v>0</v>
      </c>
      <c r="W6" s="23">
        <f>'LU OLS Model'!$B$14*L6</f>
        <v>0</v>
      </c>
      <c r="X6" s="23">
        <f t="shared" ca="1" si="2"/>
        <v>11339730.241099168</v>
      </c>
    </row>
    <row r="7" spans="1:24" x14ac:dyDescent="0.25">
      <c r="A7" s="11">
        <f>'Monthly Data'!A7</f>
        <v>37956</v>
      </c>
      <c r="B7" s="6">
        <f t="shared" si="0"/>
        <v>2003</v>
      </c>
      <c r="C7" s="30">
        <f>'Monthly Data'!I7</f>
        <v>10450867.6675</v>
      </c>
      <c r="D7" s="30">
        <f t="shared" ref="D7:E7" ca="1" si="7">D19</f>
        <v>684.01</v>
      </c>
      <c r="E7" s="30">
        <f t="shared" ca="1" si="7"/>
        <v>0</v>
      </c>
      <c r="F7" s="30">
        <f>'Monthly Data'!P7</f>
        <v>31</v>
      </c>
      <c r="G7" s="30">
        <f>'Monthly Data'!Q7</f>
        <v>6264.5</v>
      </c>
      <c r="H7" s="30">
        <f>'Monthly Data'!AC7</f>
        <v>0</v>
      </c>
      <c r="I7" s="30">
        <f>'Monthly Data'!AD7</f>
        <v>0</v>
      </c>
      <c r="J7" s="4">
        <f>'Monthly Data'!AF7</f>
        <v>0</v>
      </c>
      <c r="K7" s="4">
        <f>'Monthly Data'!AG7</f>
        <v>1</v>
      </c>
      <c r="L7" s="4">
        <f>'Monthly Data'!AH7</f>
        <v>0</v>
      </c>
      <c r="M7" s="30"/>
      <c r="N7" s="23">
        <f>'LU OLS Model'!$B$5</f>
        <v>-9214193.8984900694</v>
      </c>
      <c r="O7" s="23">
        <f ca="1">'LU OLS Model'!$B$6*D7</f>
        <v>-1456330.7189251725</v>
      </c>
      <c r="P7" s="23">
        <f ca="1">'LU OLS Model'!$B$7*E7</f>
        <v>0</v>
      </c>
      <c r="Q7" s="23">
        <f>'LU OLS Model'!$B$8*F7</f>
        <v>12321246.621795991</v>
      </c>
      <c r="R7" s="23">
        <f>'LU OLS Model'!$B$9*G7</f>
        <v>10580682.731942192</v>
      </c>
      <c r="S7" s="23">
        <f>'LU OLS Model'!$B$10*H7</f>
        <v>0</v>
      </c>
      <c r="T7" s="23">
        <f>'LU OLS Model'!$B$11*I7</f>
        <v>0</v>
      </c>
      <c r="U7" s="23">
        <f>'LU OLS Model'!$B$12*J7</f>
        <v>0</v>
      </c>
      <c r="V7" s="23">
        <f>'LU OLS Model'!$B$13*K7</f>
        <v>-1101046.6373260899</v>
      </c>
      <c r="W7" s="23">
        <f>'LU OLS Model'!$B$14*L7</f>
        <v>0</v>
      </c>
      <c r="X7" s="23">
        <f t="shared" ca="1" si="2"/>
        <v>11130358.098996852</v>
      </c>
    </row>
    <row r="8" spans="1:24" x14ac:dyDescent="0.25">
      <c r="A8" s="11">
        <f>'Monthly Data'!A8</f>
        <v>37987</v>
      </c>
      <c r="B8" s="6">
        <f t="shared" si="0"/>
        <v>2004</v>
      </c>
      <c r="C8" s="30">
        <f>'Monthly Data'!I8</f>
        <v>11853594.309700001</v>
      </c>
      <c r="D8" s="30">
        <f t="shared" ref="D8:E8" ca="1" si="8">D20</f>
        <v>784.29</v>
      </c>
      <c r="E8" s="30">
        <f t="shared" ca="1" si="8"/>
        <v>0</v>
      </c>
      <c r="F8" s="30">
        <f>'Monthly Data'!P8</f>
        <v>31</v>
      </c>
      <c r="G8" s="30">
        <f>'Monthly Data'!Q8</f>
        <v>6241.9</v>
      </c>
      <c r="H8" s="30">
        <f>'Monthly Data'!AC8</f>
        <v>0</v>
      </c>
      <c r="I8" s="30">
        <f>'Monthly Data'!AD8</f>
        <v>0</v>
      </c>
      <c r="J8" s="4">
        <f>'Monthly Data'!AF8</f>
        <v>0</v>
      </c>
      <c r="K8" s="4">
        <f>'Monthly Data'!AG8</f>
        <v>0</v>
      </c>
      <c r="L8" s="4">
        <f>'Monthly Data'!AH8</f>
        <v>0</v>
      </c>
      <c r="M8" s="30"/>
      <c r="N8" s="23">
        <f>'LU OLS Model'!$B$5</f>
        <v>-9214193.8984900694</v>
      </c>
      <c r="O8" s="23">
        <f ca="1">'LU OLS Model'!$B$6*D8</f>
        <v>-1669837.6040493904</v>
      </c>
      <c r="P8" s="23">
        <f ca="1">'LU OLS Model'!$B$7*E8</f>
        <v>0</v>
      </c>
      <c r="Q8" s="23">
        <f>'LU OLS Model'!$B$8*F8</f>
        <v>12321246.621795991</v>
      </c>
      <c r="R8" s="23">
        <f>'LU OLS Model'!$B$9*G8</f>
        <v>10542511.540347988</v>
      </c>
      <c r="S8" s="23">
        <f>'LU OLS Model'!$B$10*H8</f>
        <v>0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0</v>
      </c>
      <c r="X8" s="23">
        <f t="shared" ca="1" si="2"/>
        <v>11979726.65960452</v>
      </c>
    </row>
    <row r="9" spans="1:24" x14ac:dyDescent="0.25">
      <c r="A9" s="11">
        <f>'Monthly Data'!A9</f>
        <v>38018</v>
      </c>
      <c r="B9" s="6">
        <f t="shared" si="0"/>
        <v>2004</v>
      </c>
      <c r="C9" s="30">
        <f>'Monthly Data'!I9</f>
        <v>10608587.1414</v>
      </c>
      <c r="D9" s="30">
        <f t="shared" ref="D9:E9" ca="1" si="9">D21</f>
        <v>682.50999999999988</v>
      </c>
      <c r="E9" s="30">
        <f t="shared" ca="1" si="9"/>
        <v>0</v>
      </c>
      <c r="F9" s="30">
        <f>'Monthly Data'!P9</f>
        <v>29</v>
      </c>
      <c r="G9" s="30">
        <f>'Monthly Data'!Q9</f>
        <v>6226.4</v>
      </c>
      <c r="H9" s="30">
        <f>'Monthly Data'!AC9</f>
        <v>0</v>
      </c>
      <c r="I9" s="30">
        <f>'Monthly Data'!AD9</f>
        <v>0</v>
      </c>
      <c r="J9" s="4">
        <f>'Monthly Data'!AF9</f>
        <v>0</v>
      </c>
      <c r="K9" s="4">
        <f>'Monthly Data'!AG9</f>
        <v>0</v>
      </c>
      <c r="L9" s="4">
        <f>'Monthly Data'!AH9</f>
        <v>0</v>
      </c>
      <c r="M9" s="30"/>
      <c r="N9" s="23">
        <f>'LU OLS Model'!$B$5</f>
        <v>-9214193.8984900694</v>
      </c>
      <c r="O9" s="23">
        <f ca="1">'LU OLS Model'!$B$6*D9</f>
        <v>-1453137.0578991817</v>
      </c>
      <c r="P9" s="23">
        <f ca="1">'LU OLS Model'!$B$7*E9</f>
        <v>0</v>
      </c>
      <c r="Q9" s="23">
        <f>'LU OLS Model'!$B$8*F9</f>
        <v>11526327.484905928</v>
      </c>
      <c r="R9" s="23">
        <f>'LU OLS Model'!$B$9*G9</f>
        <v>10516332.183281166</v>
      </c>
      <c r="S9" s="23">
        <f>'LU OLS Model'!$B$10*H9</f>
        <v>0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0</v>
      </c>
      <c r="X9" s="23">
        <f t="shared" ca="1" si="2"/>
        <v>11375328.711797843</v>
      </c>
    </row>
    <row r="10" spans="1:24" x14ac:dyDescent="0.25">
      <c r="A10" s="11">
        <f>'Monthly Data'!A10</f>
        <v>38047</v>
      </c>
      <c r="B10" s="6">
        <f t="shared" si="0"/>
        <v>2004</v>
      </c>
      <c r="C10" s="30">
        <f>'Monthly Data'!I10</f>
        <v>11453566.9659</v>
      </c>
      <c r="D10" s="30">
        <f t="shared" ref="D10:E10" ca="1" si="10">D22</f>
        <v>556.99</v>
      </c>
      <c r="E10" s="30">
        <f t="shared" ca="1" si="10"/>
        <v>0</v>
      </c>
      <c r="F10" s="30">
        <f>'Monthly Data'!P10</f>
        <v>31</v>
      </c>
      <c r="G10" s="30">
        <f>'Monthly Data'!Q10</f>
        <v>6195.9</v>
      </c>
      <c r="H10" s="30">
        <f>'Monthly Data'!AC10</f>
        <v>1</v>
      </c>
      <c r="I10" s="30">
        <f>'Monthly Data'!AD10</f>
        <v>0</v>
      </c>
      <c r="J10" s="4">
        <f>'Monthly Data'!AF10</f>
        <v>0</v>
      </c>
      <c r="K10" s="4">
        <f>'Monthly Data'!AG10</f>
        <v>0</v>
      </c>
      <c r="L10" s="4">
        <f>'Monthly Data'!AH10</f>
        <v>0</v>
      </c>
      <c r="M10" s="30"/>
      <c r="N10" s="23">
        <f>'LU OLS Model'!$B$5</f>
        <v>-9214193.8984900694</v>
      </c>
      <c r="O10" s="23">
        <f ca="1">'LU OLS Model'!$B$6*D10</f>
        <v>-1185891.5032442973</v>
      </c>
      <c r="P10" s="23">
        <f ca="1">'LU OLS Model'!$B$7*E10</f>
        <v>0</v>
      </c>
      <c r="Q10" s="23">
        <f>'LU OLS Model'!$B$8*F10</f>
        <v>12321246.621795991</v>
      </c>
      <c r="R10" s="23">
        <f>'LU OLS Model'!$B$9*G10</f>
        <v>10464817.964536775</v>
      </c>
      <c r="S10" s="23">
        <f>'LU OLS Model'!$B$10*H10</f>
        <v>-467491.52542399202</v>
      </c>
      <c r="T10" s="23">
        <f>'LU OLS Model'!$B$11*I10</f>
        <v>0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ca="1" si="2"/>
        <v>11918487.659174407</v>
      </c>
    </row>
    <row r="11" spans="1:24" x14ac:dyDescent="0.25">
      <c r="A11" s="11">
        <f>'Monthly Data'!A11</f>
        <v>38078</v>
      </c>
      <c r="B11" s="6">
        <f t="shared" si="0"/>
        <v>2004</v>
      </c>
      <c r="C11" s="30">
        <f>'Monthly Data'!I11</f>
        <v>10691512.2421</v>
      </c>
      <c r="D11" s="30">
        <f t="shared" ref="D11:E11" ca="1" si="11">D23</f>
        <v>326.58999999999997</v>
      </c>
      <c r="E11" s="30">
        <f t="shared" ca="1" si="11"/>
        <v>0.39</v>
      </c>
      <c r="F11" s="30">
        <f>'Monthly Data'!P11</f>
        <v>30</v>
      </c>
      <c r="G11" s="30">
        <f>'Monthly Data'!Q11</f>
        <v>6211</v>
      </c>
      <c r="H11" s="30">
        <f>'Monthly Data'!AC11</f>
        <v>1</v>
      </c>
      <c r="I11" s="30">
        <f>'Monthly Data'!AD11</f>
        <v>0</v>
      </c>
      <c r="J11" s="4">
        <f>'Monthly Data'!AF11</f>
        <v>1</v>
      </c>
      <c r="K11" s="4">
        <f>'Monthly Data'!AG11</f>
        <v>0</v>
      </c>
      <c r="L11" s="4">
        <f>'Monthly Data'!AH11</f>
        <v>0</v>
      </c>
      <c r="M11" s="30"/>
      <c r="N11" s="23">
        <f>'LU OLS Model'!$B$5</f>
        <v>-9214193.8984900694</v>
      </c>
      <c r="O11" s="23">
        <f ca="1">'LU OLS Model'!$B$6*D11</f>
        <v>-695345.16965215723</v>
      </c>
      <c r="P11" s="23">
        <f ca="1">'LU OLS Model'!$B$7*E11</f>
        <v>6606.2572272848583</v>
      </c>
      <c r="Q11" s="23">
        <f>'LU OLS Model'!$B$8*F11</f>
        <v>11923787.053350959</v>
      </c>
      <c r="R11" s="23">
        <f>'LU OLS Model'!$B$9*G11</f>
        <v>10490321.725292195</v>
      </c>
      <c r="S11" s="23">
        <f>'LU OLS Model'!$B$10*H11</f>
        <v>-467491.52542399202</v>
      </c>
      <c r="T11" s="23">
        <f>'LU OLS Model'!$B$11*I11</f>
        <v>0</v>
      </c>
      <c r="U11" s="23">
        <f>'LU OLS Model'!$B$12*J11</f>
        <v>-1002687.4002441399</v>
      </c>
      <c r="V11" s="23">
        <f>'LU OLS Model'!$B$13*K11</f>
        <v>0</v>
      </c>
      <c r="W11" s="23">
        <f>'LU OLS Model'!$B$14*L11</f>
        <v>0</v>
      </c>
      <c r="X11" s="23">
        <f t="shared" ca="1" si="2"/>
        <v>11040997.042060081</v>
      </c>
    </row>
    <row r="12" spans="1:24" x14ac:dyDescent="0.25">
      <c r="A12" s="11">
        <f>'Monthly Data'!A12</f>
        <v>38108</v>
      </c>
      <c r="B12" s="6">
        <f t="shared" si="0"/>
        <v>2004</v>
      </c>
      <c r="C12" s="30">
        <f>'Monthly Data'!I12</f>
        <v>11163320.614</v>
      </c>
      <c r="D12" s="30">
        <f t="shared" ref="D12:E12" ca="1" si="12">D24</f>
        <v>144.96</v>
      </c>
      <c r="E12" s="30">
        <f t="shared" ca="1" si="12"/>
        <v>8.67</v>
      </c>
      <c r="F12" s="30">
        <f>'Monthly Data'!P12</f>
        <v>31</v>
      </c>
      <c r="G12" s="30">
        <f>'Monthly Data'!Q12</f>
        <v>6255.1</v>
      </c>
      <c r="H12" s="30">
        <f>'Monthly Data'!AC12</f>
        <v>1</v>
      </c>
      <c r="I12" s="30">
        <f>'Monthly Data'!AD12</f>
        <v>0</v>
      </c>
      <c r="J12" s="4">
        <f>'Monthly Data'!AF12</f>
        <v>0</v>
      </c>
      <c r="K12" s="4">
        <f>'Monthly Data'!AG12</f>
        <v>0</v>
      </c>
      <c r="L12" s="4">
        <f>'Monthly Data'!AH12</f>
        <v>1</v>
      </c>
      <c r="M12" s="30"/>
      <c r="N12" s="23">
        <f>'LU OLS Model'!$B$5</f>
        <v>-9214193.8984900694</v>
      </c>
      <c r="O12" s="23">
        <f ca="1">'LU OLS Model'!$B$6*D12</f>
        <v>-308635.4015517215</v>
      </c>
      <c r="P12" s="23">
        <f ca="1">'LU OLS Model'!$B$7*E12</f>
        <v>146862.17989887108</v>
      </c>
      <c r="Q12" s="23">
        <f>'LU OLS Model'!$B$8*F12</f>
        <v>12321246.621795991</v>
      </c>
      <c r="R12" s="23">
        <f>'LU OLS Model'!$B$9*G12</f>
        <v>10564806.218624249</v>
      </c>
      <c r="S12" s="23">
        <f>'LU OLS Model'!$B$10*H12</f>
        <v>-467491.52542399202</v>
      </c>
      <c r="T12" s="23">
        <f>'LU OLS Model'!$B$11*I12</f>
        <v>0</v>
      </c>
      <c r="U12" s="23">
        <f>'LU OLS Model'!$B$12*J12</f>
        <v>0</v>
      </c>
      <c r="V12" s="23">
        <f>'LU OLS Model'!$B$13*K12</f>
        <v>0</v>
      </c>
      <c r="W12" s="23">
        <f>'LU OLS Model'!$B$14*L12</f>
        <v>-1624361.79105547</v>
      </c>
      <c r="X12" s="23">
        <f t="shared" ca="1" si="2"/>
        <v>11418232.403797857</v>
      </c>
    </row>
    <row r="13" spans="1:24" x14ac:dyDescent="0.25">
      <c r="A13" s="11">
        <f>'Monthly Data'!A13</f>
        <v>38139</v>
      </c>
      <c r="B13" s="6">
        <f t="shared" si="0"/>
        <v>2004</v>
      </c>
      <c r="C13" s="30">
        <f>'Monthly Data'!I13</f>
        <v>11438558.906099999</v>
      </c>
      <c r="D13" s="30">
        <f t="shared" ref="D13:E13" ca="1" si="13">D25</f>
        <v>41.510000000000005</v>
      </c>
      <c r="E13" s="30">
        <f t="shared" ca="1" si="13"/>
        <v>44.41</v>
      </c>
      <c r="F13" s="30">
        <f>'Monthly Data'!P13</f>
        <v>30</v>
      </c>
      <c r="G13" s="30">
        <f>'Monthly Data'!Q13</f>
        <v>6335.7</v>
      </c>
      <c r="H13" s="30">
        <f>'Monthly Data'!AC13</f>
        <v>0</v>
      </c>
      <c r="I13" s="30">
        <f>'Monthly Data'!AD13</f>
        <v>0</v>
      </c>
      <c r="J13" s="4">
        <f>'Monthly Data'!AF13</f>
        <v>0</v>
      </c>
      <c r="K13" s="4">
        <f>'Monthly Data'!AG13</f>
        <v>0</v>
      </c>
      <c r="L13" s="4">
        <f>'Monthly Data'!AH13</f>
        <v>1</v>
      </c>
      <c r="M13" s="30"/>
      <c r="N13" s="23">
        <f>'LU OLS Model'!$B$5</f>
        <v>-9214193.8984900694</v>
      </c>
      <c r="O13" s="23">
        <f ca="1">'LU OLS Model'!$B$6*D13</f>
        <v>-88379.246125910315</v>
      </c>
      <c r="P13" s="23">
        <f ca="1">'LU OLS Model'!$B$7*E13</f>
        <v>752266.36785569368</v>
      </c>
      <c r="Q13" s="23">
        <f>'LU OLS Model'!$B$8*F13</f>
        <v>11923787.053350959</v>
      </c>
      <c r="R13" s="23">
        <f>'LU OLS Model'!$B$9*G13</f>
        <v>10700938.875371721</v>
      </c>
      <c r="S13" s="23">
        <f>'LU OLS Model'!$B$10*H13</f>
        <v>0</v>
      </c>
      <c r="T13" s="23">
        <f>'LU OLS Model'!$B$11*I13</f>
        <v>0</v>
      </c>
      <c r="U13" s="23">
        <f>'LU OLS Model'!$B$12*J13</f>
        <v>0</v>
      </c>
      <c r="V13" s="23">
        <f>'LU OLS Model'!$B$13*K13</f>
        <v>0</v>
      </c>
      <c r="W13" s="23">
        <f>'LU OLS Model'!$B$14*L13</f>
        <v>-1624361.79105547</v>
      </c>
      <c r="X13" s="23">
        <f t="shared" ca="1" si="2"/>
        <v>12450057.360906923</v>
      </c>
    </row>
    <row r="14" spans="1:24" x14ac:dyDescent="0.25">
      <c r="A14" s="11">
        <f>'Monthly Data'!A14</f>
        <v>38169</v>
      </c>
      <c r="B14" s="6">
        <f t="shared" si="0"/>
        <v>2004</v>
      </c>
      <c r="C14" s="30">
        <f>'Monthly Data'!I14</f>
        <v>13187588.610100001</v>
      </c>
      <c r="D14" s="30">
        <f t="shared" ref="D14:E14" ca="1" si="14">D26</f>
        <v>5.01</v>
      </c>
      <c r="E14" s="30">
        <f t="shared" ca="1" si="14"/>
        <v>96.909999999999982</v>
      </c>
      <c r="F14" s="30">
        <f>'Monthly Data'!P14</f>
        <v>31</v>
      </c>
      <c r="G14" s="30">
        <f>'Monthly Data'!Q14</f>
        <v>6399.9</v>
      </c>
      <c r="H14" s="30">
        <f>'Monthly Data'!AC14</f>
        <v>0</v>
      </c>
      <c r="I14" s="30">
        <f>'Monthly Data'!AD14</f>
        <v>0</v>
      </c>
      <c r="J14" s="4">
        <f>'Monthly Data'!AF14</f>
        <v>0</v>
      </c>
      <c r="K14" s="4">
        <f>'Monthly Data'!AG14</f>
        <v>0</v>
      </c>
      <c r="L14" s="4">
        <f>'Monthly Data'!AH14</f>
        <v>1</v>
      </c>
      <c r="M14" s="30"/>
      <c r="N14" s="23">
        <f>'LU OLS Model'!$B$5</f>
        <v>-9214193.8984900694</v>
      </c>
      <c r="O14" s="23">
        <f ca="1">'LU OLS Model'!$B$6*D14</f>
        <v>-10666.827826808254</v>
      </c>
      <c r="P14" s="23">
        <f ca="1">'LU OLS Model'!$B$7*E14</f>
        <v>1641570.225374809</v>
      </c>
      <c r="Q14" s="23">
        <f>'LU OLS Model'!$B$8*F14</f>
        <v>12321246.621795991</v>
      </c>
      <c r="R14" s="23">
        <f>'LU OLS Model'!$B$9*G14</f>
        <v>10809372.083351716</v>
      </c>
      <c r="S14" s="23">
        <f>'LU OLS Model'!$B$10*H14</f>
        <v>0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-1624361.79105547</v>
      </c>
      <c r="X14" s="23">
        <f t="shared" ca="1" si="2"/>
        <v>13922966.413150167</v>
      </c>
    </row>
    <row r="15" spans="1:24" x14ac:dyDescent="0.25">
      <c r="A15" s="11">
        <f>'Monthly Data'!A15</f>
        <v>38200</v>
      </c>
      <c r="B15" s="6">
        <f t="shared" si="0"/>
        <v>2004</v>
      </c>
      <c r="C15" s="30">
        <f>'Monthly Data'!I15</f>
        <v>13592365.083799999</v>
      </c>
      <c r="D15" s="30">
        <f t="shared" ref="D15:E15" ca="1" si="15">D27</f>
        <v>12.719999999999999</v>
      </c>
      <c r="E15" s="30">
        <f t="shared" ca="1" si="15"/>
        <v>77.22999999999999</v>
      </c>
      <c r="F15" s="30">
        <f>'Monthly Data'!P15</f>
        <v>31</v>
      </c>
      <c r="G15" s="30">
        <f>'Monthly Data'!Q15</f>
        <v>6421.5</v>
      </c>
      <c r="H15" s="30">
        <f>'Monthly Data'!AC15</f>
        <v>0</v>
      </c>
      <c r="I15" s="30">
        <f>'Monthly Data'!AD15</f>
        <v>0</v>
      </c>
      <c r="J15" s="4">
        <f>'Monthly Data'!AF15</f>
        <v>0</v>
      </c>
      <c r="K15" s="4">
        <f>'Monthly Data'!AG15</f>
        <v>0</v>
      </c>
      <c r="L15" s="4">
        <f>'Monthly Data'!AH15</f>
        <v>1</v>
      </c>
      <c r="M15" s="30"/>
      <c r="N15" s="23">
        <f>'LU OLS Model'!$B$5</f>
        <v>-9214193.8984900694</v>
      </c>
      <c r="O15" s="23">
        <f ca="1">'LU OLS Model'!$B$6*D15</f>
        <v>-27082.245500399396</v>
      </c>
      <c r="P15" s="23">
        <f ca="1">'LU OLS Model'!$B$7*E15</f>
        <v>1308208.3222133578</v>
      </c>
      <c r="Q15" s="23">
        <f>'LU OLS Model'!$B$8*F15</f>
        <v>12321246.621795991</v>
      </c>
      <c r="R15" s="23">
        <f>'LU OLS Model'!$B$9*G15</f>
        <v>10845854.284167418</v>
      </c>
      <c r="S15" s="23">
        <f>'LU OLS Model'!$B$10*H15</f>
        <v>0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-1624361.79105547</v>
      </c>
      <c r="X15" s="23">
        <f t="shared" ca="1" si="2"/>
        <v>13609671.293130828</v>
      </c>
    </row>
    <row r="16" spans="1:24" x14ac:dyDescent="0.25">
      <c r="A16" s="11">
        <f>'Monthly Data'!A16</f>
        <v>38231</v>
      </c>
      <c r="B16" s="6">
        <f t="shared" si="0"/>
        <v>2004</v>
      </c>
      <c r="C16" s="30">
        <f>'Monthly Data'!I16</f>
        <v>13483950.9527</v>
      </c>
      <c r="D16" s="30">
        <f t="shared" ref="D16:E16" ca="1" si="16">D28</f>
        <v>86.570000000000007</v>
      </c>
      <c r="E16" s="30">
        <f t="shared" ca="1" si="16"/>
        <v>19.899999999999999</v>
      </c>
      <c r="F16" s="30">
        <f>'Monthly Data'!P16</f>
        <v>30</v>
      </c>
      <c r="G16" s="30">
        <f>'Monthly Data'!Q16</f>
        <v>6380.2</v>
      </c>
      <c r="H16" s="30">
        <f>'Monthly Data'!AC16</f>
        <v>0</v>
      </c>
      <c r="I16" s="30">
        <f>'Monthly Data'!AD16</f>
        <v>1</v>
      </c>
      <c r="J16" s="4">
        <f>'Monthly Data'!AF16</f>
        <v>0</v>
      </c>
      <c r="K16" s="4">
        <f>'Monthly Data'!AG16</f>
        <v>0</v>
      </c>
      <c r="L16" s="4">
        <f>'Monthly Data'!AH16</f>
        <v>0</v>
      </c>
      <c r="M16" s="30"/>
      <c r="N16" s="23">
        <f>'LU OLS Model'!$B$5</f>
        <v>-9214193.8984900694</v>
      </c>
      <c r="O16" s="23">
        <f ca="1">'LU OLS Model'!$B$6*D16</f>
        <v>-184316.82334666481</v>
      </c>
      <c r="P16" s="23">
        <f ca="1">'LU OLS Model'!$B$7*E16</f>
        <v>337088.50980248378</v>
      </c>
      <c r="Q16" s="23">
        <f>'LU OLS Model'!$B$8*F16</f>
        <v>11923787.053350959</v>
      </c>
      <c r="R16" s="23">
        <f>'LU OLS Model'!$B$9*G16</f>
        <v>10776098.965015177</v>
      </c>
      <c r="S16" s="23">
        <f>'LU OLS Model'!$B$10*H16</f>
        <v>0</v>
      </c>
      <c r="T16" s="23">
        <f>'LU OLS Model'!$B$11*I16</f>
        <v>-973362.50000730704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ca="1" si="2"/>
        <v>12665101.306324577</v>
      </c>
    </row>
    <row r="17" spans="1:24" x14ac:dyDescent="0.25">
      <c r="A17" s="11">
        <f>'Monthly Data'!A17</f>
        <v>38261</v>
      </c>
      <c r="B17" s="6">
        <f t="shared" si="0"/>
        <v>2004</v>
      </c>
      <c r="C17" s="30">
        <f>'Monthly Data'!I17</f>
        <v>12666383.073100001</v>
      </c>
      <c r="D17" s="30">
        <f t="shared" ref="D17:E17" ca="1" si="17">D29</f>
        <v>270.3</v>
      </c>
      <c r="E17" s="30">
        <f t="shared" ca="1" si="17"/>
        <v>1.21</v>
      </c>
      <c r="F17" s="30">
        <f>'Monthly Data'!P17</f>
        <v>31</v>
      </c>
      <c r="G17" s="30">
        <f>'Monthly Data'!Q17</f>
        <v>6355.5</v>
      </c>
      <c r="H17" s="30">
        <f>'Monthly Data'!AC17</f>
        <v>0</v>
      </c>
      <c r="I17" s="30">
        <f>'Monthly Data'!AD17</f>
        <v>1</v>
      </c>
      <c r="J17" s="4">
        <f>'Monthly Data'!AF17</f>
        <v>0</v>
      </c>
      <c r="K17" s="4">
        <f>'Monthly Data'!AG17</f>
        <v>0</v>
      </c>
      <c r="L17" s="4">
        <f>'Monthly Data'!AH17</f>
        <v>0</v>
      </c>
      <c r="M17" s="30"/>
      <c r="N17" s="23">
        <f>'LU OLS Model'!$B$5</f>
        <v>-9214193.8984900694</v>
      </c>
      <c r="O17" s="23">
        <f ca="1">'LU OLS Model'!$B$6*D17</f>
        <v>-575497.7168834873</v>
      </c>
      <c r="P17" s="23">
        <f ca="1">'LU OLS Model'!$B$7*E17</f>
        <v>20496.336525678664</v>
      </c>
      <c r="Q17" s="23">
        <f>'LU OLS Model'!$B$8*F17</f>
        <v>12321246.621795991</v>
      </c>
      <c r="R17" s="23">
        <f>'LU OLS Model'!$B$9*G17</f>
        <v>10734380.892786114</v>
      </c>
      <c r="S17" s="23">
        <f>'LU OLS Model'!$B$10*H17</f>
        <v>0</v>
      </c>
      <c r="T17" s="23">
        <f>'LU OLS Model'!$B$11*I17</f>
        <v>-973362.50000730704</v>
      </c>
      <c r="U17" s="23">
        <f>'LU OLS Model'!$B$12*J17</f>
        <v>0</v>
      </c>
      <c r="V17" s="23">
        <f>'LU OLS Model'!$B$13*K17</f>
        <v>0</v>
      </c>
      <c r="W17" s="23">
        <f>'LU OLS Model'!$B$14*L17</f>
        <v>0</v>
      </c>
      <c r="X17" s="23">
        <f t="shared" ca="1" si="2"/>
        <v>12313069.735726919</v>
      </c>
    </row>
    <row r="18" spans="1:24" x14ac:dyDescent="0.25">
      <c r="A18" s="11">
        <f>'Monthly Data'!A18</f>
        <v>38292</v>
      </c>
      <c r="B18" s="6">
        <f t="shared" si="0"/>
        <v>2004</v>
      </c>
      <c r="C18" s="30">
        <f>'Monthly Data'!I18</f>
        <v>12052664.713599999</v>
      </c>
      <c r="D18" s="30">
        <f t="shared" ref="D18:E18" ca="1" si="18">D30</f>
        <v>444.05</v>
      </c>
      <c r="E18" s="30">
        <f t="shared" ca="1" si="18"/>
        <v>0</v>
      </c>
      <c r="F18" s="30">
        <f>'Monthly Data'!P18</f>
        <v>30</v>
      </c>
      <c r="G18" s="30">
        <f>'Monthly Data'!Q18</f>
        <v>6334.3</v>
      </c>
      <c r="H18" s="30">
        <f>'Monthly Data'!AC18</f>
        <v>0</v>
      </c>
      <c r="I18" s="30">
        <f>'Monthly Data'!AD18</f>
        <v>1</v>
      </c>
      <c r="J18" s="4">
        <f>'Monthly Data'!AF18</f>
        <v>0</v>
      </c>
      <c r="K18" s="4">
        <f>'Monthly Data'!AG18</f>
        <v>0</v>
      </c>
      <c r="L18" s="4">
        <f>'Monthly Data'!AH18</f>
        <v>0</v>
      </c>
      <c r="M18" s="30"/>
      <c r="N18" s="23">
        <f>'LU OLS Model'!$B$5</f>
        <v>-9214193.8984900694</v>
      </c>
      <c r="O18" s="23">
        <f ca="1">'LU OLS Model'!$B$6*D18</f>
        <v>-945430.11906071962</v>
      </c>
      <c r="P18" s="23">
        <f ca="1">'LU OLS Model'!$B$7*E18</f>
        <v>0</v>
      </c>
      <c r="Q18" s="23">
        <f>'LU OLS Model'!$B$8*F18</f>
        <v>11923787.053350959</v>
      </c>
      <c r="R18" s="23">
        <f>'LU OLS Model'!$B$9*G18</f>
        <v>10698574.288281815</v>
      </c>
      <c r="S18" s="23">
        <f>'LU OLS Model'!$B$10*H18</f>
        <v>0</v>
      </c>
      <c r="T18" s="23">
        <f>'LU OLS Model'!$B$11*I18</f>
        <v>-973362.50000730704</v>
      </c>
      <c r="U18" s="23">
        <f>'LU OLS Model'!$B$12*J18</f>
        <v>0</v>
      </c>
      <c r="V18" s="23">
        <f>'LU OLS Model'!$B$13*K18</f>
        <v>0</v>
      </c>
      <c r="W18" s="23">
        <f>'LU OLS Model'!$B$14*L18</f>
        <v>0</v>
      </c>
      <c r="X18" s="23">
        <f t="shared" ca="1" si="2"/>
        <v>11489374.824074678</v>
      </c>
    </row>
    <row r="19" spans="1:24" x14ac:dyDescent="0.25">
      <c r="A19" s="11">
        <f>'Monthly Data'!A19</f>
        <v>38322</v>
      </c>
      <c r="B19" s="6">
        <f t="shared" si="0"/>
        <v>2004</v>
      </c>
      <c r="C19" s="30">
        <f>'Monthly Data'!I19</f>
        <v>11783689.286499999</v>
      </c>
      <c r="D19" s="30">
        <f t="shared" ref="D19:E19" ca="1" si="19">D31</f>
        <v>684.01</v>
      </c>
      <c r="E19" s="30">
        <f t="shared" ca="1" si="19"/>
        <v>0</v>
      </c>
      <c r="F19" s="30">
        <f>'Monthly Data'!P19</f>
        <v>31</v>
      </c>
      <c r="G19" s="30">
        <f>'Monthly Data'!Q19</f>
        <v>6345.2</v>
      </c>
      <c r="H19" s="30">
        <f>'Monthly Data'!AC19</f>
        <v>0</v>
      </c>
      <c r="I19" s="30">
        <f>'Monthly Data'!AD19</f>
        <v>0</v>
      </c>
      <c r="J19" s="4">
        <f>'Monthly Data'!AF19</f>
        <v>0</v>
      </c>
      <c r="K19" s="4">
        <f>'Monthly Data'!AG19</f>
        <v>1</v>
      </c>
      <c r="L19" s="4">
        <f>'Monthly Data'!AH19</f>
        <v>0</v>
      </c>
      <c r="M19" s="30"/>
      <c r="N19" s="23">
        <f>'LU OLS Model'!$B$5</f>
        <v>-9214193.8984900694</v>
      </c>
      <c r="O19" s="23">
        <f ca="1">'LU OLS Model'!$B$6*D19</f>
        <v>-1456330.7189251725</v>
      </c>
      <c r="P19" s="23">
        <f ca="1">'LU OLS Model'!$B$7*E19</f>
        <v>0</v>
      </c>
      <c r="Q19" s="23">
        <f>'LU OLS Model'!$B$8*F19</f>
        <v>12321246.621795991</v>
      </c>
      <c r="R19" s="23">
        <f>'LU OLS Model'!$B$9*G19</f>
        <v>10716984.287767515</v>
      </c>
      <c r="S19" s="23">
        <f>'LU OLS Model'!$B$10*H19</f>
        <v>0</v>
      </c>
      <c r="T19" s="23">
        <f>'LU OLS Model'!$B$11*I19</f>
        <v>0</v>
      </c>
      <c r="U19" s="23">
        <f>'LU OLS Model'!$B$12*J19</f>
        <v>0</v>
      </c>
      <c r="V19" s="23">
        <f>'LU OLS Model'!$B$13*K19</f>
        <v>-1101046.6373260899</v>
      </c>
      <c r="W19" s="23">
        <f>'LU OLS Model'!$B$14*L19</f>
        <v>0</v>
      </c>
      <c r="X19" s="23">
        <f t="shared" ca="1" si="2"/>
        <v>11266659.654822174</v>
      </c>
    </row>
    <row r="20" spans="1:24" x14ac:dyDescent="0.25">
      <c r="A20" s="11">
        <f>'Monthly Data'!A20</f>
        <v>38353</v>
      </c>
      <c r="B20" s="6">
        <f t="shared" si="0"/>
        <v>2005</v>
      </c>
      <c r="C20" s="30">
        <f>'Monthly Data'!I20</f>
        <v>12536836.5418</v>
      </c>
      <c r="D20" s="30">
        <f t="shared" ref="D20:E20" ca="1" si="20">D32</f>
        <v>784.29</v>
      </c>
      <c r="E20" s="30">
        <f t="shared" ca="1" si="20"/>
        <v>0</v>
      </c>
      <c r="F20" s="30">
        <f>'Monthly Data'!P20</f>
        <v>31</v>
      </c>
      <c r="G20" s="30">
        <f>'Monthly Data'!Q20</f>
        <v>6301.2</v>
      </c>
      <c r="H20" s="30">
        <f>'Monthly Data'!AC20</f>
        <v>0</v>
      </c>
      <c r="I20" s="30">
        <f>'Monthly Data'!AD20</f>
        <v>0</v>
      </c>
      <c r="J20" s="4">
        <f>'Monthly Data'!AF20</f>
        <v>0</v>
      </c>
      <c r="K20" s="4">
        <f>'Monthly Data'!AG20</f>
        <v>0</v>
      </c>
      <c r="L20" s="4">
        <f>'Monthly Data'!AH20</f>
        <v>0</v>
      </c>
      <c r="M20" s="30"/>
      <c r="N20" s="23">
        <f>'LU OLS Model'!$B$5</f>
        <v>-9214193.8984900694</v>
      </c>
      <c r="O20" s="23">
        <f ca="1">'LU OLS Model'!$B$6*D20</f>
        <v>-1669837.6040493904</v>
      </c>
      <c r="P20" s="23">
        <f ca="1">'LU OLS Model'!$B$7*E20</f>
        <v>0</v>
      </c>
      <c r="Q20" s="23">
        <f>'LU OLS Model'!$B$8*F20</f>
        <v>12321246.621795991</v>
      </c>
      <c r="R20" s="23">
        <f>'LU OLS Model'!$B$9*G20</f>
        <v>10642668.693513311</v>
      </c>
      <c r="S20" s="23">
        <f>'LU OLS Model'!$B$10*H20</f>
        <v>0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0</v>
      </c>
      <c r="X20" s="23">
        <f t="shared" ca="1" si="2"/>
        <v>12079883.812769843</v>
      </c>
    </row>
    <row r="21" spans="1:24" x14ac:dyDescent="0.25">
      <c r="A21" s="11">
        <f>'Monthly Data'!A21</f>
        <v>38384</v>
      </c>
      <c r="B21" s="6">
        <f t="shared" si="0"/>
        <v>2005</v>
      </c>
      <c r="C21" s="30">
        <f>'Monthly Data'!I21</f>
        <v>11453918.808800001</v>
      </c>
      <c r="D21" s="30">
        <f t="shared" ref="D21:E21" ca="1" si="21">D33</f>
        <v>682.50999999999988</v>
      </c>
      <c r="E21" s="30">
        <f t="shared" ca="1" si="21"/>
        <v>0</v>
      </c>
      <c r="F21" s="30">
        <f>'Monthly Data'!P21</f>
        <v>28</v>
      </c>
      <c r="G21" s="30">
        <f>'Monthly Data'!Q21</f>
        <v>6270.7</v>
      </c>
      <c r="H21" s="30">
        <f>'Monthly Data'!AC21</f>
        <v>0</v>
      </c>
      <c r="I21" s="30">
        <f>'Monthly Data'!AD21</f>
        <v>0</v>
      </c>
      <c r="J21" s="4">
        <f>'Monthly Data'!AF21</f>
        <v>0</v>
      </c>
      <c r="K21" s="4">
        <f>'Monthly Data'!AG21</f>
        <v>0</v>
      </c>
      <c r="L21" s="4">
        <f>'Monthly Data'!AH21</f>
        <v>0</v>
      </c>
      <c r="M21" s="30"/>
      <c r="N21" s="23">
        <f>'LU OLS Model'!$B$5</f>
        <v>-9214193.8984900694</v>
      </c>
      <c r="O21" s="23">
        <f ca="1">'LU OLS Model'!$B$6*D21</f>
        <v>-1453137.0578991817</v>
      </c>
      <c r="P21" s="23">
        <f ca="1">'LU OLS Model'!$B$7*E21</f>
        <v>0</v>
      </c>
      <c r="Q21" s="23">
        <f>'LU OLS Model'!$B$8*F21</f>
        <v>11128867.916460896</v>
      </c>
      <c r="R21" s="23">
        <f>'LU OLS Model'!$B$9*G21</f>
        <v>10591154.47476892</v>
      </c>
      <c r="S21" s="23">
        <f>'LU OLS Model'!$B$10*H21</f>
        <v>0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0</v>
      </c>
      <c r="X21" s="23">
        <f t="shared" ca="1" si="2"/>
        <v>11052691.434840564</v>
      </c>
    </row>
    <row r="22" spans="1:24" x14ac:dyDescent="0.25">
      <c r="A22" s="11">
        <f>'Monthly Data'!A22</f>
        <v>38412</v>
      </c>
      <c r="B22" s="6">
        <f t="shared" si="0"/>
        <v>2005</v>
      </c>
      <c r="C22" s="30">
        <f>'Monthly Data'!I22</f>
        <v>12498776.3268</v>
      </c>
      <c r="D22" s="30">
        <f t="shared" ref="D22:E22" ca="1" si="22">D34</f>
        <v>556.99</v>
      </c>
      <c r="E22" s="30">
        <f t="shared" ca="1" si="22"/>
        <v>0</v>
      </c>
      <c r="F22" s="30">
        <f>'Monthly Data'!P22</f>
        <v>31</v>
      </c>
      <c r="G22" s="30">
        <f>'Monthly Data'!Q22</f>
        <v>6241.7</v>
      </c>
      <c r="H22" s="30">
        <f>'Monthly Data'!AC22</f>
        <v>1</v>
      </c>
      <c r="I22" s="30">
        <f>'Monthly Data'!AD22</f>
        <v>0</v>
      </c>
      <c r="J22" s="4">
        <f>'Monthly Data'!AF22</f>
        <v>0</v>
      </c>
      <c r="K22" s="4">
        <f>'Monthly Data'!AG22</f>
        <v>0</v>
      </c>
      <c r="L22" s="4">
        <f>'Monthly Data'!AH22</f>
        <v>0</v>
      </c>
      <c r="M22" s="30"/>
      <c r="N22" s="23">
        <f>'LU OLS Model'!$B$5</f>
        <v>-9214193.8984900694</v>
      </c>
      <c r="O22" s="23">
        <f ca="1">'LU OLS Model'!$B$6*D22</f>
        <v>-1185891.5032442973</v>
      </c>
      <c r="P22" s="23">
        <f ca="1">'LU OLS Model'!$B$7*E22</f>
        <v>0</v>
      </c>
      <c r="Q22" s="23">
        <f>'LU OLS Model'!$B$8*F22</f>
        <v>12321246.621795991</v>
      </c>
      <c r="R22" s="23">
        <f>'LU OLS Model'!$B$9*G22</f>
        <v>10542173.742192287</v>
      </c>
      <c r="S22" s="23">
        <f>'LU OLS Model'!$B$10*H22</f>
        <v>-467491.52542399202</v>
      </c>
      <c r="T22" s="23">
        <f>'LU OLS Model'!$B$11*I22</f>
        <v>0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ca="1" si="2"/>
        <v>11995843.436829919</v>
      </c>
    </row>
    <row r="23" spans="1:24" x14ac:dyDescent="0.25">
      <c r="A23" s="11">
        <f>'Monthly Data'!A23</f>
        <v>38443</v>
      </c>
      <c r="B23" s="6">
        <f t="shared" si="0"/>
        <v>2005</v>
      </c>
      <c r="C23" s="30">
        <f>'Monthly Data'!I23</f>
        <v>11407265.6898</v>
      </c>
      <c r="D23" s="30">
        <f t="shared" ref="D23:E23" ca="1" si="23">D35</f>
        <v>326.58999999999997</v>
      </c>
      <c r="E23" s="30">
        <f t="shared" ca="1" si="23"/>
        <v>0.39</v>
      </c>
      <c r="F23" s="30">
        <f>'Monthly Data'!P23</f>
        <v>30</v>
      </c>
      <c r="G23" s="30">
        <f>'Monthly Data'!Q23</f>
        <v>6267.8</v>
      </c>
      <c r="H23" s="30">
        <f>'Monthly Data'!AC23</f>
        <v>1</v>
      </c>
      <c r="I23" s="30">
        <f>'Monthly Data'!AD23</f>
        <v>0</v>
      </c>
      <c r="J23" s="4">
        <f>'Monthly Data'!AF23</f>
        <v>1</v>
      </c>
      <c r="K23" s="4">
        <f>'Monthly Data'!AG23</f>
        <v>0</v>
      </c>
      <c r="L23" s="4">
        <f>'Monthly Data'!AH23</f>
        <v>0</v>
      </c>
      <c r="M23" s="30"/>
      <c r="N23" s="23">
        <f>'LU OLS Model'!$B$5</f>
        <v>-9214193.8984900694</v>
      </c>
      <c r="O23" s="23">
        <f ca="1">'LU OLS Model'!$B$6*D23</f>
        <v>-695345.16965215723</v>
      </c>
      <c r="P23" s="23">
        <f ca="1">'LU OLS Model'!$B$7*E23</f>
        <v>6606.2572272848583</v>
      </c>
      <c r="Q23" s="23">
        <f>'LU OLS Model'!$B$8*F23</f>
        <v>11923787.053350959</v>
      </c>
      <c r="R23" s="23">
        <f>'LU OLS Model'!$B$9*G23</f>
        <v>10586256.401511258</v>
      </c>
      <c r="S23" s="23">
        <f>'LU OLS Model'!$B$10*H23</f>
        <v>-467491.52542399202</v>
      </c>
      <c r="T23" s="23">
        <f>'LU OLS Model'!$B$11*I23</f>
        <v>0</v>
      </c>
      <c r="U23" s="23">
        <f>'LU OLS Model'!$B$12*J23</f>
        <v>-1002687.4002441399</v>
      </c>
      <c r="V23" s="23">
        <f>'LU OLS Model'!$B$13*K23</f>
        <v>0</v>
      </c>
      <c r="W23" s="23">
        <f>'LU OLS Model'!$B$14*L23</f>
        <v>0</v>
      </c>
      <c r="X23" s="23">
        <f t="shared" ca="1" si="2"/>
        <v>11136931.718279144</v>
      </c>
    </row>
    <row r="24" spans="1:24" x14ac:dyDescent="0.25">
      <c r="A24" s="11">
        <f>'Monthly Data'!A24</f>
        <v>38473</v>
      </c>
      <c r="B24" s="6">
        <f t="shared" si="0"/>
        <v>2005</v>
      </c>
      <c r="C24" s="30">
        <f>'Monthly Data'!I24</f>
        <v>11770933.3474</v>
      </c>
      <c r="D24" s="30">
        <f t="shared" ref="D24:E24" ca="1" si="24">D36</f>
        <v>144.96</v>
      </c>
      <c r="E24" s="30">
        <f t="shared" ca="1" si="24"/>
        <v>8.67</v>
      </c>
      <c r="F24" s="30">
        <f>'Monthly Data'!P24</f>
        <v>31</v>
      </c>
      <c r="G24" s="30">
        <f>'Monthly Data'!Q24</f>
        <v>6332.3</v>
      </c>
      <c r="H24" s="30">
        <f>'Monthly Data'!AC24</f>
        <v>1</v>
      </c>
      <c r="I24" s="30">
        <f>'Monthly Data'!AD24</f>
        <v>0</v>
      </c>
      <c r="J24" s="4">
        <f>'Monthly Data'!AF24</f>
        <v>0</v>
      </c>
      <c r="K24" s="4">
        <f>'Monthly Data'!AG24</f>
        <v>0</v>
      </c>
      <c r="L24" s="4">
        <f>'Monthly Data'!AH24</f>
        <v>1</v>
      </c>
      <c r="M24" s="30"/>
      <c r="N24" s="23">
        <f>'LU OLS Model'!$B$5</f>
        <v>-9214193.8984900694</v>
      </c>
      <c r="O24" s="23">
        <f ca="1">'LU OLS Model'!$B$6*D24</f>
        <v>-308635.4015517215</v>
      </c>
      <c r="P24" s="23">
        <f ca="1">'LU OLS Model'!$B$7*E24</f>
        <v>146862.17989887108</v>
      </c>
      <c r="Q24" s="23">
        <f>'LU OLS Model'!$B$8*F24</f>
        <v>12321246.621795991</v>
      </c>
      <c r="R24" s="23">
        <f>'LU OLS Model'!$B$9*G24</f>
        <v>10695196.306724805</v>
      </c>
      <c r="S24" s="23">
        <f>'LU OLS Model'!$B$10*H24</f>
        <v>-467491.52542399202</v>
      </c>
      <c r="T24" s="23">
        <f>'LU OLS Model'!$B$11*I24</f>
        <v>0</v>
      </c>
      <c r="U24" s="23">
        <f>'LU OLS Model'!$B$12*J24</f>
        <v>0</v>
      </c>
      <c r="V24" s="23">
        <f>'LU OLS Model'!$B$13*K24</f>
        <v>0</v>
      </c>
      <c r="W24" s="23">
        <f>'LU OLS Model'!$B$14*L24</f>
        <v>-1624361.79105547</v>
      </c>
      <c r="X24" s="23">
        <f t="shared" ca="1" si="2"/>
        <v>11548622.491898414</v>
      </c>
    </row>
    <row r="25" spans="1:24" x14ac:dyDescent="0.25">
      <c r="A25" s="11">
        <f>'Monthly Data'!A25</f>
        <v>38504</v>
      </c>
      <c r="B25" s="6">
        <f t="shared" si="0"/>
        <v>2005</v>
      </c>
      <c r="C25" s="30">
        <f>'Monthly Data'!I25</f>
        <v>13444030.1456</v>
      </c>
      <c r="D25" s="30">
        <f t="shared" ref="D25:E25" ca="1" si="25">D37</f>
        <v>41.510000000000005</v>
      </c>
      <c r="E25" s="30">
        <f t="shared" ca="1" si="25"/>
        <v>44.41</v>
      </c>
      <c r="F25" s="30">
        <f>'Monthly Data'!P25</f>
        <v>30</v>
      </c>
      <c r="G25" s="30">
        <f>'Monthly Data'!Q25</f>
        <v>6413.4</v>
      </c>
      <c r="H25" s="30">
        <f>'Monthly Data'!AC25</f>
        <v>0</v>
      </c>
      <c r="I25" s="30">
        <f>'Monthly Data'!AD25</f>
        <v>0</v>
      </c>
      <c r="J25" s="4">
        <f>'Monthly Data'!AF25</f>
        <v>0</v>
      </c>
      <c r="K25" s="4">
        <f>'Monthly Data'!AG25</f>
        <v>0</v>
      </c>
      <c r="L25" s="4">
        <f>'Monthly Data'!AH25</f>
        <v>1</v>
      </c>
      <c r="M25" s="30"/>
      <c r="N25" s="23">
        <f>'LU OLS Model'!$B$5</f>
        <v>-9214193.8984900694</v>
      </c>
      <c r="O25" s="23">
        <f ca="1">'LU OLS Model'!$B$6*D25</f>
        <v>-88379.246125910315</v>
      </c>
      <c r="P25" s="23">
        <f ca="1">'LU OLS Model'!$B$7*E25</f>
        <v>752266.36785569368</v>
      </c>
      <c r="Q25" s="23">
        <f>'LU OLS Model'!$B$8*F25</f>
        <v>11923787.053350959</v>
      </c>
      <c r="R25" s="23">
        <f>'LU OLS Model'!$B$9*G25</f>
        <v>10832173.45886153</v>
      </c>
      <c r="S25" s="23">
        <f>'LU OLS Model'!$B$10*H25</f>
        <v>0</v>
      </c>
      <c r="T25" s="23">
        <f>'LU OLS Model'!$B$11*I25</f>
        <v>0</v>
      </c>
      <c r="U25" s="23">
        <f>'LU OLS Model'!$B$12*J25</f>
        <v>0</v>
      </c>
      <c r="V25" s="23">
        <f>'LU OLS Model'!$B$13*K25</f>
        <v>0</v>
      </c>
      <c r="W25" s="23">
        <f>'LU OLS Model'!$B$14*L25</f>
        <v>-1624361.79105547</v>
      </c>
      <c r="X25" s="23">
        <f t="shared" ca="1" si="2"/>
        <v>12581291.944396732</v>
      </c>
    </row>
    <row r="26" spans="1:24" x14ac:dyDescent="0.25">
      <c r="A26" s="11">
        <f>'Monthly Data'!A26</f>
        <v>38534</v>
      </c>
      <c r="B26" s="6">
        <f t="shared" si="0"/>
        <v>2005</v>
      </c>
      <c r="C26" s="30">
        <f>'Monthly Data'!I26</f>
        <v>14735971.791300001</v>
      </c>
      <c r="D26" s="30">
        <f t="shared" ref="D26:E26" ca="1" si="26">D38</f>
        <v>5.01</v>
      </c>
      <c r="E26" s="30">
        <f t="shared" ca="1" si="26"/>
        <v>96.909999999999982</v>
      </c>
      <c r="F26" s="30">
        <f>'Monthly Data'!P26</f>
        <v>31</v>
      </c>
      <c r="G26" s="30">
        <f>'Monthly Data'!Q26</f>
        <v>6469.8</v>
      </c>
      <c r="H26" s="30">
        <f>'Monthly Data'!AC26</f>
        <v>0</v>
      </c>
      <c r="I26" s="30">
        <f>'Monthly Data'!AD26</f>
        <v>0</v>
      </c>
      <c r="J26" s="4">
        <f>'Monthly Data'!AF26</f>
        <v>0</v>
      </c>
      <c r="K26" s="4">
        <f>'Monthly Data'!AG26</f>
        <v>0</v>
      </c>
      <c r="L26" s="4">
        <f>'Monthly Data'!AH26</f>
        <v>1</v>
      </c>
      <c r="M26" s="30"/>
      <c r="N26" s="23">
        <f>'LU OLS Model'!$B$5</f>
        <v>-9214193.8984900694</v>
      </c>
      <c r="O26" s="23">
        <f ca="1">'LU OLS Model'!$B$6*D26</f>
        <v>-10666.827826808254</v>
      </c>
      <c r="P26" s="23">
        <f ca="1">'LU OLS Model'!$B$7*E26</f>
        <v>1641570.225374809</v>
      </c>
      <c r="Q26" s="23">
        <f>'LU OLS Model'!$B$8*F26</f>
        <v>12321246.621795991</v>
      </c>
      <c r="R26" s="23">
        <f>'LU OLS Model'!$B$9*G26</f>
        <v>10927432.538769191</v>
      </c>
      <c r="S26" s="23">
        <f>'LU OLS Model'!$B$10*H26</f>
        <v>0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-1624361.79105547</v>
      </c>
      <c r="X26" s="23">
        <f t="shared" ca="1" si="2"/>
        <v>14041026.868567642</v>
      </c>
    </row>
    <row r="27" spans="1:24" x14ac:dyDescent="0.25">
      <c r="A27" s="11">
        <f>'Monthly Data'!A27</f>
        <v>38565</v>
      </c>
      <c r="B27" s="6">
        <f t="shared" si="0"/>
        <v>2005</v>
      </c>
      <c r="C27" s="30">
        <f>'Monthly Data'!I27</f>
        <v>14345793.703300001</v>
      </c>
      <c r="D27" s="30">
        <f t="shared" ref="D27:E27" ca="1" si="27">D39</f>
        <v>12.719999999999999</v>
      </c>
      <c r="E27" s="30">
        <f t="shared" ca="1" si="27"/>
        <v>77.22999999999999</v>
      </c>
      <c r="F27" s="30">
        <f>'Monthly Data'!P27</f>
        <v>31</v>
      </c>
      <c r="G27" s="30">
        <f>'Monthly Data'!Q27</f>
        <v>6482.5</v>
      </c>
      <c r="H27" s="30">
        <f>'Monthly Data'!AC27</f>
        <v>0</v>
      </c>
      <c r="I27" s="30">
        <f>'Monthly Data'!AD27</f>
        <v>0</v>
      </c>
      <c r="J27" s="4">
        <f>'Monthly Data'!AF27</f>
        <v>0</v>
      </c>
      <c r="K27" s="4">
        <f>'Monthly Data'!AG27</f>
        <v>0</v>
      </c>
      <c r="L27" s="4">
        <f>'Monthly Data'!AH27</f>
        <v>1</v>
      </c>
      <c r="M27" s="30"/>
      <c r="N27" s="23">
        <f>'LU OLS Model'!$B$5</f>
        <v>-9214193.8984900694</v>
      </c>
      <c r="O27" s="23">
        <f ca="1">'LU OLS Model'!$B$6*D27</f>
        <v>-27082.245500399396</v>
      </c>
      <c r="P27" s="23">
        <f ca="1">'LU OLS Model'!$B$7*E27</f>
        <v>1308208.3222133578</v>
      </c>
      <c r="Q27" s="23">
        <f>'LU OLS Model'!$B$8*F27</f>
        <v>12321246.621795991</v>
      </c>
      <c r="R27" s="23">
        <f>'LU OLS Model'!$B$9*G27</f>
        <v>10948882.7216562</v>
      </c>
      <c r="S27" s="23">
        <f>'LU OLS Model'!$B$10*H27</f>
        <v>0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-1624361.79105547</v>
      </c>
      <c r="X27" s="23">
        <f t="shared" ca="1" si="2"/>
        <v>13712699.730619609</v>
      </c>
    </row>
    <row r="28" spans="1:24" x14ac:dyDescent="0.25">
      <c r="A28" s="11">
        <f>'Monthly Data'!A28</f>
        <v>38596</v>
      </c>
      <c r="B28" s="6">
        <f t="shared" si="0"/>
        <v>2005</v>
      </c>
      <c r="C28" s="30">
        <f>'Monthly Data'!I28</f>
        <v>13619186.851999998</v>
      </c>
      <c r="D28" s="30">
        <f t="shared" ref="D28:E28" ca="1" si="28">D40</f>
        <v>86.570000000000007</v>
      </c>
      <c r="E28" s="30">
        <f t="shared" ca="1" si="28"/>
        <v>19.899999999999999</v>
      </c>
      <c r="F28" s="30">
        <f>'Monthly Data'!P28</f>
        <v>30</v>
      </c>
      <c r="G28" s="30">
        <f>'Monthly Data'!Q28</f>
        <v>6449.4</v>
      </c>
      <c r="H28" s="30">
        <f>'Monthly Data'!AC28</f>
        <v>0</v>
      </c>
      <c r="I28" s="30">
        <f>'Monthly Data'!AD28</f>
        <v>1</v>
      </c>
      <c r="J28" s="4">
        <f>'Monthly Data'!AF28</f>
        <v>0</v>
      </c>
      <c r="K28" s="4">
        <f>'Monthly Data'!AG28</f>
        <v>0</v>
      </c>
      <c r="L28" s="4">
        <f>'Monthly Data'!AH28</f>
        <v>0</v>
      </c>
      <c r="M28" s="30"/>
      <c r="N28" s="23">
        <f>'LU OLS Model'!$B$5</f>
        <v>-9214193.8984900694</v>
      </c>
      <c r="O28" s="23">
        <f ca="1">'LU OLS Model'!$B$6*D28</f>
        <v>-184316.82334666481</v>
      </c>
      <c r="P28" s="23">
        <f ca="1">'LU OLS Model'!$B$7*E28</f>
        <v>337088.50980248378</v>
      </c>
      <c r="Q28" s="23">
        <f>'LU OLS Model'!$B$8*F28</f>
        <v>11923787.053350959</v>
      </c>
      <c r="R28" s="23">
        <f>'LU OLS Model'!$B$9*G28</f>
        <v>10892977.126887696</v>
      </c>
      <c r="S28" s="23">
        <f>'LU OLS Model'!$B$10*H28</f>
        <v>0</v>
      </c>
      <c r="T28" s="23">
        <f>'LU OLS Model'!$B$11*I28</f>
        <v>-973362.50000730704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ca="1" si="2"/>
        <v>12781979.468197096</v>
      </c>
    </row>
    <row r="29" spans="1:24" x14ac:dyDescent="0.25">
      <c r="A29" s="11">
        <f>'Monthly Data'!A29</f>
        <v>38626</v>
      </c>
      <c r="B29" s="6">
        <f t="shared" si="0"/>
        <v>2005</v>
      </c>
      <c r="C29" s="30">
        <f>'Monthly Data'!I29</f>
        <v>12966920.838300001</v>
      </c>
      <c r="D29" s="30">
        <f t="shared" ref="D29:E29" ca="1" si="29">D41</f>
        <v>270.3</v>
      </c>
      <c r="E29" s="30">
        <f t="shared" ca="1" si="29"/>
        <v>1.21</v>
      </c>
      <c r="F29" s="30">
        <f>'Monthly Data'!P29</f>
        <v>31</v>
      </c>
      <c r="G29" s="30">
        <f>'Monthly Data'!Q29</f>
        <v>6440.1</v>
      </c>
      <c r="H29" s="30">
        <f>'Monthly Data'!AC29</f>
        <v>0</v>
      </c>
      <c r="I29" s="30">
        <f>'Monthly Data'!AD29</f>
        <v>1</v>
      </c>
      <c r="J29" s="4">
        <f>'Monthly Data'!AF29</f>
        <v>0</v>
      </c>
      <c r="K29" s="4">
        <f>'Monthly Data'!AG29</f>
        <v>0</v>
      </c>
      <c r="L29" s="4">
        <f>'Monthly Data'!AH29</f>
        <v>0</v>
      </c>
      <c r="M29" s="30"/>
      <c r="N29" s="23">
        <f>'LU OLS Model'!$B$5</f>
        <v>-9214193.8984900694</v>
      </c>
      <c r="O29" s="23">
        <f ca="1">'LU OLS Model'!$B$6*D29</f>
        <v>-575497.7168834873</v>
      </c>
      <c r="P29" s="23">
        <f ca="1">'LU OLS Model'!$B$7*E29</f>
        <v>20496.336525678664</v>
      </c>
      <c r="Q29" s="23">
        <f>'LU OLS Model'!$B$8*F29</f>
        <v>12321246.621795991</v>
      </c>
      <c r="R29" s="23">
        <f>'LU OLS Model'!$B$9*G29</f>
        <v>10877269.512647605</v>
      </c>
      <c r="S29" s="23">
        <f>'LU OLS Model'!$B$10*H29</f>
        <v>0</v>
      </c>
      <c r="T29" s="23">
        <f>'LU OLS Model'!$B$11*I29</f>
        <v>-973362.50000730704</v>
      </c>
      <c r="U29" s="23">
        <f>'LU OLS Model'!$B$12*J29</f>
        <v>0</v>
      </c>
      <c r="V29" s="23">
        <f>'LU OLS Model'!$B$13*K29</f>
        <v>0</v>
      </c>
      <c r="W29" s="23">
        <f>'LU OLS Model'!$B$14*L29</f>
        <v>0</v>
      </c>
      <c r="X29" s="23">
        <f t="shared" ca="1" si="2"/>
        <v>12455958.35558841</v>
      </c>
    </row>
    <row r="30" spans="1:24" x14ac:dyDescent="0.25">
      <c r="A30" s="11">
        <f>'Monthly Data'!A30</f>
        <v>38657</v>
      </c>
      <c r="B30" s="6">
        <f t="shared" si="0"/>
        <v>2005</v>
      </c>
      <c r="C30" s="30">
        <f>'Monthly Data'!I30</f>
        <v>11891754.668300001</v>
      </c>
      <c r="D30" s="30">
        <f t="shared" ref="D30:E30" ca="1" si="30">D42</f>
        <v>444.05</v>
      </c>
      <c r="E30" s="30">
        <f t="shared" ca="1" si="30"/>
        <v>0</v>
      </c>
      <c r="F30" s="30">
        <f>'Monthly Data'!P30</f>
        <v>30</v>
      </c>
      <c r="G30" s="30">
        <f>'Monthly Data'!Q30</f>
        <v>6419.7</v>
      </c>
      <c r="H30" s="30">
        <f>'Monthly Data'!AC30</f>
        <v>0</v>
      </c>
      <c r="I30" s="30">
        <f>'Monthly Data'!AD30</f>
        <v>1</v>
      </c>
      <c r="J30" s="4">
        <f>'Monthly Data'!AF30</f>
        <v>0</v>
      </c>
      <c r="K30" s="4">
        <f>'Monthly Data'!AG30</f>
        <v>0</v>
      </c>
      <c r="L30" s="4">
        <f>'Monthly Data'!AH30</f>
        <v>0</v>
      </c>
      <c r="M30" s="30"/>
      <c r="N30" s="23">
        <f>'LU OLS Model'!$B$5</f>
        <v>-9214193.8984900694</v>
      </c>
      <c r="O30" s="23">
        <f ca="1">'LU OLS Model'!$B$6*D30</f>
        <v>-945430.11906071962</v>
      </c>
      <c r="P30" s="23">
        <f ca="1">'LU OLS Model'!$B$7*E30</f>
        <v>0</v>
      </c>
      <c r="Q30" s="23">
        <f>'LU OLS Model'!$B$8*F30</f>
        <v>11923787.053350959</v>
      </c>
      <c r="R30" s="23">
        <f>'LU OLS Model'!$B$9*G30</f>
        <v>10842814.100766109</v>
      </c>
      <c r="S30" s="23">
        <f>'LU OLS Model'!$B$10*H30</f>
        <v>0</v>
      </c>
      <c r="T30" s="23">
        <f>'LU OLS Model'!$B$11*I30</f>
        <v>-973362.50000730704</v>
      </c>
      <c r="U30" s="23">
        <f>'LU OLS Model'!$B$12*J30</f>
        <v>0</v>
      </c>
      <c r="V30" s="23">
        <f>'LU OLS Model'!$B$13*K30</f>
        <v>0</v>
      </c>
      <c r="W30" s="23">
        <f>'LU OLS Model'!$B$14*L30</f>
        <v>0</v>
      </c>
      <c r="X30" s="23">
        <f t="shared" ca="1" si="2"/>
        <v>11633614.636558972</v>
      </c>
    </row>
    <row r="31" spans="1:24" x14ac:dyDescent="0.25">
      <c r="A31" s="11">
        <f>'Monthly Data'!A31</f>
        <v>38687</v>
      </c>
      <c r="B31" s="6">
        <f t="shared" si="0"/>
        <v>2005</v>
      </c>
      <c r="C31" s="30">
        <f>'Monthly Data'!I31</f>
        <v>11684766.8213</v>
      </c>
      <c r="D31" s="30">
        <f t="shared" ref="D31:E31" ca="1" si="31">D43</f>
        <v>684.01</v>
      </c>
      <c r="E31" s="30">
        <f t="shared" ca="1" si="31"/>
        <v>0</v>
      </c>
      <c r="F31" s="30">
        <f>'Monthly Data'!P31</f>
        <v>31</v>
      </c>
      <c r="G31" s="30">
        <f>'Monthly Data'!Q31</f>
        <v>6419.7</v>
      </c>
      <c r="H31" s="30">
        <f>'Monthly Data'!AC31</f>
        <v>0</v>
      </c>
      <c r="I31" s="30">
        <f>'Monthly Data'!AD31</f>
        <v>0</v>
      </c>
      <c r="J31" s="4">
        <f>'Monthly Data'!AF31</f>
        <v>0</v>
      </c>
      <c r="K31" s="4">
        <f>'Monthly Data'!AG31</f>
        <v>1</v>
      </c>
      <c r="L31" s="4">
        <f>'Monthly Data'!AH31</f>
        <v>0</v>
      </c>
      <c r="M31" s="30"/>
      <c r="N31" s="23">
        <f>'LU OLS Model'!$B$5</f>
        <v>-9214193.8984900694</v>
      </c>
      <c r="O31" s="23">
        <f ca="1">'LU OLS Model'!$B$6*D31</f>
        <v>-1456330.7189251725</v>
      </c>
      <c r="P31" s="23">
        <f ca="1">'LU OLS Model'!$B$7*E31</f>
        <v>0</v>
      </c>
      <c r="Q31" s="23">
        <f>'LU OLS Model'!$B$8*F31</f>
        <v>12321246.621795991</v>
      </c>
      <c r="R31" s="23">
        <f>'LU OLS Model'!$B$9*G31</f>
        <v>10842814.100766109</v>
      </c>
      <c r="S31" s="23">
        <f>'LU OLS Model'!$B$10*H31</f>
        <v>0</v>
      </c>
      <c r="T31" s="23">
        <f>'LU OLS Model'!$B$11*I31</f>
        <v>0</v>
      </c>
      <c r="U31" s="23">
        <f>'LU OLS Model'!$B$12*J31</f>
        <v>0</v>
      </c>
      <c r="V31" s="23">
        <f>'LU OLS Model'!$B$13*K31</f>
        <v>-1101046.6373260899</v>
      </c>
      <c r="W31" s="23">
        <f>'LU OLS Model'!$B$14*L31</f>
        <v>0</v>
      </c>
      <c r="X31" s="23">
        <f t="shared" ca="1" si="2"/>
        <v>11392489.467820769</v>
      </c>
    </row>
    <row r="32" spans="1:24" x14ac:dyDescent="0.25">
      <c r="A32" s="11">
        <f>'Monthly Data'!A32</f>
        <v>38718</v>
      </c>
      <c r="B32" s="6">
        <f t="shared" si="0"/>
        <v>2006</v>
      </c>
      <c r="C32" s="30">
        <f>'Monthly Data'!I32</f>
        <v>12492567.1096</v>
      </c>
      <c r="D32" s="30">
        <f t="shared" ref="D32:E32" ca="1" si="32">D44</f>
        <v>784.29</v>
      </c>
      <c r="E32" s="30">
        <f t="shared" ca="1" si="32"/>
        <v>0</v>
      </c>
      <c r="F32" s="30">
        <f>'Monthly Data'!P32</f>
        <v>31</v>
      </c>
      <c r="G32" s="30">
        <f>'Monthly Data'!Q32</f>
        <v>6373.2</v>
      </c>
      <c r="H32" s="30">
        <f>'Monthly Data'!AC32</f>
        <v>0</v>
      </c>
      <c r="I32" s="30">
        <f>'Monthly Data'!AD32</f>
        <v>0</v>
      </c>
      <c r="J32" s="4">
        <f>'Monthly Data'!AF32</f>
        <v>0</v>
      </c>
      <c r="K32" s="4">
        <f>'Monthly Data'!AG32</f>
        <v>0</v>
      </c>
      <c r="L32" s="4">
        <f>'Monthly Data'!AH32</f>
        <v>0</v>
      </c>
      <c r="M32" s="30"/>
      <c r="N32" s="23">
        <f>'LU OLS Model'!$B$5</f>
        <v>-9214193.8984900694</v>
      </c>
      <c r="O32" s="23">
        <f ca="1">'LU OLS Model'!$B$6*D32</f>
        <v>-1669837.6040493904</v>
      </c>
      <c r="P32" s="23">
        <f ca="1">'LU OLS Model'!$B$7*E32</f>
        <v>0</v>
      </c>
      <c r="Q32" s="23">
        <f>'LU OLS Model'!$B$8*F32</f>
        <v>12321246.621795991</v>
      </c>
      <c r="R32" s="23">
        <f>'LU OLS Model'!$B$9*G32</f>
        <v>10764276.029565644</v>
      </c>
      <c r="S32" s="23">
        <f>'LU OLS Model'!$B$10*H32</f>
        <v>0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0</v>
      </c>
      <c r="X32" s="23">
        <f t="shared" ca="1" si="2"/>
        <v>12201491.148822175</v>
      </c>
    </row>
    <row r="33" spans="1:24" x14ac:dyDescent="0.25">
      <c r="A33" s="11">
        <f>'Monthly Data'!A33</f>
        <v>38749</v>
      </c>
      <c r="B33" s="6">
        <f t="shared" si="0"/>
        <v>2006</v>
      </c>
      <c r="C33" s="30">
        <f>'Monthly Data'!I33</f>
        <v>11623619.4452</v>
      </c>
      <c r="D33" s="30">
        <f t="shared" ref="D33:E33" ca="1" si="33">D45</f>
        <v>682.50999999999988</v>
      </c>
      <c r="E33" s="30">
        <f t="shared" ca="1" si="33"/>
        <v>0</v>
      </c>
      <c r="F33" s="30">
        <f>'Monthly Data'!P33</f>
        <v>28</v>
      </c>
      <c r="G33" s="30">
        <f>'Monthly Data'!Q33</f>
        <v>6330.4</v>
      </c>
      <c r="H33" s="30">
        <f>'Monthly Data'!AC33</f>
        <v>0</v>
      </c>
      <c r="I33" s="30">
        <f>'Monthly Data'!AD33</f>
        <v>0</v>
      </c>
      <c r="J33" s="4">
        <f>'Monthly Data'!AF33</f>
        <v>0</v>
      </c>
      <c r="K33" s="4">
        <f>'Monthly Data'!AG33</f>
        <v>0</v>
      </c>
      <c r="L33" s="4">
        <f>'Monthly Data'!AH33</f>
        <v>0</v>
      </c>
      <c r="M33" s="30"/>
      <c r="N33" s="23">
        <f>'LU OLS Model'!$B$5</f>
        <v>-9214193.8984900694</v>
      </c>
      <c r="O33" s="23">
        <f ca="1">'LU OLS Model'!$B$6*D33</f>
        <v>-1453137.0578991817</v>
      </c>
      <c r="P33" s="23">
        <f ca="1">'LU OLS Model'!$B$7*E33</f>
        <v>0</v>
      </c>
      <c r="Q33" s="23">
        <f>'LU OLS Model'!$B$8*F33</f>
        <v>11128867.916460896</v>
      </c>
      <c r="R33" s="23">
        <f>'LU OLS Model'!$B$9*G33</f>
        <v>10691987.224245647</v>
      </c>
      <c r="S33" s="23">
        <f>'LU OLS Model'!$B$10*H33</f>
        <v>0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0</v>
      </c>
      <c r="X33" s="23">
        <f t="shared" ca="1" si="2"/>
        <v>11153524.184317291</v>
      </c>
    </row>
    <row r="34" spans="1:24" x14ac:dyDescent="0.25">
      <c r="A34" s="11">
        <f>'Monthly Data'!A34</f>
        <v>38777</v>
      </c>
      <c r="B34" s="6">
        <f t="shared" si="0"/>
        <v>2006</v>
      </c>
      <c r="C34" s="30">
        <f>'Monthly Data'!I34</f>
        <v>12778744.361199999</v>
      </c>
      <c r="D34" s="30">
        <f t="shared" ref="D34:E34" ca="1" si="34">D46</f>
        <v>556.99</v>
      </c>
      <c r="E34" s="30">
        <f t="shared" ca="1" si="34"/>
        <v>0</v>
      </c>
      <c r="F34" s="30">
        <f>'Monthly Data'!P34</f>
        <v>31</v>
      </c>
      <c r="G34" s="30">
        <f>'Monthly Data'!Q34</f>
        <v>6308</v>
      </c>
      <c r="H34" s="30">
        <f>'Monthly Data'!AC34</f>
        <v>1</v>
      </c>
      <c r="I34" s="30">
        <f>'Monthly Data'!AD34</f>
        <v>0</v>
      </c>
      <c r="J34" s="4">
        <f>'Monthly Data'!AF34</f>
        <v>0</v>
      </c>
      <c r="K34" s="4">
        <f>'Monthly Data'!AG34</f>
        <v>0</v>
      </c>
      <c r="L34" s="4">
        <f>'Monthly Data'!AH34</f>
        <v>0</v>
      </c>
      <c r="M34" s="30"/>
      <c r="N34" s="23">
        <f>'LU OLS Model'!$B$5</f>
        <v>-9214193.8984900694</v>
      </c>
      <c r="O34" s="23">
        <f ca="1">'LU OLS Model'!$B$6*D34</f>
        <v>-1185891.5032442973</v>
      </c>
      <c r="P34" s="23">
        <f ca="1">'LU OLS Model'!$B$7*E34</f>
        <v>0</v>
      </c>
      <c r="Q34" s="23">
        <f>'LU OLS Model'!$B$8*F34</f>
        <v>12321246.621795991</v>
      </c>
      <c r="R34" s="23">
        <f>'LU OLS Model'!$B$9*G34</f>
        <v>10654153.830807144</v>
      </c>
      <c r="S34" s="23">
        <f>'LU OLS Model'!$B$10*H34</f>
        <v>-467491.52542399202</v>
      </c>
      <c r="T34" s="23">
        <f>'LU OLS Model'!$B$11*I34</f>
        <v>0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ca="1" si="2"/>
        <v>12107823.525444776</v>
      </c>
    </row>
    <row r="35" spans="1:24" x14ac:dyDescent="0.25">
      <c r="A35" s="11">
        <f>'Monthly Data'!A35</f>
        <v>38808</v>
      </c>
      <c r="B35" s="6">
        <f t="shared" si="0"/>
        <v>2006</v>
      </c>
      <c r="C35" s="30">
        <f>'Monthly Data'!I35</f>
        <v>11618402.038800001</v>
      </c>
      <c r="D35" s="30">
        <f t="shared" ref="D35:E35" ca="1" si="35">D47</f>
        <v>326.58999999999997</v>
      </c>
      <c r="E35" s="30">
        <f t="shared" ca="1" si="35"/>
        <v>0.39</v>
      </c>
      <c r="F35" s="30">
        <f>'Monthly Data'!P35</f>
        <v>30</v>
      </c>
      <c r="G35" s="30">
        <f>'Monthly Data'!Q35</f>
        <v>6334.2</v>
      </c>
      <c r="H35" s="30">
        <f>'Monthly Data'!AC35</f>
        <v>1</v>
      </c>
      <c r="I35" s="30">
        <f>'Monthly Data'!AD35</f>
        <v>0</v>
      </c>
      <c r="J35" s="4">
        <f>'Monthly Data'!AF35</f>
        <v>1</v>
      </c>
      <c r="K35" s="4">
        <f>'Monthly Data'!AG35</f>
        <v>0</v>
      </c>
      <c r="L35" s="4">
        <f>'Monthly Data'!AH35</f>
        <v>0</v>
      </c>
      <c r="M35" s="30"/>
      <c r="N35" s="23">
        <f>'LU OLS Model'!$B$5</f>
        <v>-9214193.8984900694</v>
      </c>
      <c r="O35" s="23">
        <f ca="1">'LU OLS Model'!$B$6*D35</f>
        <v>-695345.16965215723</v>
      </c>
      <c r="P35" s="23">
        <f ca="1">'LU OLS Model'!$B$7*E35</f>
        <v>6606.2572272848583</v>
      </c>
      <c r="Q35" s="23">
        <f>'LU OLS Model'!$B$8*F35</f>
        <v>11923787.053350959</v>
      </c>
      <c r="R35" s="23">
        <f>'LU OLS Model'!$B$9*G35</f>
        <v>10698405.389203964</v>
      </c>
      <c r="S35" s="23">
        <f>'LU OLS Model'!$B$10*H35</f>
        <v>-467491.52542399202</v>
      </c>
      <c r="T35" s="23">
        <f>'LU OLS Model'!$B$11*I35</f>
        <v>0</v>
      </c>
      <c r="U35" s="23">
        <f>'LU OLS Model'!$B$12*J35</f>
        <v>-1002687.4002441399</v>
      </c>
      <c r="V35" s="23">
        <f>'LU OLS Model'!$B$13*K35</f>
        <v>0</v>
      </c>
      <c r="W35" s="23">
        <f>'LU OLS Model'!$B$14*L35</f>
        <v>0</v>
      </c>
      <c r="X35" s="23">
        <f t="shared" ca="1" si="2"/>
        <v>11249080.70597185</v>
      </c>
    </row>
    <row r="36" spans="1:24" x14ac:dyDescent="0.25">
      <c r="A36" s="11">
        <f>'Monthly Data'!A36</f>
        <v>38838</v>
      </c>
      <c r="B36" s="6">
        <f t="shared" si="0"/>
        <v>2006</v>
      </c>
      <c r="C36" s="30">
        <f>'Monthly Data'!I36</f>
        <v>11911133.5097</v>
      </c>
      <c r="D36" s="30">
        <f t="shared" ref="D36:E36" ca="1" si="36">D48</f>
        <v>144.96</v>
      </c>
      <c r="E36" s="30">
        <f t="shared" ca="1" si="36"/>
        <v>8.67</v>
      </c>
      <c r="F36" s="30">
        <f>'Monthly Data'!P36</f>
        <v>31</v>
      </c>
      <c r="G36" s="30">
        <f>'Monthly Data'!Q36</f>
        <v>6415.5</v>
      </c>
      <c r="H36" s="30">
        <f>'Monthly Data'!AC36</f>
        <v>1</v>
      </c>
      <c r="I36" s="30">
        <f>'Monthly Data'!AD36</f>
        <v>0</v>
      </c>
      <c r="J36" s="4">
        <f>'Monthly Data'!AF36</f>
        <v>0</v>
      </c>
      <c r="K36" s="4">
        <f>'Monthly Data'!AG36</f>
        <v>0</v>
      </c>
      <c r="L36" s="4">
        <f>'Monthly Data'!AH36</f>
        <v>1</v>
      </c>
      <c r="M36" s="30"/>
      <c r="N36" s="23">
        <f>'LU OLS Model'!$B$5</f>
        <v>-9214193.8984900694</v>
      </c>
      <c r="O36" s="23">
        <f ca="1">'LU OLS Model'!$B$6*D36</f>
        <v>-308635.4015517215</v>
      </c>
      <c r="P36" s="23">
        <f ca="1">'LU OLS Model'!$B$7*E36</f>
        <v>146862.17989887108</v>
      </c>
      <c r="Q36" s="23">
        <f>'LU OLS Model'!$B$8*F36</f>
        <v>12321246.621795991</v>
      </c>
      <c r="R36" s="23">
        <f>'LU OLS Model'!$B$9*G36</f>
        <v>10835720.339496389</v>
      </c>
      <c r="S36" s="23">
        <f>'LU OLS Model'!$B$10*H36</f>
        <v>-467491.52542399202</v>
      </c>
      <c r="T36" s="23">
        <f>'LU OLS Model'!$B$11*I36</f>
        <v>0</v>
      </c>
      <c r="U36" s="23">
        <f>'LU OLS Model'!$B$12*J36</f>
        <v>0</v>
      </c>
      <c r="V36" s="23">
        <f>'LU OLS Model'!$B$13*K36</f>
        <v>0</v>
      </c>
      <c r="W36" s="23">
        <f>'LU OLS Model'!$B$14*L36</f>
        <v>-1624361.79105547</v>
      </c>
      <c r="X36" s="23">
        <f t="shared" ca="1" si="2"/>
        <v>11689146.524669997</v>
      </c>
    </row>
    <row r="37" spans="1:24" x14ac:dyDescent="0.25">
      <c r="A37" s="11">
        <f>'Monthly Data'!A37</f>
        <v>38869</v>
      </c>
      <c r="B37" s="6">
        <f t="shared" si="0"/>
        <v>2006</v>
      </c>
      <c r="C37" s="30">
        <f>'Monthly Data'!I37</f>
        <v>13492304.6941</v>
      </c>
      <c r="D37" s="30">
        <f t="shared" ref="D37:E37" ca="1" si="37">D49</f>
        <v>41.510000000000005</v>
      </c>
      <c r="E37" s="30">
        <f t="shared" ca="1" si="37"/>
        <v>44.41</v>
      </c>
      <c r="F37" s="30">
        <f>'Monthly Data'!P37</f>
        <v>30</v>
      </c>
      <c r="G37" s="30">
        <f>'Monthly Data'!Q37</f>
        <v>6502.3</v>
      </c>
      <c r="H37" s="30">
        <f>'Monthly Data'!AC37</f>
        <v>0</v>
      </c>
      <c r="I37" s="30">
        <f>'Monthly Data'!AD37</f>
        <v>0</v>
      </c>
      <c r="J37" s="4">
        <f>'Monthly Data'!AF37</f>
        <v>0</v>
      </c>
      <c r="K37" s="4">
        <f>'Monthly Data'!AG37</f>
        <v>0</v>
      </c>
      <c r="L37" s="4">
        <f>'Monthly Data'!AH37</f>
        <v>1</v>
      </c>
      <c r="M37" s="30"/>
      <c r="N37" s="23">
        <f>'LU OLS Model'!$B$5</f>
        <v>-9214193.8984900694</v>
      </c>
      <c r="O37" s="23">
        <f ca="1">'LU OLS Model'!$B$6*D37</f>
        <v>-88379.246125910315</v>
      </c>
      <c r="P37" s="23">
        <f ca="1">'LU OLS Model'!$B$7*E37</f>
        <v>752266.36785569368</v>
      </c>
      <c r="Q37" s="23">
        <f>'LU OLS Model'!$B$8*F37</f>
        <v>11923787.053350959</v>
      </c>
      <c r="R37" s="23">
        <f>'LU OLS Model'!$B$9*G37</f>
        <v>10982324.739070591</v>
      </c>
      <c r="S37" s="23">
        <f>'LU OLS Model'!$B$10*H37</f>
        <v>0</v>
      </c>
      <c r="T37" s="23">
        <f>'LU OLS Model'!$B$11*I37</f>
        <v>0</v>
      </c>
      <c r="U37" s="23">
        <f>'LU OLS Model'!$B$12*J37</f>
        <v>0</v>
      </c>
      <c r="V37" s="23">
        <f>'LU OLS Model'!$B$13*K37</f>
        <v>0</v>
      </c>
      <c r="W37" s="23">
        <f>'LU OLS Model'!$B$14*L37</f>
        <v>-1624361.79105547</v>
      </c>
      <c r="X37" s="23">
        <f t="shared" ca="1" si="2"/>
        <v>12731443.224605793</v>
      </c>
    </row>
    <row r="38" spans="1:24" x14ac:dyDescent="0.25">
      <c r="A38" s="11">
        <f>'Monthly Data'!A38</f>
        <v>38899</v>
      </c>
      <c r="B38" s="6">
        <f t="shared" si="0"/>
        <v>2006</v>
      </c>
      <c r="C38" s="30">
        <f>'Monthly Data'!I38</f>
        <v>15213726.781500001</v>
      </c>
      <c r="D38" s="30">
        <f t="shared" ref="D38:E38" ca="1" si="38">D50</f>
        <v>5.01</v>
      </c>
      <c r="E38" s="30">
        <f t="shared" ca="1" si="38"/>
        <v>96.909999999999982</v>
      </c>
      <c r="F38" s="30">
        <f>'Monthly Data'!P38</f>
        <v>31</v>
      </c>
      <c r="G38" s="30">
        <f>'Monthly Data'!Q38</f>
        <v>6565</v>
      </c>
      <c r="H38" s="30">
        <f>'Monthly Data'!AC38</f>
        <v>0</v>
      </c>
      <c r="I38" s="30">
        <f>'Monthly Data'!AD38</f>
        <v>0</v>
      </c>
      <c r="J38" s="4">
        <f>'Monthly Data'!AF38</f>
        <v>0</v>
      </c>
      <c r="K38" s="4">
        <f>'Monthly Data'!AG38</f>
        <v>0</v>
      </c>
      <c r="L38" s="4">
        <f>'Monthly Data'!AH38</f>
        <v>1</v>
      </c>
      <c r="M38" s="30"/>
      <c r="N38" s="23">
        <f>'LU OLS Model'!$B$5</f>
        <v>-9214193.8984900694</v>
      </c>
      <c r="O38" s="23">
        <f ca="1">'LU OLS Model'!$B$6*D38</f>
        <v>-10666.827826808254</v>
      </c>
      <c r="P38" s="23">
        <f ca="1">'LU OLS Model'!$B$7*E38</f>
        <v>1641570.225374809</v>
      </c>
      <c r="Q38" s="23">
        <f>'LU OLS Model'!$B$8*F38</f>
        <v>12321246.621795991</v>
      </c>
      <c r="R38" s="23">
        <f>'LU OLS Model'!$B$9*G38</f>
        <v>11088224.460882831</v>
      </c>
      <c r="S38" s="23">
        <f>'LU OLS Model'!$B$10*H38</f>
        <v>0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-1624361.79105547</v>
      </c>
      <c r="X38" s="23">
        <f t="shared" ca="1" si="2"/>
        <v>14201818.790681282</v>
      </c>
    </row>
    <row r="39" spans="1:24" x14ac:dyDescent="0.25">
      <c r="A39" s="11">
        <f>'Monthly Data'!A39</f>
        <v>38930</v>
      </c>
      <c r="B39" s="6">
        <f t="shared" si="0"/>
        <v>2006</v>
      </c>
      <c r="C39" s="30">
        <f>'Monthly Data'!I39</f>
        <v>14149835.372900002</v>
      </c>
      <c r="D39" s="30">
        <f t="shared" ref="D39:E39" ca="1" si="39">D51</f>
        <v>12.719999999999999</v>
      </c>
      <c r="E39" s="30">
        <f t="shared" ca="1" si="39"/>
        <v>77.22999999999999</v>
      </c>
      <c r="F39" s="30">
        <f>'Monthly Data'!P39</f>
        <v>31</v>
      </c>
      <c r="G39" s="30">
        <f>'Monthly Data'!Q39</f>
        <v>6570.2</v>
      </c>
      <c r="H39" s="30">
        <f>'Monthly Data'!AC39</f>
        <v>0</v>
      </c>
      <c r="I39" s="30">
        <f>'Monthly Data'!AD39</f>
        <v>0</v>
      </c>
      <c r="J39" s="4">
        <f>'Monthly Data'!AF39</f>
        <v>0</v>
      </c>
      <c r="K39" s="4">
        <f>'Monthly Data'!AG39</f>
        <v>0</v>
      </c>
      <c r="L39" s="4">
        <f>'Monthly Data'!AH39</f>
        <v>1</v>
      </c>
      <c r="M39" s="30"/>
      <c r="N39" s="23">
        <f>'LU OLS Model'!$B$5</f>
        <v>-9214193.8984900694</v>
      </c>
      <c r="O39" s="23">
        <f ca="1">'LU OLS Model'!$B$6*D39</f>
        <v>-27082.245500399396</v>
      </c>
      <c r="P39" s="23">
        <f ca="1">'LU OLS Model'!$B$7*E39</f>
        <v>1308208.3222133578</v>
      </c>
      <c r="Q39" s="23">
        <f>'LU OLS Model'!$B$8*F39</f>
        <v>12321246.621795991</v>
      </c>
      <c r="R39" s="23">
        <f>'LU OLS Model'!$B$9*G39</f>
        <v>11097007.212931054</v>
      </c>
      <c r="S39" s="23">
        <f>'LU OLS Model'!$B$10*H39</f>
        <v>0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-1624361.79105547</v>
      </c>
      <c r="X39" s="23">
        <f t="shared" ca="1" si="2"/>
        <v>13860824.221894464</v>
      </c>
    </row>
    <row r="40" spans="1:24" x14ac:dyDescent="0.25">
      <c r="A40" s="11">
        <f>'Monthly Data'!A40</f>
        <v>38961</v>
      </c>
      <c r="B40" s="6">
        <f t="shared" si="0"/>
        <v>2006</v>
      </c>
      <c r="C40" s="30">
        <f>'Monthly Data'!I40</f>
        <v>13283255.967100002</v>
      </c>
      <c r="D40" s="30">
        <f t="shared" ref="D40:E40" ca="1" si="40">D52</f>
        <v>86.570000000000007</v>
      </c>
      <c r="E40" s="30">
        <f t="shared" ca="1" si="40"/>
        <v>19.899999999999999</v>
      </c>
      <c r="F40" s="30">
        <f>'Monthly Data'!P40</f>
        <v>30</v>
      </c>
      <c r="G40" s="30">
        <f>'Monthly Data'!Q40</f>
        <v>6521</v>
      </c>
      <c r="H40" s="30">
        <f>'Monthly Data'!AC40</f>
        <v>0</v>
      </c>
      <c r="I40" s="30">
        <f>'Monthly Data'!AD40</f>
        <v>1</v>
      </c>
      <c r="J40" s="4">
        <f>'Monthly Data'!AF40</f>
        <v>0</v>
      </c>
      <c r="K40" s="4">
        <f>'Monthly Data'!AG40</f>
        <v>0</v>
      </c>
      <c r="L40" s="4">
        <f>'Monthly Data'!AH40</f>
        <v>0</v>
      </c>
      <c r="M40" s="30"/>
      <c r="N40" s="23">
        <f>'LU OLS Model'!$B$5</f>
        <v>-9214193.8984900694</v>
      </c>
      <c r="O40" s="23">
        <f ca="1">'LU OLS Model'!$B$6*D40</f>
        <v>-184316.82334666481</v>
      </c>
      <c r="P40" s="23">
        <f ca="1">'LU OLS Model'!$B$7*E40</f>
        <v>337088.50980248378</v>
      </c>
      <c r="Q40" s="23">
        <f>'LU OLS Model'!$B$8*F40</f>
        <v>11923787.053350959</v>
      </c>
      <c r="R40" s="23">
        <f>'LU OLS Model'!$B$9*G40</f>
        <v>11013908.866628626</v>
      </c>
      <c r="S40" s="23">
        <f>'LU OLS Model'!$B$10*H40</f>
        <v>0</v>
      </c>
      <c r="T40" s="23">
        <f>'LU OLS Model'!$B$11*I40</f>
        <v>-973362.50000730704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ca="1" si="2"/>
        <v>12902911.207938027</v>
      </c>
    </row>
    <row r="41" spans="1:24" x14ac:dyDescent="0.25">
      <c r="A41" s="11">
        <f>'Monthly Data'!A41</f>
        <v>38991</v>
      </c>
      <c r="B41" s="6">
        <f t="shared" si="0"/>
        <v>2006</v>
      </c>
      <c r="C41" s="30">
        <f>'Monthly Data'!I41</f>
        <v>12506229.947699999</v>
      </c>
      <c r="D41" s="30">
        <f t="shared" ref="D41:E41" ca="1" si="41">D53</f>
        <v>270.3</v>
      </c>
      <c r="E41" s="30">
        <f t="shared" ca="1" si="41"/>
        <v>1.21</v>
      </c>
      <c r="F41" s="30">
        <f>'Monthly Data'!P41</f>
        <v>31</v>
      </c>
      <c r="G41" s="30">
        <f>'Monthly Data'!Q41</f>
        <v>6485.7</v>
      </c>
      <c r="H41" s="30">
        <f>'Monthly Data'!AC41</f>
        <v>0</v>
      </c>
      <c r="I41" s="30">
        <f>'Monthly Data'!AD41</f>
        <v>1</v>
      </c>
      <c r="J41" s="4">
        <f>'Monthly Data'!AF41</f>
        <v>0</v>
      </c>
      <c r="K41" s="4">
        <f>'Monthly Data'!AG41</f>
        <v>0</v>
      </c>
      <c r="L41" s="4">
        <f>'Monthly Data'!AH41</f>
        <v>0</v>
      </c>
      <c r="M41" s="30"/>
      <c r="N41" s="23">
        <f>'LU OLS Model'!$B$5</f>
        <v>-9214193.8984900694</v>
      </c>
      <c r="O41" s="23">
        <f ca="1">'LU OLS Model'!$B$6*D41</f>
        <v>-575497.7168834873</v>
      </c>
      <c r="P41" s="23">
        <f ca="1">'LU OLS Model'!$B$7*E41</f>
        <v>20496.336525678664</v>
      </c>
      <c r="Q41" s="23">
        <f>'LU OLS Model'!$B$8*F41</f>
        <v>12321246.621795991</v>
      </c>
      <c r="R41" s="23">
        <f>'LU OLS Model'!$B$9*G41</f>
        <v>10954287.492147414</v>
      </c>
      <c r="S41" s="23">
        <f>'LU OLS Model'!$B$10*H41</f>
        <v>0</v>
      </c>
      <c r="T41" s="23">
        <f>'LU OLS Model'!$B$11*I41</f>
        <v>-973362.50000730704</v>
      </c>
      <c r="U41" s="23">
        <f>'LU OLS Model'!$B$12*J41</f>
        <v>0</v>
      </c>
      <c r="V41" s="23">
        <f>'LU OLS Model'!$B$13*K41</f>
        <v>0</v>
      </c>
      <c r="W41" s="23">
        <f>'LU OLS Model'!$B$14*L41</f>
        <v>0</v>
      </c>
      <c r="X41" s="23">
        <f t="shared" ca="1" si="2"/>
        <v>12532976.335088219</v>
      </c>
    </row>
    <row r="42" spans="1:24" x14ac:dyDescent="0.25">
      <c r="A42" s="11">
        <f>'Monthly Data'!A42</f>
        <v>39022</v>
      </c>
      <c r="B42" s="6">
        <f t="shared" si="0"/>
        <v>2006</v>
      </c>
      <c r="C42" s="30">
        <f>'Monthly Data'!I42</f>
        <v>11833215.249700001</v>
      </c>
      <c r="D42" s="30">
        <f t="shared" ref="D42:E42" ca="1" si="42">D54</f>
        <v>444.05</v>
      </c>
      <c r="E42" s="30">
        <f t="shared" ca="1" si="42"/>
        <v>0</v>
      </c>
      <c r="F42" s="30">
        <f>'Monthly Data'!P42</f>
        <v>30</v>
      </c>
      <c r="G42" s="30">
        <f>'Monthly Data'!Q42</f>
        <v>6457.7</v>
      </c>
      <c r="H42" s="30">
        <f>'Monthly Data'!AC42</f>
        <v>0</v>
      </c>
      <c r="I42" s="30">
        <f>'Monthly Data'!AD42</f>
        <v>1</v>
      </c>
      <c r="J42" s="4">
        <f>'Monthly Data'!AF42</f>
        <v>0</v>
      </c>
      <c r="K42" s="4">
        <f>'Monthly Data'!AG42</f>
        <v>0</v>
      </c>
      <c r="L42" s="4">
        <f>'Monthly Data'!AH42</f>
        <v>0</v>
      </c>
      <c r="M42" s="30"/>
      <c r="N42" s="23">
        <f>'LU OLS Model'!$B$5</f>
        <v>-9214193.8984900694</v>
      </c>
      <c r="O42" s="23">
        <f ca="1">'LU OLS Model'!$B$6*D42</f>
        <v>-945430.11906071962</v>
      </c>
      <c r="P42" s="23">
        <f ca="1">'LU OLS Model'!$B$7*E42</f>
        <v>0</v>
      </c>
      <c r="Q42" s="23">
        <f>'LU OLS Model'!$B$8*F42</f>
        <v>11923787.053350959</v>
      </c>
      <c r="R42" s="23">
        <f>'LU OLS Model'!$B$9*G42</f>
        <v>10906995.750349285</v>
      </c>
      <c r="S42" s="23">
        <f>'LU OLS Model'!$B$10*H42</f>
        <v>0</v>
      </c>
      <c r="T42" s="23">
        <f>'LU OLS Model'!$B$11*I42</f>
        <v>-973362.50000730704</v>
      </c>
      <c r="U42" s="23">
        <f>'LU OLS Model'!$B$12*J42</f>
        <v>0</v>
      </c>
      <c r="V42" s="23">
        <f>'LU OLS Model'!$B$13*K42</f>
        <v>0</v>
      </c>
      <c r="W42" s="23">
        <f>'LU OLS Model'!$B$14*L42</f>
        <v>0</v>
      </c>
      <c r="X42" s="23">
        <f t="shared" ca="1" si="2"/>
        <v>11697796.286142148</v>
      </c>
    </row>
    <row r="43" spans="1:24" x14ac:dyDescent="0.25">
      <c r="A43" s="11">
        <f>'Monthly Data'!A43</f>
        <v>39052</v>
      </c>
      <c r="B43" s="6">
        <f t="shared" si="0"/>
        <v>2006</v>
      </c>
      <c r="C43" s="30">
        <f>'Monthly Data'!I43</f>
        <v>11517249.499200001</v>
      </c>
      <c r="D43" s="30">
        <f t="shared" ref="D43:E43" ca="1" si="43">D55</f>
        <v>684.01</v>
      </c>
      <c r="E43" s="30">
        <f t="shared" ca="1" si="43"/>
        <v>0</v>
      </c>
      <c r="F43" s="30">
        <f>'Monthly Data'!P43</f>
        <v>31</v>
      </c>
      <c r="G43" s="30">
        <f>'Monthly Data'!Q43</f>
        <v>6478.1</v>
      </c>
      <c r="H43" s="30">
        <f>'Monthly Data'!AC43</f>
        <v>0</v>
      </c>
      <c r="I43" s="30">
        <f>'Monthly Data'!AD43</f>
        <v>0</v>
      </c>
      <c r="J43" s="4">
        <f>'Monthly Data'!AF43</f>
        <v>0</v>
      </c>
      <c r="K43" s="4">
        <f>'Monthly Data'!AG43</f>
        <v>1</v>
      </c>
      <c r="L43" s="4">
        <f>'Monthly Data'!AH43</f>
        <v>0</v>
      </c>
      <c r="M43" s="30"/>
      <c r="N43" s="23">
        <f>'LU OLS Model'!$B$5</f>
        <v>-9214193.8984900694</v>
      </c>
      <c r="O43" s="23">
        <f ca="1">'LU OLS Model'!$B$6*D43</f>
        <v>-1456330.7189251725</v>
      </c>
      <c r="P43" s="23">
        <f ca="1">'LU OLS Model'!$B$7*E43</f>
        <v>0</v>
      </c>
      <c r="Q43" s="23">
        <f>'LU OLS Model'!$B$8*F43</f>
        <v>12321246.621795991</v>
      </c>
      <c r="R43" s="23">
        <f>'LU OLS Model'!$B$9*G43</f>
        <v>10941451.16223078</v>
      </c>
      <c r="S43" s="23">
        <f>'LU OLS Model'!$B$10*H43</f>
        <v>0</v>
      </c>
      <c r="T43" s="23">
        <f>'LU OLS Model'!$B$11*I43</f>
        <v>0</v>
      </c>
      <c r="U43" s="23">
        <f>'LU OLS Model'!$B$12*J43</f>
        <v>0</v>
      </c>
      <c r="V43" s="23">
        <f>'LU OLS Model'!$B$13*K43</f>
        <v>-1101046.6373260899</v>
      </c>
      <c r="W43" s="23">
        <f>'LU OLS Model'!$B$14*L43</f>
        <v>0</v>
      </c>
      <c r="X43" s="23">
        <f t="shared" ca="1" si="2"/>
        <v>11491126.52928544</v>
      </c>
    </row>
    <row r="44" spans="1:24" x14ac:dyDescent="0.25">
      <c r="A44" s="11">
        <f>'Monthly Data'!A44</f>
        <v>39083</v>
      </c>
      <c r="B44" s="6">
        <f t="shared" si="0"/>
        <v>2007</v>
      </c>
      <c r="C44" s="30">
        <f>'Monthly Data'!I44</f>
        <v>12321457.024599999</v>
      </c>
      <c r="D44" s="30">
        <f t="shared" ref="D44:E44" ca="1" si="44">D56</f>
        <v>784.29</v>
      </c>
      <c r="E44" s="30">
        <f t="shared" ca="1" si="44"/>
        <v>0</v>
      </c>
      <c r="F44" s="30">
        <f>'Monthly Data'!P44</f>
        <v>31</v>
      </c>
      <c r="G44" s="30">
        <f>'Monthly Data'!Q44</f>
        <v>6454.7</v>
      </c>
      <c r="H44" s="30">
        <f>'Monthly Data'!AC44</f>
        <v>0</v>
      </c>
      <c r="I44" s="30">
        <f>'Monthly Data'!AD44</f>
        <v>0</v>
      </c>
      <c r="J44" s="4">
        <f>'Monthly Data'!AF44</f>
        <v>0</v>
      </c>
      <c r="K44" s="4">
        <f>'Monthly Data'!AG44</f>
        <v>0</v>
      </c>
      <c r="L44" s="4">
        <f>'Monthly Data'!AH44</f>
        <v>0</v>
      </c>
      <c r="M44" s="30"/>
      <c r="N44" s="23">
        <f>'LU OLS Model'!$B$5</f>
        <v>-9214193.8984900694</v>
      </c>
      <c r="O44" s="23">
        <f ca="1">'LU OLS Model'!$B$6*D44</f>
        <v>-1669837.6040493904</v>
      </c>
      <c r="P44" s="23">
        <f ca="1">'LU OLS Model'!$B$7*E44</f>
        <v>0</v>
      </c>
      <c r="Q44" s="23">
        <f>'LU OLS Model'!$B$8*F44</f>
        <v>12321246.621795991</v>
      </c>
      <c r="R44" s="23">
        <f>'LU OLS Model'!$B$9*G44</f>
        <v>10901928.778013771</v>
      </c>
      <c r="S44" s="23">
        <f>'LU OLS Model'!$B$10*H44</f>
        <v>0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0</v>
      </c>
      <c r="X44" s="23">
        <f t="shared" ca="1" si="2"/>
        <v>12339143.897270303</v>
      </c>
    </row>
    <row r="45" spans="1:24" x14ac:dyDescent="0.25">
      <c r="A45" s="11">
        <f>'Monthly Data'!A45</f>
        <v>39114</v>
      </c>
      <c r="B45" s="6">
        <f t="shared" si="0"/>
        <v>2007</v>
      </c>
      <c r="C45" s="30">
        <f>'Monthly Data'!I45</f>
        <v>11371845.6175</v>
      </c>
      <c r="D45" s="30">
        <f t="shared" ref="D45:E45" ca="1" si="45">D57</f>
        <v>682.50999999999988</v>
      </c>
      <c r="E45" s="30">
        <f t="shared" ca="1" si="45"/>
        <v>0</v>
      </c>
      <c r="F45" s="30">
        <f>'Monthly Data'!P45</f>
        <v>28</v>
      </c>
      <c r="G45" s="30">
        <f>'Monthly Data'!Q45</f>
        <v>6435.8</v>
      </c>
      <c r="H45" s="30">
        <f>'Monthly Data'!AC45</f>
        <v>0</v>
      </c>
      <c r="I45" s="30">
        <f>'Monthly Data'!AD45</f>
        <v>0</v>
      </c>
      <c r="J45" s="4">
        <f>'Monthly Data'!AF45</f>
        <v>0</v>
      </c>
      <c r="K45" s="4">
        <f>'Monthly Data'!AG45</f>
        <v>0</v>
      </c>
      <c r="L45" s="4">
        <f>'Monthly Data'!AH45</f>
        <v>0</v>
      </c>
      <c r="M45" s="30"/>
      <c r="N45" s="23">
        <f>'LU OLS Model'!$B$5</f>
        <v>-9214193.8984900694</v>
      </c>
      <c r="O45" s="23">
        <f ca="1">'LU OLS Model'!$B$6*D45</f>
        <v>-1453137.0578991817</v>
      </c>
      <c r="P45" s="23">
        <f ca="1">'LU OLS Model'!$B$7*E45</f>
        <v>0</v>
      </c>
      <c r="Q45" s="23">
        <f>'LU OLS Model'!$B$8*F45</f>
        <v>11128867.916460896</v>
      </c>
      <c r="R45" s="23">
        <f>'LU OLS Model'!$B$9*G45</f>
        <v>10870006.852300035</v>
      </c>
      <c r="S45" s="23">
        <f>'LU OLS Model'!$B$10*H45</f>
        <v>0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0</v>
      </c>
      <c r="X45" s="23">
        <f t="shared" ca="1" si="2"/>
        <v>11331543.812371679</v>
      </c>
    </row>
    <row r="46" spans="1:24" x14ac:dyDescent="0.25">
      <c r="A46" s="11">
        <f>'Monthly Data'!A46</f>
        <v>39142</v>
      </c>
      <c r="B46" s="6">
        <f t="shared" si="0"/>
        <v>2007</v>
      </c>
      <c r="C46" s="30">
        <f>'Monthly Data'!I46</f>
        <v>12536077.368799999</v>
      </c>
      <c r="D46" s="30">
        <f t="shared" ref="D46:E46" ca="1" si="46">D58</f>
        <v>556.99</v>
      </c>
      <c r="E46" s="30">
        <f t="shared" ca="1" si="46"/>
        <v>0</v>
      </c>
      <c r="F46" s="30">
        <f>'Monthly Data'!P46</f>
        <v>31</v>
      </c>
      <c r="G46" s="30">
        <f>'Monthly Data'!Q46</f>
        <v>6409.9</v>
      </c>
      <c r="H46" s="30">
        <f>'Monthly Data'!AC46</f>
        <v>1</v>
      </c>
      <c r="I46" s="30">
        <f>'Monthly Data'!AD46</f>
        <v>0</v>
      </c>
      <c r="J46" s="4">
        <f>'Monthly Data'!AF46</f>
        <v>0</v>
      </c>
      <c r="K46" s="4">
        <f>'Monthly Data'!AG46</f>
        <v>0</v>
      </c>
      <c r="L46" s="4">
        <f>'Monthly Data'!AH46</f>
        <v>0</v>
      </c>
      <c r="M46" s="30"/>
      <c r="N46" s="23">
        <f>'LU OLS Model'!$B$5</f>
        <v>-9214193.8984900694</v>
      </c>
      <c r="O46" s="23">
        <f ca="1">'LU OLS Model'!$B$6*D46</f>
        <v>-1185891.5032442973</v>
      </c>
      <c r="P46" s="23">
        <f ca="1">'LU OLS Model'!$B$7*E46</f>
        <v>0</v>
      </c>
      <c r="Q46" s="23">
        <f>'LU OLS Model'!$B$8*F46</f>
        <v>12321246.621795991</v>
      </c>
      <c r="R46" s="23">
        <f>'LU OLS Model'!$B$9*G46</f>
        <v>10826261.991136763</v>
      </c>
      <c r="S46" s="23">
        <f>'LU OLS Model'!$B$10*H46</f>
        <v>-467491.52542399202</v>
      </c>
      <c r="T46" s="23">
        <f>'LU OLS Model'!$B$11*I46</f>
        <v>0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ca="1" si="2"/>
        <v>12279931.685774395</v>
      </c>
    </row>
    <row r="47" spans="1:24" x14ac:dyDescent="0.25">
      <c r="A47" s="11">
        <f>'Monthly Data'!A47</f>
        <v>39173</v>
      </c>
      <c r="B47" s="6">
        <f t="shared" si="0"/>
        <v>2007</v>
      </c>
      <c r="C47" s="30">
        <f>'Monthly Data'!I47</f>
        <v>11615988.631200001</v>
      </c>
      <c r="D47" s="30">
        <f t="shared" ref="D47:E47" ca="1" si="47">D59</f>
        <v>326.58999999999997</v>
      </c>
      <c r="E47" s="30">
        <f t="shared" ca="1" si="47"/>
        <v>0.39</v>
      </c>
      <c r="F47" s="30">
        <f>'Monthly Data'!P47</f>
        <v>30</v>
      </c>
      <c r="G47" s="30">
        <f>'Monthly Data'!Q47</f>
        <v>6427.5</v>
      </c>
      <c r="H47" s="30">
        <f>'Monthly Data'!AC47</f>
        <v>1</v>
      </c>
      <c r="I47" s="30">
        <f>'Monthly Data'!AD47</f>
        <v>0</v>
      </c>
      <c r="J47" s="4">
        <f>'Monthly Data'!AF47</f>
        <v>1</v>
      </c>
      <c r="K47" s="4">
        <f>'Monthly Data'!AG47</f>
        <v>0</v>
      </c>
      <c r="L47" s="4">
        <f>'Monthly Data'!AH47</f>
        <v>0</v>
      </c>
      <c r="M47" s="30"/>
      <c r="N47" s="23">
        <f>'LU OLS Model'!$B$5</f>
        <v>-9214193.8984900694</v>
      </c>
      <c r="O47" s="23">
        <f ca="1">'LU OLS Model'!$B$6*D47</f>
        <v>-695345.16965215723</v>
      </c>
      <c r="P47" s="23">
        <f ca="1">'LU OLS Model'!$B$7*E47</f>
        <v>6606.2572272848583</v>
      </c>
      <c r="Q47" s="23">
        <f>'LU OLS Model'!$B$8*F47</f>
        <v>11923787.053350959</v>
      </c>
      <c r="R47" s="23">
        <f>'LU OLS Model'!$B$9*G47</f>
        <v>10855988.228838446</v>
      </c>
      <c r="S47" s="23">
        <f>'LU OLS Model'!$B$10*H47</f>
        <v>-467491.52542399202</v>
      </c>
      <c r="T47" s="23">
        <f>'LU OLS Model'!$B$11*I47</f>
        <v>0</v>
      </c>
      <c r="U47" s="23">
        <f>'LU OLS Model'!$B$12*J47</f>
        <v>-1002687.4002441399</v>
      </c>
      <c r="V47" s="23">
        <f>'LU OLS Model'!$B$13*K47</f>
        <v>0</v>
      </c>
      <c r="W47" s="23">
        <f>'LU OLS Model'!$B$14*L47</f>
        <v>0</v>
      </c>
      <c r="X47" s="23">
        <f t="shared" ca="1" si="2"/>
        <v>11406663.545606332</v>
      </c>
    </row>
    <row r="48" spans="1:24" x14ac:dyDescent="0.25">
      <c r="A48" s="11">
        <f>'Monthly Data'!A48</f>
        <v>39203</v>
      </c>
      <c r="B48" s="6">
        <f t="shared" si="0"/>
        <v>2007</v>
      </c>
      <c r="C48" s="30">
        <f>'Monthly Data'!I48</f>
        <v>11886373.8926</v>
      </c>
      <c r="D48" s="30">
        <f t="shared" ref="D48:E48" ca="1" si="48">D60</f>
        <v>144.96</v>
      </c>
      <c r="E48" s="30">
        <f t="shared" ca="1" si="48"/>
        <v>8.67</v>
      </c>
      <c r="F48" s="30">
        <f>'Monthly Data'!P48</f>
        <v>31</v>
      </c>
      <c r="G48" s="30">
        <f>'Monthly Data'!Q48</f>
        <v>6484.1</v>
      </c>
      <c r="H48" s="30">
        <f>'Monthly Data'!AC48</f>
        <v>1</v>
      </c>
      <c r="I48" s="30">
        <f>'Monthly Data'!AD48</f>
        <v>0</v>
      </c>
      <c r="J48" s="4">
        <f>'Monthly Data'!AF48</f>
        <v>0</v>
      </c>
      <c r="K48" s="4">
        <f>'Monthly Data'!AG48</f>
        <v>0</v>
      </c>
      <c r="L48" s="4">
        <f>'Monthly Data'!AH48</f>
        <v>1</v>
      </c>
      <c r="M48" s="30"/>
      <c r="N48" s="23">
        <f>'LU OLS Model'!$B$5</f>
        <v>-9214193.8984900694</v>
      </c>
      <c r="O48" s="23">
        <f ca="1">'LU OLS Model'!$B$6*D48</f>
        <v>-308635.4015517215</v>
      </c>
      <c r="P48" s="23">
        <f ca="1">'LU OLS Model'!$B$7*E48</f>
        <v>146862.17989887108</v>
      </c>
      <c r="Q48" s="23">
        <f>'LU OLS Model'!$B$8*F48</f>
        <v>12321246.621795991</v>
      </c>
      <c r="R48" s="23">
        <f>'LU OLS Model'!$B$9*G48</f>
        <v>10951585.106901808</v>
      </c>
      <c r="S48" s="23">
        <f>'LU OLS Model'!$B$10*H48</f>
        <v>-467491.52542399202</v>
      </c>
      <c r="T48" s="23">
        <f>'LU OLS Model'!$B$11*I48</f>
        <v>0</v>
      </c>
      <c r="U48" s="23">
        <f>'LU OLS Model'!$B$12*J48</f>
        <v>0</v>
      </c>
      <c r="V48" s="23">
        <f>'LU OLS Model'!$B$13*K48</f>
        <v>0</v>
      </c>
      <c r="W48" s="23">
        <f>'LU OLS Model'!$B$14*L48</f>
        <v>-1624361.79105547</v>
      </c>
      <c r="X48" s="23">
        <f t="shared" ca="1" si="2"/>
        <v>11805011.292075416</v>
      </c>
    </row>
    <row r="49" spans="1:24" x14ac:dyDescent="0.25">
      <c r="A49" s="11">
        <f>'Monthly Data'!A49</f>
        <v>39234</v>
      </c>
      <c r="B49" s="6">
        <f t="shared" si="0"/>
        <v>2007</v>
      </c>
      <c r="C49" s="30">
        <f>'Monthly Data'!I49</f>
        <v>12792004.859100001</v>
      </c>
      <c r="D49" s="30">
        <f t="shared" ref="D49:E49" ca="1" si="49">D61</f>
        <v>41.510000000000005</v>
      </c>
      <c r="E49" s="30">
        <f t="shared" ca="1" si="49"/>
        <v>44.41</v>
      </c>
      <c r="F49" s="30">
        <f>'Monthly Data'!P49</f>
        <v>30</v>
      </c>
      <c r="G49" s="30">
        <f>'Monthly Data'!Q49</f>
        <v>6557.6</v>
      </c>
      <c r="H49" s="30">
        <f>'Monthly Data'!AC49</f>
        <v>0</v>
      </c>
      <c r="I49" s="30">
        <f>'Monthly Data'!AD49</f>
        <v>0</v>
      </c>
      <c r="J49" s="4">
        <f>'Monthly Data'!AF49</f>
        <v>0</v>
      </c>
      <c r="K49" s="4">
        <f>'Monthly Data'!AG49</f>
        <v>0</v>
      </c>
      <c r="L49" s="4">
        <f>'Monthly Data'!AH49</f>
        <v>1</v>
      </c>
      <c r="M49" s="30"/>
      <c r="N49" s="23">
        <f>'LU OLS Model'!$B$5</f>
        <v>-9214193.8984900694</v>
      </c>
      <c r="O49" s="23">
        <f ca="1">'LU OLS Model'!$B$6*D49</f>
        <v>-88379.246125910315</v>
      </c>
      <c r="P49" s="23">
        <f ca="1">'LU OLS Model'!$B$7*E49</f>
        <v>752266.36785569368</v>
      </c>
      <c r="Q49" s="23">
        <f>'LU OLS Model'!$B$8*F49</f>
        <v>11923787.053350959</v>
      </c>
      <c r="R49" s="23">
        <f>'LU OLS Model'!$B$9*G49</f>
        <v>11075725.929121897</v>
      </c>
      <c r="S49" s="23">
        <f>'LU OLS Model'!$B$10*H49</f>
        <v>0</v>
      </c>
      <c r="T49" s="23">
        <f>'LU OLS Model'!$B$11*I49</f>
        <v>0</v>
      </c>
      <c r="U49" s="23">
        <f>'LU OLS Model'!$B$12*J49</f>
        <v>0</v>
      </c>
      <c r="V49" s="23">
        <f>'LU OLS Model'!$B$13*K49</f>
        <v>0</v>
      </c>
      <c r="W49" s="23">
        <f>'LU OLS Model'!$B$14*L49</f>
        <v>-1624361.79105547</v>
      </c>
      <c r="X49" s="23">
        <f t="shared" ca="1" si="2"/>
        <v>12824844.414657099</v>
      </c>
    </row>
    <row r="50" spans="1:24" x14ac:dyDescent="0.25">
      <c r="A50" s="11">
        <f>'Monthly Data'!A50</f>
        <v>39264</v>
      </c>
      <c r="B50" s="6">
        <f t="shared" si="0"/>
        <v>2007</v>
      </c>
      <c r="C50" s="30">
        <f>'Monthly Data'!I50</f>
        <v>13809327.240699999</v>
      </c>
      <c r="D50" s="30">
        <f t="shared" ref="D50:E50" ca="1" si="50">D62</f>
        <v>5.01</v>
      </c>
      <c r="E50" s="30">
        <f t="shared" ca="1" si="50"/>
        <v>96.909999999999982</v>
      </c>
      <c r="F50" s="30">
        <f>'Monthly Data'!P50</f>
        <v>31</v>
      </c>
      <c r="G50" s="30">
        <f>'Monthly Data'!Q50</f>
        <v>6623.6</v>
      </c>
      <c r="H50" s="30">
        <f>'Monthly Data'!AC50</f>
        <v>0</v>
      </c>
      <c r="I50" s="30">
        <f>'Monthly Data'!AD50</f>
        <v>0</v>
      </c>
      <c r="J50" s="4">
        <f>'Monthly Data'!AF50</f>
        <v>0</v>
      </c>
      <c r="K50" s="4">
        <f>'Monthly Data'!AG50</f>
        <v>0</v>
      </c>
      <c r="L50" s="4">
        <f>'Monthly Data'!AH50</f>
        <v>1</v>
      </c>
      <c r="M50" s="30"/>
      <c r="N50" s="23">
        <f>'LU OLS Model'!$B$5</f>
        <v>-9214193.8984900694</v>
      </c>
      <c r="O50" s="23">
        <f ca="1">'LU OLS Model'!$B$6*D50</f>
        <v>-10666.827826808254</v>
      </c>
      <c r="P50" s="23">
        <f ca="1">'LU OLS Model'!$B$7*E50</f>
        <v>1641570.225374809</v>
      </c>
      <c r="Q50" s="23">
        <f>'LU OLS Model'!$B$8*F50</f>
        <v>12321246.621795991</v>
      </c>
      <c r="R50" s="23">
        <f>'LU OLS Model'!$B$9*G50</f>
        <v>11187199.320503201</v>
      </c>
      <c r="S50" s="23">
        <f>'LU OLS Model'!$B$10*H50</f>
        <v>0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-1624361.79105547</v>
      </c>
      <c r="X50" s="23">
        <f t="shared" ca="1" si="2"/>
        <v>14300793.650301652</v>
      </c>
    </row>
    <row r="51" spans="1:24" x14ac:dyDescent="0.25">
      <c r="A51" s="11">
        <f>'Monthly Data'!A51</f>
        <v>39295</v>
      </c>
      <c r="B51" s="6">
        <f t="shared" si="0"/>
        <v>2007</v>
      </c>
      <c r="C51" s="30">
        <f>'Monthly Data'!I51</f>
        <v>13972847.413899999</v>
      </c>
      <c r="D51" s="30">
        <f t="shared" ref="D51:E51" ca="1" si="51">D63</f>
        <v>12.719999999999999</v>
      </c>
      <c r="E51" s="30">
        <f t="shared" ca="1" si="51"/>
        <v>77.22999999999999</v>
      </c>
      <c r="F51" s="30">
        <f>'Monthly Data'!P51</f>
        <v>31</v>
      </c>
      <c r="G51" s="30">
        <f>'Monthly Data'!Q51</f>
        <v>6646.3</v>
      </c>
      <c r="H51" s="30">
        <f>'Monthly Data'!AC51</f>
        <v>0</v>
      </c>
      <c r="I51" s="30">
        <f>'Monthly Data'!AD51</f>
        <v>0</v>
      </c>
      <c r="J51" s="4">
        <f>'Monthly Data'!AF51</f>
        <v>0</v>
      </c>
      <c r="K51" s="4">
        <f>'Monthly Data'!AG51</f>
        <v>0</v>
      </c>
      <c r="L51" s="4">
        <f>'Monthly Data'!AH51</f>
        <v>1</v>
      </c>
      <c r="M51" s="30"/>
      <c r="N51" s="23">
        <f>'LU OLS Model'!$B$5</f>
        <v>-9214193.8984900694</v>
      </c>
      <c r="O51" s="23">
        <f ca="1">'LU OLS Model'!$B$6*D51</f>
        <v>-27082.245500399396</v>
      </c>
      <c r="P51" s="23">
        <f ca="1">'LU OLS Model'!$B$7*E51</f>
        <v>1308208.3222133578</v>
      </c>
      <c r="Q51" s="23">
        <f>'LU OLS Model'!$B$8*F51</f>
        <v>12321246.621795991</v>
      </c>
      <c r="R51" s="23">
        <f>'LU OLS Model'!$B$9*G51</f>
        <v>11225539.411175257</v>
      </c>
      <c r="S51" s="23">
        <f>'LU OLS Model'!$B$10*H51</f>
        <v>0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-1624361.79105547</v>
      </c>
      <c r="X51" s="23">
        <f t="shared" ca="1" si="2"/>
        <v>13989356.420138666</v>
      </c>
    </row>
    <row r="52" spans="1:24" x14ac:dyDescent="0.25">
      <c r="A52" s="11">
        <f>'Monthly Data'!A52</f>
        <v>39326</v>
      </c>
      <c r="B52" s="6">
        <f t="shared" si="0"/>
        <v>2007</v>
      </c>
      <c r="C52" s="30">
        <f>'Monthly Data'!I52</f>
        <v>13387693.1314</v>
      </c>
      <c r="D52" s="30">
        <f t="shared" ref="D52:E52" ca="1" si="52">D64</f>
        <v>86.570000000000007</v>
      </c>
      <c r="E52" s="30">
        <f t="shared" ca="1" si="52"/>
        <v>19.899999999999999</v>
      </c>
      <c r="F52" s="30">
        <f>'Monthly Data'!P52</f>
        <v>30</v>
      </c>
      <c r="G52" s="30">
        <f>'Monthly Data'!Q52</f>
        <v>6618.1</v>
      </c>
      <c r="H52" s="30">
        <f>'Monthly Data'!AC52</f>
        <v>0</v>
      </c>
      <c r="I52" s="30">
        <f>'Monthly Data'!AD52</f>
        <v>1</v>
      </c>
      <c r="J52" s="4">
        <f>'Monthly Data'!AF52</f>
        <v>0</v>
      </c>
      <c r="K52" s="4">
        <f>'Monthly Data'!AG52</f>
        <v>0</v>
      </c>
      <c r="L52" s="4">
        <f>'Monthly Data'!AH52</f>
        <v>0</v>
      </c>
      <c r="M52" s="30"/>
      <c r="N52" s="23">
        <f>'LU OLS Model'!$B$5</f>
        <v>-9214193.8984900694</v>
      </c>
      <c r="O52" s="23">
        <f ca="1">'LU OLS Model'!$B$6*D52</f>
        <v>-184316.82334666481</v>
      </c>
      <c r="P52" s="23">
        <f ca="1">'LU OLS Model'!$B$7*E52</f>
        <v>337088.50980248378</v>
      </c>
      <c r="Q52" s="23">
        <f>'LU OLS Model'!$B$8*F52</f>
        <v>11923787.053350959</v>
      </c>
      <c r="R52" s="23">
        <f>'LU OLS Model'!$B$9*G52</f>
        <v>11177909.871221427</v>
      </c>
      <c r="S52" s="23">
        <f>'LU OLS Model'!$B$10*H52</f>
        <v>0</v>
      </c>
      <c r="T52" s="23">
        <f>'LU OLS Model'!$B$11*I52</f>
        <v>-973362.50000730704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ca="1" si="2"/>
        <v>13066912.212530827</v>
      </c>
    </row>
    <row r="53" spans="1:24" x14ac:dyDescent="0.25">
      <c r="A53" s="11">
        <f>'Monthly Data'!A53</f>
        <v>39356</v>
      </c>
      <c r="B53" s="6">
        <f t="shared" si="0"/>
        <v>2007</v>
      </c>
      <c r="C53" s="30">
        <f>'Monthly Data'!I53</f>
        <v>13143539.270300001</v>
      </c>
      <c r="D53" s="30">
        <f t="shared" ref="D53:E53" ca="1" si="53">D65</f>
        <v>270.3</v>
      </c>
      <c r="E53" s="30">
        <f t="shared" ca="1" si="53"/>
        <v>1.21</v>
      </c>
      <c r="F53" s="30">
        <f>'Monthly Data'!P53</f>
        <v>31</v>
      </c>
      <c r="G53" s="30">
        <f>'Monthly Data'!Q53</f>
        <v>6613</v>
      </c>
      <c r="H53" s="30">
        <f>'Monthly Data'!AC53</f>
        <v>0</v>
      </c>
      <c r="I53" s="30">
        <f>'Monthly Data'!AD53</f>
        <v>1</v>
      </c>
      <c r="J53" s="4">
        <f>'Monthly Data'!AF53</f>
        <v>0</v>
      </c>
      <c r="K53" s="4">
        <f>'Monthly Data'!AG53</f>
        <v>0</v>
      </c>
      <c r="L53" s="4">
        <f>'Monthly Data'!AH53</f>
        <v>0</v>
      </c>
      <c r="M53" s="30"/>
      <c r="N53" s="23">
        <f>'LU OLS Model'!$B$5</f>
        <v>-9214193.8984900694</v>
      </c>
      <c r="O53" s="23">
        <f ca="1">'LU OLS Model'!$B$6*D53</f>
        <v>-575497.7168834873</v>
      </c>
      <c r="P53" s="23">
        <f ca="1">'LU OLS Model'!$B$7*E53</f>
        <v>20496.336525678664</v>
      </c>
      <c r="Q53" s="23">
        <f>'LU OLS Model'!$B$8*F53</f>
        <v>12321246.621795991</v>
      </c>
      <c r="R53" s="23">
        <f>'LU OLS Model'!$B$9*G53</f>
        <v>11169296.018251052</v>
      </c>
      <c r="S53" s="23">
        <f>'LU OLS Model'!$B$10*H53</f>
        <v>0</v>
      </c>
      <c r="T53" s="23">
        <f>'LU OLS Model'!$B$11*I53</f>
        <v>-973362.50000730704</v>
      </c>
      <c r="U53" s="23">
        <f>'LU OLS Model'!$B$12*J53</f>
        <v>0</v>
      </c>
      <c r="V53" s="23">
        <f>'LU OLS Model'!$B$13*K53</f>
        <v>0</v>
      </c>
      <c r="W53" s="23">
        <f>'LU OLS Model'!$B$14*L53</f>
        <v>0</v>
      </c>
      <c r="X53" s="23">
        <f t="shared" ca="1" si="2"/>
        <v>12747984.861191858</v>
      </c>
    </row>
    <row r="54" spans="1:24" x14ac:dyDescent="0.25">
      <c r="A54" s="11">
        <f>'Monthly Data'!A54</f>
        <v>39387</v>
      </c>
      <c r="B54" s="6">
        <f t="shared" si="0"/>
        <v>2007</v>
      </c>
      <c r="C54" s="30">
        <f>'Monthly Data'!I54</f>
        <v>12099842.534299999</v>
      </c>
      <c r="D54" s="30">
        <f t="shared" ref="D54:E54" ca="1" si="54">D66</f>
        <v>444.05</v>
      </c>
      <c r="E54" s="30">
        <f t="shared" ca="1" si="54"/>
        <v>0</v>
      </c>
      <c r="F54" s="30">
        <f>'Monthly Data'!P54</f>
        <v>30</v>
      </c>
      <c r="G54" s="30">
        <f>'Monthly Data'!Q54</f>
        <v>6593.3</v>
      </c>
      <c r="H54" s="30">
        <f>'Monthly Data'!AC54</f>
        <v>0</v>
      </c>
      <c r="I54" s="30">
        <f>'Monthly Data'!AD54</f>
        <v>1</v>
      </c>
      <c r="J54" s="4">
        <f>'Monthly Data'!AF54</f>
        <v>0</v>
      </c>
      <c r="K54" s="4">
        <f>'Monthly Data'!AG54</f>
        <v>0</v>
      </c>
      <c r="L54" s="4">
        <f>'Monthly Data'!AH54</f>
        <v>0</v>
      </c>
      <c r="M54" s="30"/>
      <c r="N54" s="23">
        <f>'LU OLS Model'!$B$5</f>
        <v>-9214193.8984900694</v>
      </c>
      <c r="O54" s="23">
        <f ca="1">'LU OLS Model'!$B$6*D54</f>
        <v>-945430.11906071962</v>
      </c>
      <c r="P54" s="23">
        <f ca="1">'LU OLS Model'!$B$7*E54</f>
        <v>0</v>
      </c>
      <c r="Q54" s="23">
        <f>'LU OLS Model'!$B$8*F54</f>
        <v>11923787.053350959</v>
      </c>
      <c r="R54" s="23">
        <f>'LU OLS Model'!$B$9*G54</f>
        <v>11136022.899914512</v>
      </c>
      <c r="S54" s="23">
        <f>'LU OLS Model'!$B$10*H54</f>
        <v>0</v>
      </c>
      <c r="T54" s="23">
        <f>'LU OLS Model'!$B$11*I54</f>
        <v>-973362.50000730704</v>
      </c>
      <c r="U54" s="23">
        <f>'LU OLS Model'!$B$12*J54</f>
        <v>0</v>
      </c>
      <c r="V54" s="23">
        <f>'LU OLS Model'!$B$13*K54</f>
        <v>0</v>
      </c>
      <c r="W54" s="23">
        <f>'LU OLS Model'!$B$14*L54</f>
        <v>0</v>
      </c>
      <c r="X54" s="23">
        <f t="shared" ca="1" si="2"/>
        <v>11926823.435707375</v>
      </c>
    </row>
    <row r="55" spans="1:24" x14ac:dyDescent="0.25">
      <c r="A55" s="11">
        <f>'Monthly Data'!A55</f>
        <v>39417</v>
      </c>
      <c r="B55" s="6">
        <f t="shared" si="0"/>
        <v>2007</v>
      </c>
      <c r="C55" s="30">
        <f>'Monthly Data'!I55</f>
        <v>11786905.4268</v>
      </c>
      <c r="D55" s="30">
        <f t="shared" ref="D55:E55" ca="1" si="55">D67</f>
        <v>684.01</v>
      </c>
      <c r="E55" s="30">
        <f t="shared" ca="1" si="55"/>
        <v>0</v>
      </c>
      <c r="F55" s="30">
        <f>'Monthly Data'!P55</f>
        <v>31</v>
      </c>
      <c r="G55" s="30">
        <f>'Monthly Data'!Q55</f>
        <v>6596.3</v>
      </c>
      <c r="H55" s="30">
        <f>'Monthly Data'!AC55</f>
        <v>0</v>
      </c>
      <c r="I55" s="30">
        <f>'Monthly Data'!AD55</f>
        <v>0</v>
      </c>
      <c r="J55" s="4">
        <f>'Monthly Data'!AF55</f>
        <v>0</v>
      </c>
      <c r="K55" s="4">
        <f>'Monthly Data'!AG55</f>
        <v>1</v>
      </c>
      <c r="L55" s="4">
        <f>'Monthly Data'!AH55</f>
        <v>0</v>
      </c>
      <c r="M55" s="30"/>
      <c r="N55" s="23">
        <f>'LU OLS Model'!$B$5</f>
        <v>-9214193.8984900694</v>
      </c>
      <c r="O55" s="23">
        <f ca="1">'LU OLS Model'!$B$6*D55</f>
        <v>-1456330.7189251725</v>
      </c>
      <c r="P55" s="23">
        <f ca="1">'LU OLS Model'!$B$7*E55</f>
        <v>0</v>
      </c>
      <c r="Q55" s="23">
        <f>'LU OLS Model'!$B$8*F55</f>
        <v>12321246.621795991</v>
      </c>
      <c r="R55" s="23">
        <f>'LU OLS Model'!$B$9*G55</f>
        <v>11141089.872250026</v>
      </c>
      <c r="S55" s="23">
        <f>'LU OLS Model'!$B$10*H55</f>
        <v>0</v>
      </c>
      <c r="T55" s="23">
        <f>'LU OLS Model'!$B$11*I55</f>
        <v>0</v>
      </c>
      <c r="U55" s="23">
        <f>'LU OLS Model'!$B$12*J55</f>
        <v>0</v>
      </c>
      <c r="V55" s="23">
        <f>'LU OLS Model'!$B$13*K55</f>
        <v>-1101046.6373260899</v>
      </c>
      <c r="W55" s="23">
        <f>'LU OLS Model'!$B$14*L55</f>
        <v>0</v>
      </c>
      <c r="X55" s="23">
        <f t="shared" ca="1" si="2"/>
        <v>11690765.239304686</v>
      </c>
    </row>
    <row r="56" spans="1:24" x14ac:dyDescent="0.25">
      <c r="A56" s="11">
        <f>'Monthly Data'!A56</f>
        <v>39448</v>
      </c>
      <c r="B56" s="6">
        <f t="shared" si="0"/>
        <v>2008</v>
      </c>
      <c r="C56" s="30">
        <f>'Monthly Data'!I56</f>
        <v>12331539.6304</v>
      </c>
      <c r="D56" s="30">
        <f t="shared" ref="D56:E56" ca="1" si="56">D68</f>
        <v>784.29</v>
      </c>
      <c r="E56" s="30">
        <f t="shared" ca="1" si="56"/>
        <v>0</v>
      </c>
      <c r="F56" s="30">
        <f>'Monthly Data'!P56</f>
        <v>31</v>
      </c>
      <c r="G56" s="30">
        <f>'Monthly Data'!Q56</f>
        <v>6544</v>
      </c>
      <c r="H56" s="30">
        <f>'Monthly Data'!AC56</f>
        <v>0</v>
      </c>
      <c r="I56" s="30">
        <f>'Monthly Data'!AD56</f>
        <v>0</v>
      </c>
      <c r="J56" s="4">
        <f>'Monthly Data'!AF56</f>
        <v>0</v>
      </c>
      <c r="K56" s="4">
        <f>'Monthly Data'!AG56</f>
        <v>0</v>
      </c>
      <c r="L56" s="4">
        <f>'Monthly Data'!AH56</f>
        <v>0</v>
      </c>
      <c r="M56" s="30"/>
      <c r="N56" s="23">
        <f>'LU OLS Model'!$B$5</f>
        <v>-9214193.8984900694</v>
      </c>
      <c r="O56" s="23">
        <f ca="1">'LU OLS Model'!$B$6*D56</f>
        <v>-1669837.6040493904</v>
      </c>
      <c r="P56" s="23">
        <f ca="1">'LU OLS Model'!$B$7*E56</f>
        <v>0</v>
      </c>
      <c r="Q56" s="23">
        <f>'LU OLS Model'!$B$8*F56</f>
        <v>12321246.621795991</v>
      </c>
      <c r="R56" s="23">
        <f>'LU OLS Model'!$B$9*G56</f>
        <v>11052755.654534234</v>
      </c>
      <c r="S56" s="23">
        <f>'LU OLS Model'!$B$10*H56</f>
        <v>0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0</v>
      </c>
      <c r="X56" s="23">
        <f t="shared" ca="1" si="2"/>
        <v>12489970.773790766</v>
      </c>
    </row>
    <row r="57" spans="1:24" x14ac:dyDescent="0.25">
      <c r="A57" s="11">
        <f>'Monthly Data'!A57</f>
        <v>39479</v>
      </c>
      <c r="B57" s="6">
        <f t="shared" si="0"/>
        <v>2008</v>
      </c>
      <c r="C57" s="30">
        <f>'Monthly Data'!I57</f>
        <v>11712810.6763</v>
      </c>
      <c r="D57" s="30">
        <f t="shared" ref="D57:E57" ca="1" si="57">D69</f>
        <v>682.50999999999988</v>
      </c>
      <c r="E57" s="30">
        <f t="shared" ca="1" si="57"/>
        <v>0</v>
      </c>
      <c r="F57" s="30">
        <f>'Monthly Data'!P57</f>
        <v>29</v>
      </c>
      <c r="G57" s="30">
        <f>'Monthly Data'!Q57</f>
        <v>6522.8</v>
      </c>
      <c r="H57" s="30">
        <f>'Monthly Data'!AC57</f>
        <v>0</v>
      </c>
      <c r="I57" s="30">
        <f>'Monthly Data'!AD57</f>
        <v>0</v>
      </c>
      <c r="J57" s="4">
        <f>'Monthly Data'!AF57</f>
        <v>0</v>
      </c>
      <c r="K57" s="4">
        <f>'Monthly Data'!AG57</f>
        <v>0</v>
      </c>
      <c r="L57" s="4">
        <f>'Monthly Data'!AH57</f>
        <v>0</v>
      </c>
      <c r="M57" s="30"/>
      <c r="N57" s="23">
        <f>'LU OLS Model'!$B$5</f>
        <v>-9214193.8984900694</v>
      </c>
      <c r="O57" s="23">
        <f ca="1">'LU OLS Model'!$B$6*D57</f>
        <v>-1453137.0578991817</v>
      </c>
      <c r="P57" s="23">
        <f ca="1">'LU OLS Model'!$B$7*E57</f>
        <v>0</v>
      </c>
      <c r="Q57" s="23">
        <f>'LU OLS Model'!$B$8*F57</f>
        <v>11526327.484905928</v>
      </c>
      <c r="R57" s="23">
        <f>'LU OLS Model'!$B$9*G57</f>
        <v>11016949.050029935</v>
      </c>
      <c r="S57" s="23">
        <f>'LU OLS Model'!$B$10*H57</f>
        <v>0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0</v>
      </c>
      <c r="X57" s="23">
        <f t="shared" ca="1" si="2"/>
        <v>11875945.578546612</v>
      </c>
    </row>
    <row r="58" spans="1:24" x14ac:dyDescent="0.25">
      <c r="A58" s="11">
        <f>'Monthly Data'!A58</f>
        <v>39508</v>
      </c>
      <c r="B58" s="6">
        <f t="shared" si="0"/>
        <v>2008</v>
      </c>
      <c r="C58" s="30">
        <f>'Monthly Data'!I58</f>
        <v>12305486.5908</v>
      </c>
      <c r="D58" s="30">
        <f t="shared" ref="D58:E58" ca="1" si="58">D70</f>
        <v>556.99</v>
      </c>
      <c r="E58" s="30">
        <f t="shared" ca="1" si="58"/>
        <v>0</v>
      </c>
      <c r="F58" s="30">
        <f>'Monthly Data'!P58</f>
        <v>31</v>
      </c>
      <c r="G58" s="30">
        <f>'Monthly Data'!Q58</f>
        <v>6505.5</v>
      </c>
      <c r="H58" s="30">
        <f>'Monthly Data'!AC58</f>
        <v>1</v>
      </c>
      <c r="I58" s="30">
        <f>'Monthly Data'!AD58</f>
        <v>0</v>
      </c>
      <c r="J58" s="4">
        <f>'Monthly Data'!AF58</f>
        <v>0</v>
      </c>
      <c r="K58" s="4">
        <f>'Monthly Data'!AG58</f>
        <v>0</v>
      </c>
      <c r="L58" s="4">
        <f>'Monthly Data'!AH58</f>
        <v>0</v>
      </c>
      <c r="M58" s="30"/>
      <c r="N58" s="23">
        <f>'LU OLS Model'!$B$5</f>
        <v>-9214193.8984900694</v>
      </c>
      <c r="O58" s="23">
        <f ca="1">'LU OLS Model'!$B$6*D58</f>
        <v>-1185891.5032442973</v>
      </c>
      <c r="P58" s="23">
        <f ca="1">'LU OLS Model'!$B$7*E58</f>
        <v>0</v>
      </c>
      <c r="Q58" s="23">
        <f>'LU OLS Model'!$B$8*F58</f>
        <v>12321246.621795991</v>
      </c>
      <c r="R58" s="23">
        <f>'LU OLS Model'!$B$9*G58</f>
        <v>10987729.509561805</v>
      </c>
      <c r="S58" s="23">
        <f>'LU OLS Model'!$B$10*H58</f>
        <v>-467491.52542399202</v>
      </c>
      <c r="T58" s="23">
        <f>'LU OLS Model'!$B$11*I58</f>
        <v>0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ca="1" si="2"/>
        <v>12441399.204199437</v>
      </c>
    </row>
    <row r="59" spans="1:24" x14ac:dyDescent="0.25">
      <c r="A59" s="11">
        <f>'Monthly Data'!A59</f>
        <v>39539</v>
      </c>
      <c r="B59" s="6">
        <f t="shared" si="0"/>
        <v>2008</v>
      </c>
      <c r="C59" s="30">
        <f>'Monthly Data'!I59</f>
        <v>11772298.4834</v>
      </c>
      <c r="D59" s="30">
        <f t="shared" ref="D59:E59" ca="1" si="59">D71</f>
        <v>326.58999999999997</v>
      </c>
      <c r="E59" s="30">
        <f t="shared" ca="1" si="59"/>
        <v>0.39</v>
      </c>
      <c r="F59" s="30">
        <f>'Monthly Data'!P59</f>
        <v>30</v>
      </c>
      <c r="G59" s="30">
        <f>'Monthly Data'!Q59</f>
        <v>6535.8</v>
      </c>
      <c r="H59" s="30">
        <f>'Monthly Data'!AC59</f>
        <v>1</v>
      </c>
      <c r="I59" s="30">
        <f>'Monthly Data'!AD59</f>
        <v>0</v>
      </c>
      <c r="J59" s="4">
        <f>'Monthly Data'!AF59</f>
        <v>1</v>
      </c>
      <c r="K59" s="4">
        <f>'Monthly Data'!AG59</f>
        <v>0</v>
      </c>
      <c r="L59" s="4">
        <f>'Monthly Data'!AH59</f>
        <v>0</v>
      </c>
      <c r="M59" s="30"/>
      <c r="N59" s="23">
        <f>'LU OLS Model'!$B$5</f>
        <v>-9214193.8984900694</v>
      </c>
      <c r="O59" s="23">
        <f ca="1">'LU OLS Model'!$B$6*D59</f>
        <v>-695345.16965215723</v>
      </c>
      <c r="P59" s="23">
        <f ca="1">'LU OLS Model'!$B$7*E59</f>
        <v>6606.2572272848583</v>
      </c>
      <c r="Q59" s="23">
        <f>'LU OLS Model'!$B$8*F59</f>
        <v>11923787.053350959</v>
      </c>
      <c r="R59" s="23">
        <f>'LU OLS Model'!$B$9*G59</f>
        <v>11038905.930150496</v>
      </c>
      <c r="S59" s="23">
        <f>'LU OLS Model'!$B$10*H59</f>
        <v>-467491.52542399202</v>
      </c>
      <c r="T59" s="23">
        <f>'LU OLS Model'!$B$11*I59</f>
        <v>0</v>
      </c>
      <c r="U59" s="23">
        <f>'LU OLS Model'!$B$12*J59</f>
        <v>-1002687.4002441399</v>
      </c>
      <c r="V59" s="23">
        <f>'LU OLS Model'!$B$13*K59</f>
        <v>0</v>
      </c>
      <c r="W59" s="23">
        <f>'LU OLS Model'!$B$14*L59</f>
        <v>0</v>
      </c>
      <c r="X59" s="23">
        <f t="shared" ca="1" si="2"/>
        <v>11589581.246918382</v>
      </c>
    </row>
    <row r="60" spans="1:24" x14ac:dyDescent="0.25">
      <c r="A60" s="11">
        <f>'Monthly Data'!A60</f>
        <v>39569</v>
      </c>
      <c r="B60" s="6">
        <f t="shared" si="0"/>
        <v>2008</v>
      </c>
      <c r="C60" s="30">
        <f>'Monthly Data'!I60</f>
        <v>11568328.8829</v>
      </c>
      <c r="D60" s="30">
        <f t="shared" ref="D60:E60" ca="1" si="60">D72</f>
        <v>144.96</v>
      </c>
      <c r="E60" s="30">
        <f t="shared" ca="1" si="60"/>
        <v>8.67</v>
      </c>
      <c r="F60" s="30">
        <f>'Monthly Data'!P60</f>
        <v>31</v>
      </c>
      <c r="G60" s="30">
        <f>'Monthly Data'!Q60</f>
        <v>6590.4</v>
      </c>
      <c r="H60" s="30">
        <f>'Monthly Data'!AC60</f>
        <v>1</v>
      </c>
      <c r="I60" s="30">
        <f>'Monthly Data'!AD60</f>
        <v>0</v>
      </c>
      <c r="J60" s="4">
        <f>'Monthly Data'!AF60</f>
        <v>0</v>
      </c>
      <c r="K60" s="4">
        <f>'Monthly Data'!AG60</f>
        <v>0</v>
      </c>
      <c r="L60" s="4">
        <f>'Monthly Data'!AH60</f>
        <v>1</v>
      </c>
      <c r="M60" s="30"/>
      <c r="N60" s="23">
        <f>'LU OLS Model'!$B$5</f>
        <v>-9214193.8984900694</v>
      </c>
      <c r="O60" s="23">
        <f ca="1">'LU OLS Model'!$B$6*D60</f>
        <v>-308635.4015517215</v>
      </c>
      <c r="P60" s="23">
        <f ca="1">'LU OLS Model'!$B$7*E60</f>
        <v>146862.17989887108</v>
      </c>
      <c r="Q60" s="23">
        <f>'LU OLS Model'!$B$8*F60</f>
        <v>12321246.621795991</v>
      </c>
      <c r="R60" s="23">
        <f>'LU OLS Model'!$B$9*G60</f>
        <v>11131124.826656848</v>
      </c>
      <c r="S60" s="23">
        <f>'LU OLS Model'!$B$10*H60</f>
        <v>-467491.52542399202</v>
      </c>
      <c r="T60" s="23">
        <f>'LU OLS Model'!$B$11*I60</f>
        <v>0</v>
      </c>
      <c r="U60" s="23">
        <f>'LU OLS Model'!$B$12*J60</f>
        <v>0</v>
      </c>
      <c r="V60" s="23">
        <f>'LU OLS Model'!$B$13*K60</f>
        <v>0</v>
      </c>
      <c r="W60" s="23">
        <f>'LU OLS Model'!$B$14*L60</f>
        <v>-1624361.79105547</v>
      </c>
      <c r="X60" s="23">
        <f t="shared" ca="1" si="2"/>
        <v>11984551.011830457</v>
      </c>
    </row>
    <row r="61" spans="1:24" x14ac:dyDescent="0.25">
      <c r="A61" s="11">
        <f>'Monthly Data'!A61</f>
        <v>39600</v>
      </c>
      <c r="B61" s="6">
        <f t="shared" si="0"/>
        <v>2008</v>
      </c>
      <c r="C61" s="30">
        <f>'Monthly Data'!I61</f>
        <v>13398846.384099999</v>
      </c>
      <c r="D61" s="30">
        <f t="shared" ref="D61:E61" ca="1" si="61">D73</f>
        <v>41.510000000000005</v>
      </c>
      <c r="E61" s="30">
        <f t="shared" ca="1" si="61"/>
        <v>44.41</v>
      </c>
      <c r="F61" s="30">
        <f>'Monthly Data'!P61</f>
        <v>30</v>
      </c>
      <c r="G61" s="30">
        <f>'Monthly Data'!Q61</f>
        <v>6658</v>
      </c>
      <c r="H61" s="30">
        <f>'Monthly Data'!AC61</f>
        <v>0</v>
      </c>
      <c r="I61" s="30">
        <f>'Monthly Data'!AD61</f>
        <v>0</v>
      </c>
      <c r="J61" s="4">
        <f>'Monthly Data'!AF61</f>
        <v>0</v>
      </c>
      <c r="K61" s="4">
        <f>'Monthly Data'!AG61</f>
        <v>0</v>
      </c>
      <c r="L61" s="4">
        <f>'Monthly Data'!AH61</f>
        <v>1</v>
      </c>
      <c r="M61" s="30"/>
      <c r="N61" s="23">
        <f>'LU OLS Model'!$B$5</f>
        <v>-9214193.8984900694</v>
      </c>
      <c r="O61" s="23">
        <f ca="1">'LU OLS Model'!$B$6*D61</f>
        <v>-88379.246125910315</v>
      </c>
      <c r="P61" s="23">
        <f ca="1">'LU OLS Model'!$B$7*E61</f>
        <v>752266.36785569368</v>
      </c>
      <c r="Q61" s="23">
        <f>'LU OLS Model'!$B$8*F61</f>
        <v>11923787.053350959</v>
      </c>
      <c r="R61" s="23">
        <f>'LU OLS Model'!$B$9*G61</f>
        <v>11245300.603283761</v>
      </c>
      <c r="S61" s="23">
        <f>'LU OLS Model'!$B$10*H61</f>
        <v>0</v>
      </c>
      <c r="T61" s="23">
        <f>'LU OLS Model'!$B$11*I61</f>
        <v>0</v>
      </c>
      <c r="U61" s="23">
        <f>'LU OLS Model'!$B$12*J61</f>
        <v>0</v>
      </c>
      <c r="V61" s="23">
        <f>'LU OLS Model'!$B$13*K61</f>
        <v>0</v>
      </c>
      <c r="W61" s="23">
        <f>'LU OLS Model'!$B$14*L61</f>
        <v>-1624361.79105547</v>
      </c>
      <c r="X61" s="23">
        <f t="shared" ca="1" si="2"/>
        <v>12994419.088818964</v>
      </c>
    </row>
    <row r="62" spans="1:24" x14ac:dyDescent="0.25">
      <c r="A62" s="11">
        <f>'Monthly Data'!A62</f>
        <v>39630</v>
      </c>
      <c r="B62" s="6">
        <f t="shared" si="0"/>
        <v>2008</v>
      </c>
      <c r="C62" s="30">
        <f>'Monthly Data'!I62</f>
        <v>14422241.5109</v>
      </c>
      <c r="D62" s="30">
        <f t="shared" ref="D62:E62" ca="1" si="62">D74</f>
        <v>5.01</v>
      </c>
      <c r="E62" s="30">
        <f t="shared" ca="1" si="62"/>
        <v>96.909999999999982</v>
      </c>
      <c r="F62" s="30">
        <f>'Monthly Data'!P62</f>
        <v>31</v>
      </c>
      <c r="G62" s="30">
        <f>'Monthly Data'!Q62</f>
        <v>6696.5</v>
      </c>
      <c r="H62" s="30">
        <f>'Monthly Data'!AC62</f>
        <v>0</v>
      </c>
      <c r="I62" s="30">
        <f>'Monthly Data'!AD62</f>
        <v>0</v>
      </c>
      <c r="J62" s="4">
        <f>'Monthly Data'!AF62</f>
        <v>0</v>
      </c>
      <c r="K62" s="4">
        <f>'Monthly Data'!AG62</f>
        <v>0</v>
      </c>
      <c r="L62" s="4">
        <f>'Monthly Data'!AH62</f>
        <v>1</v>
      </c>
      <c r="M62" s="30"/>
      <c r="N62" s="23">
        <f>'LU OLS Model'!$B$5</f>
        <v>-9214193.8984900694</v>
      </c>
      <c r="O62" s="23">
        <f ca="1">'LU OLS Model'!$B$6*D62</f>
        <v>-10666.827826808254</v>
      </c>
      <c r="P62" s="23">
        <f ca="1">'LU OLS Model'!$B$7*E62</f>
        <v>1641570.225374809</v>
      </c>
      <c r="Q62" s="23">
        <f>'LU OLS Model'!$B$8*F62</f>
        <v>12321246.621795991</v>
      </c>
      <c r="R62" s="23">
        <f>'LU OLS Model'!$B$9*G62</f>
        <v>11310326.748256188</v>
      </c>
      <c r="S62" s="23">
        <f>'LU OLS Model'!$B$10*H62</f>
        <v>0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-1624361.79105547</v>
      </c>
      <c r="X62" s="23">
        <f t="shared" ca="1" si="2"/>
        <v>14423921.078054639</v>
      </c>
    </row>
    <row r="63" spans="1:24" x14ac:dyDescent="0.25">
      <c r="A63" s="11">
        <f>'Monthly Data'!A63</f>
        <v>39661</v>
      </c>
      <c r="B63" s="6">
        <f t="shared" si="0"/>
        <v>2008</v>
      </c>
      <c r="C63" s="30">
        <f>'Monthly Data'!I63</f>
        <v>13699420.0374</v>
      </c>
      <c r="D63" s="30">
        <f t="shared" ref="D63:E63" ca="1" si="63">D75</f>
        <v>12.719999999999999</v>
      </c>
      <c r="E63" s="30">
        <f t="shared" ca="1" si="63"/>
        <v>77.22999999999999</v>
      </c>
      <c r="F63" s="30">
        <f>'Monthly Data'!P63</f>
        <v>31</v>
      </c>
      <c r="G63" s="30">
        <f>'Monthly Data'!Q63</f>
        <v>6700.1</v>
      </c>
      <c r="H63" s="30">
        <f>'Monthly Data'!AC63</f>
        <v>0</v>
      </c>
      <c r="I63" s="30">
        <f>'Monthly Data'!AD63</f>
        <v>0</v>
      </c>
      <c r="J63" s="4">
        <f>'Monthly Data'!AF63</f>
        <v>0</v>
      </c>
      <c r="K63" s="4">
        <f>'Monthly Data'!AG63</f>
        <v>0</v>
      </c>
      <c r="L63" s="4">
        <f>'Monthly Data'!AH63</f>
        <v>1</v>
      </c>
      <c r="M63" s="30"/>
      <c r="N63" s="23">
        <f>'LU OLS Model'!$B$5</f>
        <v>-9214193.8984900694</v>
      </c>
      <c r="O63" s="23">
        <f ca="1">'LU OLS Model'!$B$6*D63</f>
        <v>-27082.245500399396</v>
      </c>
      <c r="P63" s="23">
        <f ca="1">'LU OLS Model'!$B$7*E63</f>
        <v>1308208.3222133578</v>
      </c>
      <c r="Q63" s="23">
        <f>'LU OLS Model'!$B$8*F63</f>
        <v>12321246.621795991</v>
      </c>
      <c r="R63" s="23">
        <f>'LU OLS Model'!$B$9*G63</f>
        <v>11316407.115058806</v>
      </c>
      <c r="S63" s="23">
        <f>'LU OLS Model'!$B$10*H63</f>
        <v>0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-1624361.79105547</v>
      </c>
      <c r="X63" s="23">
        <f t="shared" ca="1" si="2"/>
        <v>14080224.124022216</v>
      </c>
    </row>
    <row r="64" spans="1:24" x14ac:dyDescent="0.25">
      <c r="A64" s="11">
        <f>'Monthly Data'!A64</f>
        <v>39692</v>
      </c>
      <c r="B64" s="6">
        <f t="shared" si="0"/>
        <v>2008</v>
      </c>
      <c r="C64" s="30">
        <f>'Monthly Data'!I64</f>
        <v>13427448.633700002</v>
      </c>
      <c r="D64" s="30">
        <f t="shared" ref="D64:E64" ca="1" si="64">D76</f>
        <v>86.570000000000007</v>
      </c>
      <c r="E64" s="30">
        <f t="shared" ca="1" si="64"/>
        <v>19.899999999999999</v>
      </c>
      <c r="F64" s="30">
        <f>'Monthly Data'!P64</f>
        <v>30</v>
      </c>
      <c r="G64" s="30">
        <f>'Monthly Data'!Q64</f>
        <v>6670.4</v>
      </c>
      <c r="H64" s="30">
        <f>'Monthly Data'!AC64</f>
        <v>0</v>
      </c>
      <c r="I64" s="30">
        <f>'Monthly Data'!AD64</f>
        <v>1</v>
      </c>
      <c r="J64" s="4">
        <f>'Monthly Data'!AF64</f>
        <v>0</v>
      </c>
      <c r="K64" s="4">
        <f>'Monthly Data'!AG64</f>
        <v>0</v>
      </c>
      <c r="L64" s="4">
        <f>'Monthly Data'!AH64</f>
        <v>0</v>
      </c>
      <c r="M64" s="30"/>
      <c r="N64" s="23">
        <f>'LU OLS Model'!$B$5</f>
        <v>-9214193.8984900694</v>
      </c>
      <c r="O64" s="23">
        <f ca="1">'LU OLS Model'!$B$6*D64</f>
        <v>-184316.82334666481</v>
      </c>
      <c r="P64" s="23">
        <f ca="1">'LU OLS Model'!$B$7*E64</f>
        <v>337088.50980248378</v>
      </c>
      <c r="Q64" s="23">
        <f>'LU OLS Model'!$B$8*F64</f>
        <v>11923787.053350959</v>
      </c>
      <c r="R64" s="23">
        <f>'LU OLS Model'!$B$9*G64</f>
        <v>11266244.088937217</v>
      </c>
      <c r="S64" s="23">
        <f>'LU OLS Model'!$B$10*H64</f>
        <v>0</v>
      </c>
      <c r="T64" s="23">
        <f>'LU OLS Model'!$B$11*I64</f>
        <v>-973362.50000730704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ca="1" si="2"/>
        <v>13155246.430246618</v>
      </c>
    </row>
    <row r="65" spans="1:24" x14ac:dyDescent="0.25">
      <c r="A65" s="11">
        <f>'Monthly Data'!A65</f>
        <v>39722</v>
      </c>
      <c r="B65" s="6">
        <f t="shared" si="0"/>
        <v>2008</v>
      </c>
      <c r="C65" s="30">
        <f>'Monthly Data'!I65</f>
        <v>12474850.781199999</v>
      </c>
      <c r="D65" s="30">
        <f t="shared" ref="D65:E65" ca="1" si="65">D77</f>
        <v>270.3</v>
      </c>
      <c r="E65" s="30">
        <f t="shared" ca="1" si="65"/>
        <v>1.21</v>
      </c>
      <c r="F65" s="30">
        <f>'Monthly Data'!P65</f>
        <v>31</v>
      </c>
      <c r="G65" s="30">
        <f>'Monthly Data'!Q65</f>
        <v>6670.2</v>
      </c>
      <c r="H65" s="30">
        <f>'Monthly Data'!AC65</f>
        <v>0</v>
      </c>
      <c r="I65" s="30">
        <f>'Monthly Data'!AD65</f>
        <v>1</v>
      </c>
      <c r="J65" s="4">
        <f>'Monthly Data'!AF65</f>
        <v>0</v>
      </c>
      <c r="K65" s="4">
        <f>'Monthly Data'!AG65</f>
        <v>0</v>
      </c>
      <c r="L65" s="4">
        <f>'Monthly Data'!AH65</f>
        <v>0</v>
      </c>
      <c r="M65" s="30"/>
      <c r="N65" s="23">
        <f>'LU OLS Model'!$B$5</f>
        <v>-9214193.8984900694</v>
      </c>
      <c r="O65" s="23">
        <f ca="1">'LU OLS Model'!$B$6*D65</f>
        <v>-575497.7168834873</v>
      </c>
      <c r="P65" s="23">
        <f ca="1">'LU OLS Model'!$B$7*E65</f>
        <v>20496.336525678664</v>
      </c>
      <c r="Q65" s="23">
        <f>'LU OLS Model'!$B$8*F65</f>
        <v>12321246.621795991</v>
      </c>
      <c r="R65" s="23">
        <f>'LU OLS Model'!$B$9*G65</f>
        <v>11265906.290781517</v>
      </c>
      <c r="S65" s="23">
        <f>'LU OLS Model'!$B$10*H65</f>
        <v>0</v>
      </c>
      <c r="T65" s="23">
        <f>'LU OLS Model'!$B$11*I65</f>
        <v>-973362.50000730704</v>
      </c>
      <c r="U65" s="23">
        <f>'LU OLS Model'!$B$12*J65</f>
        <v>0</v>
      </c>
      <c r="V65" s="23">
        <f>'LU OLS Model'!$B$13*K65</f>
        <v>0</v>
      </c>
      <c r="W65" s="23">
        <f>'LU OLS Model'!$B$14*L65</f>
        <v>0</v>
      </c>
      <c r="X65" s="23">
        <f t="shared" ca="1" si="2"/>
        <v>12844595.133722322</v>
      </c>
    </row>
    <row r="66" spans="1:24" x14ac:dyDescent="0.25">
      <c r="A66" s="11">
        <f>'Monthly Data'!A66</f>
        <v>39753</v>
      </c>
      <c r="B66" s="6">
        <f t="shared" ref="B66:B67" si="66">YEAR(A66)</f>
        <v>2008</v>
      </c>
      <c r="C66" s="30">
        <f>'Monthly Data'!I66</f>
        <v>11794405.388799999</v>
      </c>
      <c r="D66" s="30">
        <f t="shared" ref="D66:E66" ca="1" si="67">D78</f>
        <v>444.05</v>
      </c>
      <c r="E66" s="30">
        <f t="shared" ca="1" si="67"/>
        <v>0</v>
      </c>
      <c r="F66" s="30">
        <f>'Monthly Data'!P66</f>
        <v>30</v>
      </c>
      <c r="G66" s="30">
        <f>'Monthly Data'!Q66</f>
        <v>6627.6</v>
      </c>
      <c r="H66" s="30">
        <f>'Monthly Data'!AC66</f>
        <v>0</v>
      </c>
      <c r="I66" s="30">
        <f>'Monthly Data'!AD66</f>
        <v>1</v>
      </c>
      <c r="J66" s="4">
        <f>'Monthly Data'!AF66</f>
        <v>0</v>
      </c>
      <c r="K66" s="4">
        <f>'Monthly Data'!AG66</f>
        <v>0</v>
      </c>
      <c r="L66" s="4">
        <f>'Monthly Data'!AH66</f>
        <v>0</v>
      </c>
      <c r="M66" s="30"/>
      <c r="N66" s="23">
        <f>'LU OLS Model'!$B$5</f>
        <v>-9214193.8984900694</v>
      </c>
      <c r="O66" s="23">
        <f ca="1">'LU OLS Model'!$B$6*D66</f>
        <v>-945430.11906071962</v>
      </c>
      <c r="P66" s="23">
        <f ca="1">'LU OLS Model'!$B$7*E66</f>
        <v>0</v>
      </c>
      <c r="Q66" s="23">
        <f>'LU OLS Model'!$B$8*F66</f>
        <v>11923787.053350959</v>
      </c>
      <c r="R66" s="23">
        <f>'LU OLS Model'!$B$9*G66</f>
        <v>11193955.283617221</v>
      </c>
      <c r="S66" s="23">
        <f>'LU OLS Model'!$B$10*H66</f>
        <v>0</v>
      </c>
      <c r="T66" s="23">
        <f>'LU OLS Model'!$B$11*I66</f>
        <v>-973362.50000730704</v>
      </c>
      <c r="U66" s="23">
        <f>'LU OLS Model'!$B$12*J66</f>
        <v>0</v>
      </c>
      <c r="V66" s="23">
        <f>'LU OLS Model'!$B$13*K66</f>
        <v>0</v>
      </c>
      <c r="W66" s="23">
        <f>'LU OLS Model'!$B$14*L66</f>
        <v>0</v>
      </c>
      <c r="X66" s="23">
        <f t="shared" ref="X66:X67" ca="1" si="68">SUM(N66:W66)</f>
        <v>11984755.819410084</v>
      </c>
    </row>
    <row r="67" spans="1:24" x14ac:dyDescent="0.25">
      <c r="A67" s="11">
        <f>'Monthly Data'!A67</f>
        <v>39783</v>
      </c>
      <c r="B67" s="6">
        <f t="shared" si="66"/>
        <v>2008</v>
      </c>
      <c r="C67" s="30">
        <f>'Monthly Data'!I67</f>
        <v>11733045.235300001</v>
      </c>
      <c r="D67" s="30">
        <f ca="1">D79</f>
        <v>684.01</v>
      </c>
      <c r="E67" s="30">
        <f ca="1">E79</f>
        <v>0</v>
      </c>
      <c r="F67" s="30">
        <f>'Monthly Data'!P67</f>
        <v>31</v>
      </c>
      <c r="G67" s="30">
        <f>'Monthly Data'!Q67</f>
        <v>6607.1</v>
      </c>
      <c r="H67" s="30">
        <f>'Monthly Data'!AC67</f>
        <v>0</v>
      </c>
      <c r="I67" s="30">
        <f>'Monthly Data'!AD67</f>
        <v>0</v>
      </c>
      <c r="J67" s="4">
        <f>'Monthly Data'!AF67</f>
        <v>0</v>
      </c>
      <c r="K67" s="4">
        <f>'Monthly Data'!AG67</f>
        <v>1</v>
      </c>
      <c r="L67" s="4">
        <f>'Monthly Data'!AH67</f>
        <v>0</v>
      </c>
      <c r="M67" s="30"/>
      <c r="N67" s="23">
        <f>'LU OLS Model'!$B$5</f>
        <v>-9214193.8984900694</v>
      </c>
      <c r="O67" s="23">
        <f ca="1">'LU OLS Model'!$B$6*D67</f>
        <v>-1456330.7189251725</v>
      </c>
      <c r="P67" s="23">
        <f ca="1">'LU OLS Model'!$B$7*E67</f>
        <v>0</v>
      </c>
      <c r="Q67" s="23">
        <f>'LU OLS Model'!$B$8*F67</f>
        <v>12321246.621795991</v>
      </c>
      <c r="R67" s="23">
        <f>'LU OLS Model'!$B$9*G67</f>
        <v>11159330.972657876</v>
      </c>
      <c r="S67" s="23">
        <f>'LU OLS Model'!$B$10*H67</f>
        <v>0</v>
      </c>
      <c r="T67" s="23">
        <f>'LU OLS Model'!$B$11*I67</f>
        <v>0</v>
      </c>
      <c r="U67" s="23">
        <f>'LU OLS Model'!$B$12*J67</f>
        <v>0</v>
      </c>
      <c r="V67" s="23">
        <f>'LU OLS Model'!$B$13*K67</f>
        <v>-1101046.6373260899</v>
      </c>
      <c r="W67" s="23">
        <f>'LU OLS Model'!$B$14*L67</f>
        <v>0</v>
      </c>
      <c r="X67" s="23">
        <f t="shared" ca="1" si="68"/>
        <v>11709006.339712536</v>
      </c>
    </row>
    <row r="68" spans="1:24" x14ac:dyDescent="0.25">
      <c r="A68" s="11">
        <f>'Monthly Data'!A68</f>
        <v>39814</v>
      </c>
      <c r="B68" s="6">
        <f>YEAR(A68)</f>
        <v>2009</v>
      </c>
      <c r="C68" s="30">
        <f>'Monthly Data'!I68</f>
        <v>12630235.100299999</v>
      </c>
      <c r="D68">
        <f ca="1">'Weather Data'!G66</f>
        <v>784.29</v>
      </c>
      <c r="E68" s="30">
        <f ca="1">'Weather Data'!H66</f>
        <v>0</v>
      </c>
      <c r="F68">
        <f>'Monthly Data'!P68</f>
        <v>31</v>
      </c>
      <c r="G68" s="30">
        <f>'Monthly Data'!Q68</f>
        <v>6506.5</v>
      </c>
      <c r="H68" s="30">
        <f>'Monthly Data'!AC68</f>
        <v>0</v>
      </c>
      <c r="I68" s="30">
        <f>'Monthly Data'!AD68</f>
        <v>0</v>
      </c>
      <c r="J68" s="4">
        <f>'Monthly Data'!AF68</f>
        <v>0</v>
      </c>
      <c r="K68" s="4">
        <f>'Monthly Data'!AG68</f>
        <v>0</v>
      </c>
      <c r="L68" s="4">
        <f>'Monthly Data'!AH68</f>
        <v>0</v>
      </c>
      <c r="N68" s="23">
        <f>'LU OLS Model'!$B$5</f>
        <v>-9214193.8984900694</v>
      </c>
      <c r="O68" s="23">
        <f ca="1">'LU OLS Model'!$B$6*D68</f>
        <v>-1669837.6040493904</v>
      </c>
      <c r="P68" s="23">
        <f ca="1">'LU OLS Model'!$B$7*E68</f>
        <v>0</v>
      </c>
      <c r="Q68" s="23">
        <f>'LU OLS Model'!$B$8*F68</f>
        <v>12321246.621795991</v>
      </c>
      <c r="R68" s="23">
        <f>'LU OLS Model'!$B$9*G68</f>
        <v>10989418.500340311</v>
      </c>
      <c r="S68" s="23">
        <f>'LU OLS Model'!$B$10*H68</f>
        <v>0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0</v>
      </c>
      <c r="X68" s="23">
        <f ca="1">SUM(N68:W68)</f>
        <v>12426633.619596843</v>
      </c>
    </row>
    <row r="69" spans="1:24" x14ac:dyDescent="0.25">
      <c r="A69" s="11">
        <f>'Monthly Data'!A69</f>
        <v>39845</v>
      </c>
      <c r="B69" s="6">
        <f t="shared" ref="B69:B132" si="69">YEAR(A69)</f>
        <v>2009</v>
      </c>
      <c r="C69" s="30">
        <f>'Monthly Data'!I69</f>
        <v>11333821.4934</v>
      </c>
      <c r="D69" s="30">
        <f ca="1">'Weather Data'!G67</f>
        <v>682.50999999999988</v>
      </c>
      <c r="E69" s="30">
        <f ca="1">'Weather Data'!H67</f>
        <v>0</v>
      </c>
      <c r="F69">
        <f>'Monthly Data'!P69</f>
        <v>28</v>
      </c>
      <c r="G69" s="30">
        <f>'Monthly Data'!Q69</f>
        <v>6436.2</v>
      </c>
      <c r="H69" s="30">
        <f>'Monthly Data'!AC69</f>
        <v>0</v>
      </c>
      <c r="I69" s="30">
        <f>'Monthly Data'!AD69</f>
        <v>0</v>
      </c>
      <c r="J69" s="4">
        <f>'Monthly Data'!AF69</f>
        <v>0</v>
      </c>
      <c r="K69" s="4">
        <f>'Monthly Data'!AG69</f>
        <v>0</v>
      </c>
      <c r="L69" s="4">
        <f>'Monthly Data'!AH69</f>
        <v>0</v>
      </c>
      <c r="N69" s="23">
        <f>'LU OLS Model'!$B$5</f>
        <v>-9214193.8984900694</v>
      </c>
      <c r="O69" s="23">
        <f ca="1">'LU OLS Model'!$B$6*D69</f>
        <v>-1453137.0578991817</v>
      </c>
      <c r="P69" s="23">
        <f ca="1">'LU OLS Model'!$B$7*E69</f>
        <v>0</v>
      </c>
      <c r="Q69" s="23">
        <f>'LU OLS Model'!$B$8*F69</f>
        <v>11128867.916460896</v>
      </c>
      <c r="R69" s="23">
        <f>'LU OLS Model'!$B$9*G69</f>
        <v>10870682.448611435</v>
      </c>
      <c r="S69" s="23">
        <f>'LU OLS Model'!$B$10*H69</f>
        <v>0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0</v>
      </c>
      <c r="X69" s="23">
        <f t="shared" ref="X69:X132" ca="1" si="70">SUM(N69:W69)</f>
        <v>11332219.408683078</v>
      </c>
    </row>
    <row r="70" spans="1:24" x14ac:dyDescent="0.25">
      <c r="A70" s="11">
        <f>'Monthly Data'!A70</f>
        <v>39873</v>
      </c>
      <c r="B70" s="6">
        <f t="shared" si="69"/>
        <v>2009</v>
      </c>
      <c r="C70" s="30">
        <f>'Monthly Data'!I70</f>
        <v>12370923.8947</v>
      </c>
      <c r="D70" s="30">
        <f ca="1">'Weather Data'!G68</f>
        <v>556.99</v>
      </c>
      <c r="E70" s="30">
        <f ca="1">'Weather Data'!H68</f>
        <v>0</v>
      </c>
      <c r="F70">
        <f>'Monthly Data'!P70</f>
        <v>31</v>
      </c>
      <c r="G70" s="30">
        <f>'Monthly Data'!Q70</f>
        <v>6363.8</v>
      </c>
      <c r="H70" s="30">
        <f>'Monthly Data'!AC70</f>
        <v>1</v>
      </c>
      <c r="I70" s="30">
        <f>'Monthly Data'!AD70</f>
        <v>0</v>
      </c>
      <c r="J70" s="4">
        <f>'Monthly Data'!AF70</f>
        <v>0</v>
      </c>
      <c r="K70" s="4">
        <f>'Monthly Data'!AG70</f>
        <v>0</v>
      </c>
      <c r="L70" s="4">
        <f>'Monthly Data'!AH70</f>
        <v>0</v>
      </c>
      <c r="N70" s="23">
        <f>'LU OLS Model'!$B$5</f>
        <v>-9214193.8984900694</v>
      </c>
      <c r="O70" s="23">
        <f ca="1">'LU OLS Model'!$B$6*D70</f>
        <v>-1185891.5032442973</v>
      </c>
      <c r="P70" s="23">
        <f ca="1">'LU OLS Model'!$B$7*E70</f>
        <v>0</v>
      </c>
      <c r="Q70" s="23">
        <f>'LU OLS Model'!$B$8*F70</f>
        <v>12321246.621795991</v>
      </c>
      <c r="R70" s="23">
        <f>'LU OLS Model'!$B$9*G70</f>
        <v>10748399.516247701</v>
      </c>
      <c r="S70" s="23">
        <f>'LU OLS Model'!$B$10*H70</f>
        <v>-467491.52542399202</v>
      </c>
      <c r="T70" s="23">
        <f>'LU OLS Model'!$B$11*I70</f>
        <v>0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ca="1" si="70"/>
        <v>12202069.210885333</v>
      </c>
    </row>
    <row r="71" spans="1:24" x14ac:dyDescent="0.25">
      <c r="A71" s="11">
        <f>'Monthly Data'!A71</f>
        <v>39904</v>
      </c>
      <c r="B71" s="6">
        <f t="shared" si="69"/>
        <v>2009</v>
      </c>
      <c r="C71" s="30">
        <f>'Monthly Data'!I71</f>
        <v>11402691.3343</v>
      </c>
      <c r="D71" s="30">
        <f ca="1">'Weather Data'!G69</f>
        <v>326.58999999999997</v>
      </c>
      <c r="E71" s="30">
        <f ca="1">'Weather Data'!H69</f>
        <v>0.39</v>
      </c>
      <c r="F71">
        <f>'Monthly Data'!P71</f>
        <v>30</v>
      </c>
      <c r="G71" s="30">
        <f>'Monthly Data'!Q71</f>
        <v>6359.6</v>
      </c>
      <c r="H71" s="30">
        <f>'Monthly Data'!AC71</f>
        <v>1</v>
      </c>
      <c r="I71" s="30">
        <f>'Monthly Data'!AD71</f>
        <v>0</v>
      </c>
      <c r="J71" s="4">
        <f>'Monthly Data'!AF71</f>
        <v>1</v>
      </c>
      <c r="K71" s="4">
        <f>'Monthly Data'!AG71</f>
        <v>0</v>
      </c>
      <c r="L71" s="4">
        <f>'Monthly Data'!AH71</f>
        <v>0</v>
      </c>
      <c r="N71" s="23">
        <f>'LU OLS Model'!$B$5</f>
        <v>-9214193.8984900694</v>
      </c>
      <c r="O71" s="23">
        <f ca="1">'LU OLS Model'!$B$6*D71</f>
        <v>-695345.16965215723</v>
      </c>
      <c r="P71" s="23">
        <f ca="1">'LU OLS Model'!$B$7*E71</f>
        <v>6606.2572272848583</v>
      </c>
      <c r="Q71" s="23">
        <f>'LU OLS Model'!$B$8*F71</f>
        <v>11923787.053350959</v>
      </c>
      <c r="R71" s="23">
        <f>'LU OLS Model'!$B$9*G71</f>
        <v>10741305.754977982</v>
      </c>
      <c r="S71" s="23">
        <f>'LU OLS Model'!$B$10*H71</f>
        <v>-467491.52542399202</v>
      </c>
      <c r="T71" s="23">
        <f>'LU OLS Model'!$B$11*I71</f>
        <v>0</v>
      </c>
      <c r="U71" s="23">
        <f>'LU OLS Model'!$B$12*J71</f>
        <v>-1002687.4002441399</v>
      </c>
      <c r="V71" s="23">
        <f>'LU OLS Model'!$B$13*K71</f>
        <v>0</v>
      </c>
      <c r="W71" s="23">
        <f>'LU OLS Model'!$B$14*L71</f>
        <v>0</v>
      </c>
      <c r="X71" s="23">
        <f t="shared" ca="1" si="70"/>
        <v>11291981.071745869</v>
      </c>
    </row>
    <row r="72" spans="1:24" x14ac:dyDescent="0.25">
      <c r="A72" s="11">
        <f>'Monthly Data'!A72</f>
        <v>39934</v>
      </c>
      <c r="B72" s="6">
        <f t="shared" si="69"/>
        <v>2009</v>
      </c>
      <c r="C72" s="30">
        <f>'Monthly Data'!I72</f>
        <v>11555213.605999999</v>
      </c>
      <c r="D72" s="30">
        <f ca="1">'Weather Data'!G70</f>
        <v>144.96</v>
      </c>
      <c r="E72" s="30">
        <f ca="1">'Weather Data'!H70</f>
        <v>8.67</v>
      </c>
      <c r="F72">
        <f>'Monthly Data'!P72</f>
        <v>31</v>
      </c>
      <c r="G72" s="30">
        <f>'Monthly Data'!Q72</f>
        <v>6382.1</v>
      </c>
      <c r="H72" s="30">
        <f>'Monthly Data'!AC72</f>
        <v>1</v>
      </c>
      <c r="I72" s="30">
        <f>'Monthly Data'!AD72</f>
        <v>0</v>
      </c>
      <c r="J72" s="4">
        <f>'Monthly Data'!AF72</f>
        <v>0</v>
      </c>
      <c r="K72" s="4">
        <f>'Monthly Data'!AG72</f>
        <v>0</v>
      </c>
      <c r="L72" s="4">
        <f>'Monthly Data'!AH72</f>
        <v>1</v>
      </c>
      <c r="N72" s="23">
        <f>'LU OLS Model'!$B$5</f>
        <v>-9214193.8984900694</v>
      </c>
      <c r="O72" s="23">
        <f ca="1">'LU OLS Model'!$B$6*D72</f>
        <v>-308635.4015517215</v>
      </c>
      <c r="P72" s="23">
        <f ca="1">'LU OLS Model'!$B$7*E72</f>
        <v>146862.17989887108</v>
      </c>
      <c r="Q72" s="23">
        <f>'LU OLS Model'!$B$8*F72</f>
        <v>12321246.621795991</v>
      </c>
      <c r="R72" s="23">
        <f>'LU OLS Model'!$B$9*G72</f>
        <v>10779308.047494337</v>
      </c>
      <c r="S72" s="23">
        <f>'LU OLS Model'!$B$10*H72</f>
        <v>-467491.52542399202</v>
      </c>
      <c r="T72" s="23">
        <f>'LU OLS Model'!$B$11*I72</f>
        <v>0</v>
      </c>
      <c r="U72" s="23">
        <f>'LU OLS Model'!$B$12*J72</f>
        <v>0</v>
      </c>
      <c r="V72" s="23">
        <f>'LU OLS Model'!$B$13*K72</f>
        <v>0</v>
      </c>
      <c r="W72" s="23">
        <f>'LU OLS Model'!$B$14*L72</f>
        <v>-1624361.79105547</v>
      </c>
      <c r="X72" s="23">
        <f t="shared" ca="1" si="70"/>
        <v>11632734.232667945</v>
      </c>
    </row>
    <row r="73" spans="1:24" x14ac:dyDescent="0.25">
      <c r="A73" s="11">
        <f>'Monthly Data'!A73</f>
        <v>39965</v>
      </c>
      <c r="B73" s="6">
        <f t="shared" si="69"/>
        <v>2009</v>
      </c>
      <c r="C73" s="30">
        <f>'Monthly Data'!I73</f>
        <v>12458106.387699999</v>
      </c>
      <c r="D73" s="30">
        <f ca="1">'Weather Data'!G71</f>
        <v>41.510000000000005</v>
      </c>
      <c r="E73" s="30">
        <f ca="1">'Weather Data'!H71</f>
        <v>44.41</v>
      </c>
      <c r="F73">
        <f>'Monthly Data'!P73</f>
        <v>30</v>
      </c>
      <c r="G73" s="30">
        <f>'Monthly Data'!Q73</f>
        <v>6429.4</v>
      </c>
      <c r="H73" s="30">
        <f>'Monthly Data'!AC73</f>
        <v>0</v>
      </c>
      <c r="I73" s="30">
        <f>'Monthly Data'!AD73</f>
        <v>0</v>
      </c>
      <c r="J73" s="4">
        <f>'Monthly Data'!AF73</f>
        <v>0</v>
      </c>
      <c r="K73" s="4">
        <f>'Monthly Data'!AG73</f>
        <v>0</v>
      </c>
      <c r="L73" s="4">
        <f>'Monthly Data'!AH73</f>
        <v>1</v>
      </c>
      <c r="N73" s="23">
        <f>'LU OLS Model'!$B$5</f>
        <v>-9214193.8984900694</v>
      </c>
      <c r="O73" s="23">
        <f ca="1">'LU OLS Model'!$B$6*D73</f>
        <v>-88379.246125910315</v>
      </c>
      <c r="P73" s="23">
        <f ca="1">'LU OLS Model'!$B$7*E73</f>
        <v>752266.36785569368</v>
      </c>
      <c r="Q73" s="23">
        <f>'LU OLS Model'!$B$8*F73</f>
        <v>11923787.053350959</v>
      </c>
      <c r="R73" s="23">
        <f>'LU OLS Model'!$B$9*G73</f>
        <v>10859197.311317604</v>
      </c>
      <c r="S73" s="23">
        <f>'LU OLS Model'!$B$10*H73</f>
        <v>0</v>
      </c>
      <c r="T73" s="23">
        <f>'LU OLS Model'!$B$11*I73</f>
        <v>0</v>
      </c>
      <c r="U73" s="23">
        <f>'LU OLS Model'!$B$12*J73</f>
        <v>0</v>
      </c>
      <c r="V73" s="23">
        <f>'LU OLS Model'!$B$13*K73</f>
        <v>0</v>
      </c>
      <c r="W73" s="23">
        <f>'LU OLS Model'!$B$14*L73</f>
        <v>-1624361.79105547</v>
      </c>
      <c r="X73" s="23">
        <f t="shared" ca="1" si="70"/>
        <v>12608315.796852807</v>
      </c>
    </row>
    <row r="74" spans="1:24" x14ac:dyDescent="0.25">
      <c r="A74" s="11">
        <f>'Monthly Data'!A74</f>
        <v>39995</v>
      </c>
      <c r="B74" s="6">
        <f t="shared" si="69"/>
        <v>2009</v>
      </c>
      <c r="C74" s="30">
        <f>'Monthly Data'!I74</f>
        <v>13695389.126600001</v>
      </c>
      <c r="D74" s="30">
        <f ca="1">'Weather Data'!G72</f>
        <v>5.01</v>
      </c>
      <c r="E74" s="30">
        <f ca="1">'Weather Data'!H72</f>
        <v>96.909999999999982</v>
      </c>
      <c r="F74">
        <f>'Monthly Data'!P74</f>
        <v>31</v>
      </c>
      <c r="G74" s="30">
        <f>'Monthly Data'!Q74</f>
        <v>6467</v>
      </c>
      <c r="H74" s="30">
        <f>'Monthly Data'!AC74</f>
        <v>0</v>
      </c>
      <c r="I74" s="30">
        <f>'Monthly Data'!AD74</f>
        <v>0</v>
      </c>
      <c r="J74" s="4">
        <f>'Monthly Data'!AF74</f>
        <v>0</v>
      </c>
      <c r="K74" s="4">
        <f>'Monthly Data'!AG74</f>
        <v>0</v>
      </c>
      <c r="L74" s="4">
        <f>'Monthly Data'!AH74</f>
        <v>1</v>
      </c>
      <c r="N74" s="23">
        <f>'LU OLS Model'!$B$5</f>
        <v>-9214193.8984900694</v>
      </c>
      <c r="O74" s="23">
        <f ca="1">'LU OLS Model'!$B$6*D74</f>
        <v>-10666.827826808254</v>
      </c>
      <c r="P74" s="23">
        <f ca="1">'LU OLS Model'!$B$7*E74</f>
        <v>1641570.225374809</v>
      </c>
      <c r="Q74" s="23">
        <f>'LU OLS Model'!$B$8*F74</f>
        <v>12321246.621795991</v>
      </c>
      <c r="R74" s="23">
        <f>'LU OLS Model'!$B$9*G74</f>
        <v>10922703.364589378</v>
      </c>
      <c r="S74" s="23">
        <f>'LU OLS Model'!$B$10*H74</f>
        <v>0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-1624361.79105547</v>
      </c>
      <c r="X74" s="23">
        <f t="shared" ca="1" si="70"/>
        <v>14036297.694387829</v>
      </c>
    </row>
    <row r="75" spans="1:24" x14ac:dyDescent="0.25">
      <c r="A75" s="11">
        <f>'Monthly Data'!A75</f>
        <v>40026</v>
      </c>
      <c r="B75" s="6">
        <f t="shared" si="69"/>
        <v>2009</v>
      </c>
      <c r="C75" s="30">
        <f>'Monthly Data'!I75</f>
        <v>14408989.219000001</v>
      </c>
      <c r="D75" s="30">
        <f ca="1">'Weather Data'!G73</f>
        <v>12.719999999999999</v>
      </c>
      <c r="E75" s="30">
        <f ca="1">'Weather Data'!H73</f>
        <v>77.22999999999999</v>
      </c>
      <c r="F75">
        <f>'Monthly Data'!P75</f>
        <v>31</v>
      </c>
      <c r="G75" s="30">
        <f>'Monthly Data'!Q75</f>
        <v>6487.6</v>
      </c>
      <c r="H75" s="30">
        <f>'Monthly Data'!AC75</f>
        <v>0</v>
      </c>
      <c r="I75" s="30">
        <f>'Monthly Data'!AD75</f>
        <v>0</v>
      </c>
      <c r="J75" s="4">
        <f>'Monthly Data'!AF75</f>
        <v>0</v>
      </c>
      <c r="K75" s="4">
        <f>'Monthly Data'!AG75</f>
        <v>0</v>
      </c>
      <c r="L75" s="4">
        <f>'Monthly Data'!AH75</f>
        <v>1</v>
      </c>
      <c r="N75" s="23">
        <f>'LU OLS Model'!$B$5</f>
        <v>-9214193.8984900694</v>
      </c>
      <c r="O75" s="23">
        <f ca="1">'LU OLS Model'!$B$6*D75</f>
        <v>-27082.245500399396</v>
      </c>
      <c r="P75" s="23">
        <f ca="1">'LU OLS Model'!$B$7*E75</f>
        <v>1308208.3222133578</v>
      </c>
      <c r="Q75" s="23">
        <f>'LU OLS Model'!$B$8*F75</f>
        <v>12321246.621795991</v>
      </c>
      <c r="R75" s="23">
        <f>'LU OLS Model'!$B$9*G75</f>
        <v>10957496.574626574</v>
      </c>
      <c r="S75" s="23">
        <f>'LU OLS Model'!$B$10*H75</f>
        <v>0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-1624361.79105547</v>
      </c>
      <c r="X75" s="23">
        <f t="shared" ca="1" si="70"/>
        <v>13721313.583589984</v>
      </c>
    </row>
    <row r="76" spans="1:24" x14ac:dyDescent="0.25">
      <c r="A76" s="11">
        <f>'Monthly Data'!A76</f>
        <v>40057</v>
      </c>
      <c r="B76" s="6">
        <f t="shared" si="69"/>
        <v>2009</v>
      </c>
      <c r="C76" s="30">
        <f>'Monthly Data'!I76</f>
        <v>12983020.697999999</v>
      </c>
      <c r="D76" s="30">
        <f ca="1">'Weather Data'!G74</f>
        <v>86.570000000000007</v>
      </c>
      <c r="E76" s="30">
        <f ca="1">'Weather Data'!H74</f>
        <v>19.899999999999999</v>
      </c>
      <c r="F76">
        <f>'Monthly Data'!P76</f>
        <v>30</v>
      </c>
      <c r="G76" s="30">
        <f>'Monthly Data'!Q76</f>
        <v>6470.2</v>
      </c>
      <c r="H76" s="30">
        <f>'Monthly Data'!AC76</f>
        <v>0</v>
      </c>
      <c r="I76" s="30">
        <f>'Monthly Data'!AD76</f>
        <v>1</v>
      </c>
      <c r="J76" s="4">
        <f>'Monthly Data'!AF76</f>
        <v>0</v>
      </c>
      <c r="K76" s="4">
        <f>'Monthly Data'!AG76</f>
        <v>0</v>
      </c>
      <c r="L76" s="4">
        <f>'Monthly Data'!AH76</f>
        <v>0</v>
      </c>
      <c r="N76" s="23">
        <f>'LU OLS Model'!$B$5</f>
        <v>-9214193.8984900694</v>
      </c>
      <c r="O76" s="23">
        <f ca="1">'LU OLS Model'!$B$6*D76</f>
        <v>-184316.82334666481</v>
      </c>
      <c r="P76" s="23">
        <f ca="1">'LU OLS Model'!$B$7*E76</f>
        <v>337088.50980248378</v>
      </c>
      <c r="Q76" s="23">
        <f>'LU OLS Model'!$B$8*F76</f>
        <v>11923787.053350959</v>
      </c>
      <c r="R76" s="23">
        <f>'LU OLS Model'!$B$9*G76</f>
        <v>10928108.135080593</v>
      </c>
      <c r="S76" s="23">
        <f>'LU OLS Model'!$B$10*H76</f>
        <v>0</v>
      </c>
      <c r="T76" s="23">
        <f>'LU OLS Model'!$B$11*I76</f>
        <v>-973362.50000730704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ca="1" si="70"/>
        <v>12817110.476389993</v>
      </c>
    </row>
    <row r="77" spans="1:24" x14ac:dyDescent="0.25">
      <c r="A77" s="11">
        <f>'Monthly Data'!A77</f>
        <v>40087</v>
      </c>
      <c r="B77" s="6">
        <f t="shared" si="69"/>
        <v>2009</v>
      </c>
      <c r="C77" s="30">
        <f>'Monthly Data'!I77</f>
        <v>12029943</v>
      </c>
      <c r="D77" s="30">
        <f ca="1">'Weather Data'!G75</f>
        <v>270.3</v>
      </c>
      <c r="E77" s="30">
        <f ca="1">'Weather Data'!H75</f>
        <v>1.21</v>
      </c>
      <c r="F77">
        <f>'Monthly Data'!P77</f>
        <v>31</v>
      </c>
      <c r="G77" s="30">
        <f>'Monthly Data'!Q77</f>
        <v>6472.1</v>
      </c>
      <c r="H77" s="30">
        <f>'Monthly Data'!AC77</f>
        <v>0</v>
      </c>
      <c r="I77" s="30">
        <f>'Monthly Data'!AD77</f>
        <v>1</v>
      </c>
      <c r="J77" s="4">
        <f>'Monthly Data'!AF77</f>
        <v>0</v>
      </c>
      <c r="K77" s="4">
        <f>'Monthly Data'!AG77</f>
        <v>0</v>
      </c>
      <c r="L77" s="4">
        <f>'Monthly Data'!AH77</f>
        <v>0</v>
      </c>
      <c r="N77" s="23">
        <f>'LU OLS Model'!$B$5</f>
        <v>-9214193.8984900694</v>
      </c>
      <c r="O77" s="23">
        <f ca="1">'LU OLS Model'!$B$6*D77</f>
        <v>-575497.7168834873</v>
      </c>
      <c r="P77" s="23">
        <f ca="1">'LU OLS Model'!$B$7*E77</f>
        <v>20496.336525678664</v>
      </c>
      <c r="Q77" s="23">
        <f>'LU OLS Model'!$B$8*F77</f>
        <v>12321246.621795991</v>
      </c>
      <c r="R77" s="23">
        <f>'LU OLS Model'!$B$9*G77</f>
        <v>10931317.217559751</v>
      </c>
      <c r="S77" s="23">
        <f>'LU OLS Model'!$B$10*H77</f>
        <v>0</v>
      </c>
      <c r="T77" s="23">
        <f>'LU OLS Model'!$B$11*I77</f>
        <v>-973362.50000730704</v>
      </c>
      <c r="U77" s="23">
        <f>'LU OLS Model'!$B$12*J77</f>
        <v>0</v>
      </c>
      <c r="V77" s="23">
        <f>'LU OLS Model'!$B$13*K77</f>
        <v>0</v>
      </c>
      <c r="W77" s="23">
        <f>'LU OLS Model'!$B$14*L77</f>
        <v>0</v>
      </c>
      <c r="X77" s="23">
        <f t="shared" ca="1" si="70"/>
        <v>12510006.060500557</v>
      </c>
    </row>
    <row r="78" spans="1:24" x14ac:dyDescent="0.25">
      <c r="A78" s="11">
        <f>'Monthly Data'!A78</f>
        <v>40118</v>
      </c>
      <c r="B78" s="6">
        <f t="shared" si="69"/>
        <v>2009</v>
      </c>
      <c r="C78" s="30">
        <f>'Monthly Data'!I78</f>
        <v>11523934</v>
      </c>
      <c r="D78" s="30">
        <f ca="1">'Weather Data'!G76</f>
        <v>444.05</v>
      </c>
      <c r="E78" s="30">
        <f ca="1">'Weather Data'!H76</f>
        <v>0</v>
      </c>
      <c r="F78">
        <f>'Monthly Data'!P78</f>
        <v>30</v>
      </c>
      <c r="G78" s="30">
        <f>'Monthly Data'!Q78</f>
        <v>6465.6</v>
      </c>
      <c r="H78" s="30">
        <f>'Monthly Data'!AC78</f>
        <v>0</v>
      </c>
      <c r="I78" s="30">
        <f>'Monthly Data'!AD78</f>
        <v>1</v>
      </c>
      <c r="J78" s="4">
        <f>'Monthly Data'!AF78</f>
        <v>0</v>
      </c>
      <c r="K78" s="4">
        <f>'Monthly Data'!AG78</f>
        <v>0</v>
      </c>
      <c r="L78" s="4">
        <f>'Monthly Data'!AH78</f>
        <v>0</v>
      </c>
      <c r="N78" s="23">
        <f>'LU OLS Model'!$B$5</f>
        <v>-9214193.8984900694</v>
      </c>
      <c r="O78" s="23">
        <f ca="1">'LU OLS Model'!$B$6*D78</f>
        <v>-945430.11906071962</v>
      </c>
      <c r="P78" s="23">
        <f ca="1">'LU OLS Model'!$B$7*E78</f>
        <v>0</v>
      </c>
      <c r="Q78" s="23">
        <f>'LU OLS Model'!$B$8*F78</f>
        <v>11923787.053350959</v>
      </c>
      <c r="R78" s="23">
        <f>'LU OLS Model'!$B$9*G78</f>
        <v>10920338.777499473</v>
      </c>
      <c r="S78" s="23">
        <f>'LU OLS Model'!$B$10*H78</f>
        <v>0</v>
      </c>
      <c r="T78" s="23">
        <f>'LU OLS Model'!$B$11*I78</f>
        <v>-973362.50000730704</v>
      </c>
      <c r="U78" s="23">
        <f>'LU OLS Model'!$B$12*J78</f>
        <v>0</v>
      </c>
      <c r="V78" s="23">
        <f>'LU OLS Model'!$B$13*K78</f>
        <v>0</v>
      </c>
      <c r="W78" s="23">
        <f>'LU OLS Model'!$B$14*L78</f>
        <v>0</v>
      </c>
      <c r="X78" s="23">
        <f t="shared" ca="1" si="70"/>
        <v>11711139.313292336</v>
      </c>
    </row>
    <row r="79" spans="1:24" x14ac:dyDescent="0.25">
      <c r="A79" s="11">
        <f>'Monthly Data'!A79</f>
        <v>40148</v>
      </c>
      <c r="B79" s="6">
        <f t="shared" si="69"/>
        <v>2009</v>
      </c>
      <c r="C79" s="30">
        <f>'Monthly Data'!I79</f>
        <v>11610601</v>
      </c>
      <c r="D79" s="30">
        <f ca="1">'Weather Data'!G77</f>
        <v>684.01</v>
      </c>
      <c r="E79" s="30">
        <f ca="1">'Weather Data'!H77</f>
        <v>0</v>
      </c>
      <c r="F79">
        <f>'Monthly Data'!P79</f>
        <v>31</v>
      </c>
      <c r="G79" s="30">
        <f>'Monthly Data'!Q79</f>
        <v>6467.5</v>
      </c>
      <c r="H79" s="30">
        <f>'Monthly Data'!AC79</f>
        <v>0</v>
      </c>
      <c r="I79" s="30">
        <f>'Monthly Data'!AD79</f>
        <v>0</v>
      </c>
      <c r="J79" s="4">
        <f>'Monthly Data'!AF79</f>
        <v>0</v>
      </c>
      <c r="K79" s="4">
        <f>'Monthly Data'!AG79</f>
        <v>1</v>
      </c>
      <c r="L79" s="4">
        <f>'Monthly Data'!AH79</f>
        <v>0</v>
      </c>
      <c r="N79" s="23">
        <f>'LU OLS Model'!$B$5</f>
        <v>-9214193.8984900694</v>
      </c>
      <c r="O79" s="23">
        <f ca="1">'LU OLS Model'!$B$6*D79</f>
        <v>-1456330.7189251725</v>
      </c>
      <c r="P79" s="23">
        <f ca="1">'LU OLS Model'!$B$7*E79</f>
        <v>0</v>
      </c>
      <c r="Q79" s="23">
        <f>'LU OLS Model'!$B$8*F79</f>
        <v>12321246.621795991</v>
      </c>
      <c r="R79" s="23">
        <f>'LU OLS Model'!$B$9*G79</f>
        <v>10923547.859978629</v>
      </c>
      <c r="S79" s="23">
        <f>'LU OLS Model'!$B$10*H79</f>
        <v>0</v>
      </c>
      <c r="T79" s="23">
        <f>'LU OLS Model'!$B$11*I79</f>
        <v>0</v>
      </c>
      <c r="U79" s="23">
        <f>'LU OLS Model'!$B$12*J79</f>
        <v>0</v>
      </c>
      <c r="V79" s="23">
        <f>'LU OLS Model'!$B$13*K79</f>
        <v>-1101046.6373260899</v>
      </c>
      <c r="W79" s="23">
        <f>'LU OLS Model'!$B$14*L79</f>
        <v>0</v>
      </c>
      <c r="X79" s="23">
        <f t="shared" ca="1" si="70"/>
        <v>11473223.227033289</v>
      </c>
    </row>
    <row r="80" spans="1:24" x14ac:dyDescent="0.25">
      <c r="A80" s="11">
        <f>'Monthly Data'!A80</f>
        <v>40179</v>
      </c>
      <c r="B80" s="6">
        <f t="shared" si="69"/>
        <v>2010</v>
      </c>
      <c r="C80" s="30">
        <f>'Monthly Data'!I80</f>
        <v>11955217.004000001</v>
      </c>
      <c r="D80">
        <f ca="1">D68</f>
        <v>784.29</v>
      </c>
      <c r="E80">
        <f ca="1">E68</f>
        <v>0</v>
      </c>
      <c r="F80">
        <f>'Monthly Data'!P80</f>
        <v>31</v>
      </c>
      <c r="G80" s="30">
        <f>'Monthly Data'!Q80</f>
        <v>6434.5</v>
      </c>
      <c r="H80" s="30">
        <f>'Monthly Data'!AC80</f>
        <v>0</v>
      </c>
      <c r="I80" s="30">
        <f>'Monthly Data'!AD80</f>
        <v>0</v>
      </c>
      <c r="J80" s="4">
        <f>'Monthly Data'!AF80</f>
        <v>0</v>
      </c>
      <c r="K80" s="4">
        <f>'Monthly Data'!AG80</f>
        <v>0</v>
      </c>
      <c r="L80" s="4">
        <f>'Monthly Data'!AH80</f>
        <v>0</v>
      </c>
      <c r="N80" s="23">
        <f>'LU OLS Model'!$B$5</f>
        <v>-9214193.8984900694</v>
      </c>
      <c r="O80" s="23">
        <f ca="1">'LU OLS Model'!$B$6*D80</f>
        <v>-1669837.6040493904</v>
      </c>
      <c r="P80" s="23">
        <f ca="1">'LU OLS Model'!$B$7*E80</f>
        <v>0</v>
      </c>
      <c r="Q80" s="23">
        <f>'LU OLS Model'!$B$8*F80</f>
        <v>12321246.621795991</v>
      </c>
      <c r="R80" s="23">
        <f>'LU OLS Model'!$B$9*G80</f>
        <v>10867811.164287977</v>
      </c>
      <c r="S80" s="23">
        <f>'LU OLS Model'!$B$10*H80</f>
        <v>0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0</v>
      </c>
      <c r="X80" s="23">
        <f t="shared" ca="1" si="70"/>
        <v>12305026.283544509</v>
      </c>
    </row>
    <row r="81" spans="1:24" x14ac:dyDescent="0.25">
      <c r="A81" s="11">
        <f>'Monthly Data'!A81</f>
        <v>40210</v>
      </c>
      <c r="B81" s="6">
        <f t="shared" si="69"/>
        <v>2010</v>
      </c>
      <c r="C81" s="30">
        <f>'Monthly Data'!I81</f>
        <v>10874740.4221</v>
      </c>
      <c r="D81">
        <f t="shared" ref="D81:E96" ca="1" si="71">D69</f>
        <v>682.50999999999988</v>
      </c>
      <c r="E81">
        <f t="shared" ca="1" si="71"/>
        <v>0</v>
      </c>
      <c r="F81">
        <f>'Monthly Data'!P81</f>
        <v>28</v>
      </c>
      <c r="G81" s="30">
        <f>'Monthly Data'!Q81</f>
        <v>6404.1</v>
      </c>
      <c r="H81" s="30">
        <f>'Monthly Data'!AC81</f>
        <v>0</v>
      </c>
      <c r="I81" s="30">
        <f>'Monthly Data'!AD81</f>
        <v>0</v>
      </c>
      <c r="J81" s="4">
        <f>'Monthly Data'!AF81</f>
        <v>0</v>
      </c>
      <c r="K81" s="4">
        <f>'Monthly Data'!AG81</f>
        <v>0</v>
      </c>
      <c r="L81" s="4">
        <f>'Monthly Data'!AH81</f>
        <v>0</v>
      </c>
      <c r="N81" s="23">
        <f>'LU OLS Model'!$B$5</f>
        <v>-9214193.8984900694</v>
      </c>
      <c r="O81" s="23">
        <f ca="1">'LU OLS Model'!$B$6*D81</f>
        <v>-1453137.0578991817</v>
      </c>
      <c r="P81" s="23">
        <f ca="1">'LU OLS Model'!$B$7*E81</f>
        <v>0</v>
      </c>
      <c r="Q81" s="23">
        <f>'LU OLS Model'!$B$8*F81</f>
        <v>11128867.916460896</v>
      </c>
      <c r="R81" s="23">
        <f>'LU OLS Model'!$B$9*G81</f>
        <v>10816465.844621439</v>
      </c>
      <c r="S81" s="23">
        <f>'LU OLS Model'!$B$10*H81</f>
        <v>0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0</v>
      </c>
      <c r="X81" s="23">
        <f t="shared" ca="1" si="70"/>
        <v>11278002.804693082</v>
      </c>
    </row>
    <row r="82" spans="1:24" x14ac:dyDescent="0.25">
      <c r="A82" s="11">
        <f>'Monthly Data'!A82</f>
        <v>40238</v>
      </c>
      <c r="B82" s="6">
        <f t="shared" si="69"/>
        <v>2010</v>
      </c>
      <c r="C82" s="30">
        <f>'Monthly Data'!I82</f>
        <v>11920294.521500001</v>
      </c>
      <c r="D82">
        <f t="shared" ca="1" si="71"/>
        <v>556.99</v>
      </c>
      <c r="E82">
        <f t="shared" ca="1" si="71"/>
        <v>0</v>
      </c>
      <c r="F82">
        <f>'Monthly Data'!P82</f>
        <v>31</v>
      </c>
      <c r="G82" s="30">
        <f>'Monthly Data'!Q82</f>
        <v>6377.2</v>
      </c>
      <c r="H82" s="30">
        <f>'Monthly Data'!AC82</f>
        <v>1</v>
      </c>
      <c r="I82" s="30">
        <f>'Monthly Data'!AD82</f>
        <v>0</v>
      </c>
      <c r="J82" s="4">
        <f>'Monthly Data'!AF82</f>
        <v>0</v>
      </c>
      <c r="K82" s="4">
        <f>'Monthly Data'!AG82</f>
        <v>0</v>
      </c>
      <c r="L82" s="4">
        <f>'Monthly Data'!AH82</f>
        <v>0</v>
      </c>
      <c r="N82" s="23">
        <f>'LU OLS Model'!$B$5</f>
        <v>-9214193.8984900694</v>
      </c>
      <c r="O82" s="23">
        <f ca="1">'LU OLS Model'!$B$6*D82</f>
        <v>-1185891.5032442973</v>
      </c>
      <c r="P82" s="23">
        <f ca="1">'LU OLS Model'!$B$7*E82</f>
        <v>0</v>
      </c>
      <c r="Q82" s="23">
        <f>'LU OLS Model'!$B$8*F82</f>
        <v>12321246.621795991</v>
      </c>
      <c r="R82" s="23">
        <f>'LU OLS Model'!$B$9*G82</f>
        <v>10771031.992679663</v>
      </c>
      <c r="S82" s="23">
        <f>'LU OLS Model'!$B$10*H82</f>
        <v>-467491.52542399202</v>
      </c>
      <c r="T82" s="23">
        <f>'LU OLS Model'!$B$11*I82</f>
        <v>0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ca="1" si="70"/>
        <v>12224701.687317295</v>
      </c>
    </row>
    <row r="83" spans="1:24" x14ac:dyDescent="0.25">
      <c r="A83" s="11">
        <f>'Monthly Data'!A83</f>
        <v>40269</v>
      </c>
      <c r="B83" s="6">
        <f t="shared" si="69"/>
        <v>2010</v>
      </c>
      <c r="C83" s="30">
        <f>'Monthly Data'!I83</f>
        <v>11299278.237500001</v>
      </c>
      <c r="D83">
        <f t="shared" ca="1" si="71"/>
        <v>326.58999999999997</v>
      </c>
      <c r="E83">
        <f t="shared" ca="1" si="71"/>
        <v>0.39</v>
      </c>
      <c r="F83">
        <f>'Monthly Data'!P83</f>
        <v>30</v>
      </c>
      <c r="G83" s="30">
        <f>'Monthly Data'!Q83</f>
        <v>6401.7</v>
      </c>
      <c r="H83" s="30">
        <f>'Monthly Data'!AC83</f>
        <v>1</v>
      </c>
      <c r="I83" s="30">
        <f>'Monthly Data'!AD83</f>
        <v>0</v>
      </c>
      <c r="J83" s="4">
        <f>'Monthly Data'!AF83</f>
        <v>1</v>
      </c>
      <c r="K83" s="4">
        <f>'Monthly Data'!AG83</f>
        <v>0</v>
      </c>
      <c r="L83" s="4">
        <f>'Monthly Data'!AH83</f>
        <v>0</v>
      </c>
      <c r="N83" s="23">
        <f>'LU OLS Model'!$B$5</f>
        <v>-9214193.8984900694</v>
      </c>
      <c r="O83" s="23">
        <f ca="1">'LU OLS Model'!$B$6*D83</f>
        <v>-695345.16965215723</v>
      </c>
      <c r="P83" s="23">
        <f ca="1">'LU OLS Model'!$B$7*E83</f>
        <v>6606.2572272848583</v>
      </c>
      <c r="Q83" s="23">
        <f>'LU OLS Model'!$B$8*F83</f>
        <v>11923787.053350959</v>
      </c>
      <c r="R83" s="23">
        <f>'LU OLS Model'!$B$9*G83</f>
        <v>10812412.266753025</v>
      </c>
      <c r="S83" s="23">
        <f>'LU OLS Model'!$B$10*H83</f>
        <v>-467491.52542399202</v>
      </c>
      <c r="T83" s="23">
        <f>'LU OLS Model'!$B$11*I83</f>
        <v>0</v>
      </c>
      <c r="U83" s="23">
        <f>'LU OLS Model'!$B$12*J83</f>
        <v>-1002687.4002441399</v>
      </c>
      <c r="V83" s="23">
        <f>'LU OLS Model'!$B$13*K83</f>
        <v>0</v>
      </c>
      <c r="W83" s="23">
        <f>'LU OLS Model'!$B$14*L83</f>
        <v>0</v>
      </c>
      <c r="X83" s="23">
        <f t="shared" ca="1" si="70"/>
        <v>11363087.583520912</v>
      </c>
    </row>
    <row r="84" spans="1:24" x14ac:dyDescent="0.25">
      <c r="A84" s="11">
        <f>'Monthly Data'!A84</f>
        <v>40299</v>
      </c>
      <c r="B84" s="6">
        <f t="shared" si="69"/>
        <v>2010</v>
      </c>
      <c r="C84" s="30">
        <f>'Monthly Data'!I84</f>
        <v>12141816.925799999</v>
      </c>
      <c r="D84">
        <f t="shared" ca="1" si="71"/>
        <v>144.96</v>
      </c>
      <c r="E84">
        <f t="shared" ca="1" si="71"/>
        <v>8.67</v>
      </c>
      <c r="F84">
        <f>'Monthly Data'!P84</f>
        <v>31</v>
      </c>
      <c r="G84" s="30">
        <f>'Monthly Data'!Q84</f>
        <v>6468.9</v>
      </c>
      <c r="H84" s="30">
        <f>'Monthly Data'!AC84</f>
        <v>1</v>
      </c>
      <c r="I84" s="30">
        <f>'Monthly Data'!AD84</f>
        <v>0</v>
      </c>
      <c r="J84" s="4">
        <f>'Monthly Data'!AF84</f>
        <v>0</v>
      </c>
      <c r="K84" s="4">
        <f>'Monthly Data'!AG84</f>
        <v>0</v>
      </c>
      <c r="L84" s="4">
        <f>'Monthly Data'!AH84</f>
        <v>1</v>
      </c>
      <c r="N84" s="23">
        <f>'LU OLS Model'!$B$5</f>
        <v>-9214193.8984900694</v>
      </c>
      <c r="O84" s="23">
        <f ca="1">'LU OLS Model'!$B$6*D84</f>
        <v>-308635.4015517215</v>
      </c>
      <c r="P84" s="23">
        <f ca="1">'LU OLS Model'!$B$7*E84</f>
        <v>146862.17989887108</v>
      </c>
      <c r="Q84" s="23">
        <f>'LU OLS Model'!$B$8*F84</f>
        <v>12321246.621795991</v>
      </c>
      <c r="R84" s="23">
        <f>'LU OLS Model'!$B$9*G84</f>
        <v>10925912.447068537</v>
      </c>
      <c r="S84" s="23">
        <f>'LU OLS Model'!$B$10*H84</f>
        <v>-467491.52542399202</v>
      </c>
      <c r="T84" s="23">
        <f>'LU OLS Model'!$B$11*I84</f>
        <v>0</v>
      </c>
      <c r="U84" s="23">
        <f>'LU OLS Model'!$B$12*J84</f>
        <v>0</v>
      </c>
      <c r="V84" s="23">
        <f>'LU OLS Model'!$B$13*K84</f>
        <v>0</v>
      </c>
      <c r="W84" s="23">
        <f>'LU OLS Model'!$B$14*L84</f>
        <v>-1624361.79105547</v>
      </c>
      <c r="X84" s="23">
        <f t="shared" ca="1" si="70"/>
        <v>11779338.632242145</v>
      </c>
    </row>
    <row r="85" spans="1:24" x14ac:dyDescent="0.25">
      <c r="A85" s="11">
        <f>'Monthly Data'!A85</f>
        <v>40330</v>
      </c>
      <c r="B85" s="6">
        <f t="shared" si="69"/>
        <v>2010</v>
      </c>
      <c r="C85" s="30">
        <f>'Monthly Data'!I85</f>
        <v>12649401.524900001</v>
      </c>
      <c r="D85">
        <f t="shared" ca="1" si="71"/>
        <v>41.510000000000005</v>
      </c>
      <c r="E85">
        <f t="shared" ca="1" si="71"/>
        <v>44.41</v>
      </c>
      <c r="F85">
        <f>'Monthly Data'!P85</f>
        <v>30</v>
      </c>
      <c r="G85" s="30">
        <f>'Monthly Data'!Q85</f>
        <v>6578.9</v>
      </c>
      <c r="H85" s="30">
        <f>'Monthly Data'!AC85</f>
        <v>0</v>
      </c>
      <c r="I85" s="30">
        <f>'Monthly Data'!AD85</f>
        <v>0</v>
      </c>
      <c r="J85" s="4">
        <f>'Monthly Data'!AF85</f>
        <v>0</v>
      </c>
      <c r="K85" s="4">
        <f>'Monthly Data'!AG85</f>
        <v>0</v>
      </c>
      <c r="L85" s="4">
        <f>'Monthly Data'!AH85</f>
        <v>1</v>
      </c>
      <c r="N85" s="23">
        <f>'LU OLS Model'!$B$5</f>
        <v>-9214193.8984900694</v>
      </c>
      <c r="O85" s="23">
        <f ca="1">'LU OLS Model'!$B$6*D85</f>
        <v>-88379.246125910315</v>
      </c>
      <c r="P85" s="23">
        <f ca="1">'LU OLS Model'!$B$7*E85</f>
        <v>752266.36785569368</v>
      </c>
      <c r="Q85" s="23">
        <f>'LU OLS Model'!$B$8*F85</f>
        <v>11923787.053350959</v>
      </c>
      <c r="R85" s="23">
        <f>'LU OLS Model'!$B$9*G85</f>
        <v>11111701.432704045</v>
      </c>
      <c r="S85" s="23">
        <f>'LU OLS Model'!$B$10*H85</f>
        <v>0</v>
      </c>
      <c r="T85" s="23">
        <f>'LU OLS Model'!$B$11*I85</f>
        <v>0</v>
      </c>
      <c r="U85" s="23">
        <f>'LU OLS Model'!$B$12*J85</f>
        <v>0</v>
      </c>
      <c r="V85" s="23">
        <f>'LU OLS Model'!$B$13*K85</f>
        <v>0</v>
      </c>
      <c r="W85" s="23">
        <f>'LU OLS Model'!$B$14*L85</f>
        <v>-1624361.79105547</v>
      </c>
      <c r="X85" s="23">
        <f t="shared" ca="1" si="70"/>
        <v>12860819.918239247</v>
      </c>
    </row>
    <row r="86" spans="1:24" x14ac:dyDescent="0.25">
      <c r="A86" s="11">
        <f>'Monthly Data'!A86</f>
        <v>40360</v>
      </c>
      <c r="B86" s="6">
        <f t="shared" si="69"/>
        <v>2010</v>
      </c>
      <c r="C86" s="30">
        <f>'Monthly Data'!I86</f>
        <v>14680604.799199998</v>
      </c>
      <c r="D86">
        <f t="shared" ca="1" si="71"/>
        <v>5.01</v>
      </c>
      <c r="E86">
        <f t="shared" ca="1" si="71"/>
        <v>96.909999999999982</v>
      </c>
      <c r="F86">
        <f>'Monthly Data'!P86</f>
        <v>31</v>
      </c>
      <c r="G86" s="30">
        <f>'Monthly Data'!Q86</f>
        <v>6640.9</v>
      </c>
      <c r="H86" s="30">
        <f>'Monthly Data'!AC86</f>
        <v>0</v>
      </c>
      <c r="I86" s="30">
        <f>'Monthly Data'!AD86</f>
        <v>0</v>
      </c>
      <c r="J86" s="4">
        <f>'Monthly Data'!AF86</f>
        <v>0</v>
      </c>
      <c r="K86" s="4">
        <f>'Monthly Data'!AG86</f>
        <v>0</v>
      </c>
      <c r="L86" s="4">
        <f>'Monthly Data'!AH86</f>
        <v>1</v>
      </c>
      <c r="N86" s="23">
        <f>'LU OLS Model'!$B$5</f>
        <v>-9214193.8984900694</v>
      </c>
      <c r="O86" s="23">
        <f ca="1">'LU OLS Model'!$B$6*D86</f>
        <v>-10666.827826808254</v>
      </c>
      <c r="P86" s="23">
        <f ca="1">'LU OLS Model'!$B$7*E86</f>
        <v>1641570.225374809</v>
      </c>
      <c r="Q86" s="23">
        <f>'LU OLS Model'!$B$8*F86</f>
        <v>12321246.621795991</v>
      </c>
      <c r="R86" s="23">
        <f>'LU OLS Model'!$B$9*G86</f>
        <v>11216418.86097133</v>
      </c>
      <c r="S86" s="23">
        <f>'LU OLS Model'!$B$10*H86</f>
        <v>0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-1624361.79105547</v>
      </c>
      <c r="X86" s="23">
        <f t="shared" ca="1" si="70"/>
        <v>14330013.19076978</v>
      </c>
    </row>
    <row r="87" spans="1:24" x14ac:dyDescent="0.25">
      <c r="A87" s="11">
        <f>'Monthly Data'!A87</f>
        <v>40391</v>
      </c>
      <c r="B87" s="6">
        <f t="shared" si="69"/>
        <v>2010</v>
      </c>
      <c r="C87" s="30">
        <f>'Monthly Data'!I87</f>
        <v>14598500.270999998</v>
      </c>
      <c r="D87">
        <f t="shared" ca="1" si="71"/>
        <v>12.719999999999999</v>
      </c>
      <c r="E87">
        <f t="shared" ca="1" si="71"/>
        <v>77.22999999999999</v>
      </c>
      <c r="F87">
        <f>'Monthly Data'!P87</f>
        <v>31</v>
      </c>
      <c r="G87" s="30">
        <f>'Monthly Data'!Q87</f>
        <v>6662.6</v>
      </c>
      <c r="H87" s="30">
        <f>'Monthly Data'!AC87</f>
        <v>0</v>
      </c>
      <c r="I87" s="30">
        <f>'Monthly Data'!AD87</f>
        <v>0</v>
      </c>
      <c r="J87" s="4">
        <f>'Monthly Data'!AF87</f>
        <v>0</v>
      </c>
      <c r="K87" s="4">
        <f>'Monthly Data'!AG87</f>
        <v>0</v>
      </c>
      <c r="L87" s="4">
        <f>'Monthly Data'!AH87</f>
        <v>1</v>
      </c>
      <c r="N87" s="23">
        <f>'LU OLS Model'!$B$5</f>
        <v>-9214193.8984900694</v>
      </c>
      <c r="O87" s="23">
        <f ca="1">'LU OLS Model'!$B$6*D87</f>
        <v>-27082.245500399396</v>
      </c>
      <c r="P87" s="23">
        <f ca="1">'LU OLS Model'!$B$7*E87</f>
        <v>1308208.3222133578</v>
      </c>
      <c r="Q87" s="23">
        <f>'LU OLS Model'!$B$8*F87</f>
        <v>12321246.621795991</v>
      </c>
      <c r="R87" s="23">
        <f>'LU OLS Model'!$B$9*G87</f>
        <v>11253069.960864883</v>
      </c>
      <c r="S87" s="23">
        <f>'LU OLS Model'!$B$10*H87</f>
        <v>0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-1624361.79105547</v>
      </c>
      <c r="X87" s="23">
        <f t="shared" ca="1" si="70"/>
        <v>14016886.969828293</v>
      </c>
    </row>
    <row r="88" spans="1:24" x14ac:dyDescent="0.25">
      <c r="A88" s="11">
        <f>'Monthly Data'!A88</f>
        <v>40422</v>
      </c>
      <c r="B88" s="6">
        <f t="shared" si="69"/>
        <v>2010</v>
      </c>
      <c r="C88" s="30">
        <f>'Monthly Data'!I88</f>
        <v>13203697.476100001</v>
      </c>
      <c r="D88">
        <f t="shared" ca="1" si="71"/>
        <v>86.570000000000007</v>
      </c>
      <c r="E88">
        <f t="shared" ca="1" si="71"/>
        <v>19.899999999999999</v>
      </c>
      <c r="F88">
        <f>'Monthly Data'!P88</f>
        <v>30</v>
      </c>
      <c r="G88" s="30">
        <f>'Monthly Data'!Q88</f>
        <v>6611.2</v>
      </c>
      <c r="H88" s="30">
        <f>'Monthly Data'!AC88</f>
        <v>0</v>
      </c>
      <c r="I88" s="30">
        <f>'Monthly Data'!AD88</f>
        <v>1</v>
      </c>
      <c r="J88" s="4">
        <f>'Monthly Data'!AF88</f>
        <v>0</v>
      </c>
      <c r="K88" s="4">
        <f>'Monthly Data'!AG88</f>
        <v>0</v>
      </c>
      <c r="L88" s="4">
        <f>'Monthly Data'!AH88</f>
        <v>0</v>
      </c>
      <c r="N88" s="23">
        <f>'LU OLS Model'!$B$5</f>
        <v>-9214193.8984900694</v>
      </c>
      <c r="O88" s="23">
        <f ca="1">'LU OLS Model'!$B$6*D88</f>
        <v>-184316.82334666481</v>
      </c>
      <c r="P88" s="23">
        <f ca="1">'LU OLS Model'!$B$7*E88</f>
        <v>337088.50980248378</v>
      </c>
      <c r="Q88" s="23">
        <f>'LU OLS Model'!$B$8*F88</f>
        <v>11923787.053350959</v>
      </c>
      <c r="R88" s="23">
        <f>'LU OLS Model'!$B$9*G88</f>
        <v>11166255.834849743</v>
      </c>
      <c r="S88" s="23">
        <f>'LU OLS Model'!$B$10*H88</f>
        <v>0</v>
      </c>
      <c r="T88" s="23">
        <f>'LU OLS Model'!$B$11*I88</f>
        <v>-973362.50000730704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ca="1" si="70"/>
        <v>13055258.176159143</v>
      </c>
    </row>
    <row r="89" spans="1:24" x14ac:dyDescent="0.25">
      <c r="A89" s="11">
        <f>'Monthly Data'!A89</f>
        <v>40452</v>
      </c>
      <c r="B89" s="6">
        <f t="shared" si="69"/>
        <v>2010</v>
      </c>
      <c r="C89" s="30">
        <f>'Monthly Data'!I89</f>
        <v>12168635.138100002</v>
      </c>
      <c r="D89">
        <f t="shared" ca="1" si="71"/>
        <v>270.3</v>
      </c>
      <c r="E89">
        <f t="shared" ca="1" si="71"/>
        <v>1.21</v>
      </c>
      <c r="F89">
        <f>'Monthly Data'!P89</f>
        <v>31</v>
      </c>
      <c r="G89" s="30">
        <f>'Monthly Data'!Q89</f>
        <v>6587.1</v>
      </c>
      <c r="H89" s="30">
        <f>'Monthly Data'!AC89</f>
        <v>0</v>
      </c>
      <c r="I89" s="30">
        <f>'Monthly Data'!AD89</f>
        <v>1</v>
      </c>
      <c r="J89" s="4">
        <f>'Monthly Data'!AF89</f>
        <v>0</v>
      </c>
      <c r="K89" s="4">
        <f>'Monthly Data'!AG89</f>
        <v>0</v>
      </c>
      <c r="L89" s="4">
        <f>'Monthly Data'!AH89</f>
        <v>0</v>
      </c>
      <c r="N89" s="23">
        <f>'LU OLS Model'!$B$5</f>
        <v>-9214193.8984900694</v>
      </c>
      <c r="O89" s="23">
        <f ca="1">'LU OLS Model'!$B$6*D89</f>
        <v>-575497.7168834873</v>
      </c>
      <c r="P89" s="23">
        <f ca="1">'LU OLS Model'!$B$7*E89</f>
        <v>20496.336525678664</v>
      </c>
      <c r="Q89" s="23">
        <f>'LU OLS Model'!$B$8*F89</f>
        <v>12321246.621795991</v>
      </c>
      <c r="R89" s="23">
        <f>'LU OLS Model'!$B$9*G89</f>
        <v>11125551.157087782</v>
      </c>
      <c r="S89" s="23">
        <f>'LU OLS Model'!$B$10*H89</f>
        <v>0</v>
      </c>
      <c r="T89" s="23">
        <f>'LU OLS Model'!$B$11*I89</f>
        <v>-973362.50000730704</v>
      </c>
      <c r="U89" s="23">
        <f>'LU OLS Model'!$B$12*J89</f>
        <v>0</v>
      </c>
      <c r="V89" s="23">
        <f>'LU OLS Model'!$B$13*K89</f>
        <v>0</v>
      </c>
      <c r="W89" s="23">
        <f>'LU OLS Model'!$B$14*L89</f>
        <v>0</v>
      </c>
      <c r="X89" s="23">
        <f t="shared" ca="1" si="70"/>
        <v>12704240.000028588</v>
      </c>
    </row>
    <row r="90" spans="1:24" x14ac:dyDescent="0.25">
      <c r="A90" s="11">
        <f>'Monthly Data'!A90</f>
        <v>40483</v>
      </c>
      <c r="B90" s="6">
        <f t="shared" si="69"/>
        <v>2010</v>
      </c>
      <c r="C90" s="30">
        <f>'Monthly Data'!I90</f>
        <v>11726856.469900001</v>
      </c>
      <c r="D90">
        <f t="shared" ca="1" si="71"/>
        <v>444.05</v>
      </c>
      <c r="E90">
        <f t="shared" ca="1" si="71"/>
        <v>0</v>
      </c>
      <c r="F90">
        <f>'Monthly Data'!P90</f>
        <v>30</v>
      </c>
      <c r="G90" s="30">
        <f>'Monthly Data'!Q90</f>
        <v>6566.6</v>
      </c>
      <c r="H90" s="30">
        <f>'Monthly Data'!AC90</f>
        <v>0</v>
      </c>
      <c r="I90" s="30">
        <f>'Monthly Data'!AD90</f>
        <v>1</v>
      </c>
      <c r="J90" s="4">
        <f>'Monthly Data'!AF90</f>
        <v>0</v>
      </c>
      <c r="K90" s="4">
        <f>'Monthly Data'!AG90</f>
        <v>0</v>
      </c>
      <c r="L90" s="4">
        <f>'Monthly Data'!AH90</f>
        <v>0</v>
      </c>
      <c r="N90" s="23">
        <f>'LU OLS Model'!$B$5</f>
        <v>-9214193.8984900694</v>
      </c>
      <c r="O90" s="23">
        <f ca="1">'LU OLS Model'!$B$6*D90</f>
        <v>-945430.11906071962</v>
      </c>
      <c r="P90" s="23">
        <f ca="1">'LU OLS Model'!$B$7*E90</f>
        <v>0</v>
      </c>
      <c r="Q90" s="23">
        <f>'LU OLS Model'!$B$8*F90</f>
        <v>11923787.053350959</v>
      </c>
      <c r="R90" s="23">
        <f>'LU OLS Model'!$B$9*G90</f>
        <v>11090926.846128438</v>
      </c>
      <c r="S90" s="23">
        <f>'LU OLS Model'!$B$10*H90</f>
        <v>0</v>
      </c>
      <c r="T90" s="23">
        <f>'LU OLS Model'!$B$11*I90</f>
        <v>-973362.50000730704</v>
      </c>
      <c r="U90" s="23">
        <f>'LU OLS Model'!$B$12*J90</f>
        <v>0</v>
      </c>
      <c r="V90" s="23">
        <f>'LU OLS Model'!$B$13*K90</f>
        <v>0</v>
      </c>
      <c r="W90" s="23">
        <f>'LU OLS Model'!$B$14*L90</f>
        <v>0</v>
      </c>
      <c r="X90" s="23">
        <f t="shared" ca="1" si="70"/>
        <v>11881727.381921301</v>
      </c>
    </row>
    <row r="91" spans="1:24" x14ac:dyDescent="0.25">
      <c r="A91" s="11">
        <f>'Monthly Data'!A91</f>
        <v>40513</v>
      </c>
      <c r="B91" s="6">
        <f t="shared" si="69"/>
        <v>2010</v>
      </c>
      <c r="C91" s="30">
        <f>'Monthly Data'!I91</f>
        <v>11839747.178100001</v>
      </c>
      <c r="D91">
        <f t="shared" ca="1" si="71"/>
        <v>684.01</v>
      </c>
      <c r="E91">
        <f t="shared" ca="1" si="71"/>
        <v>0</v>
      </c>
      <c r="F91">
        <f>'Monthly Data'!P91</f>
        <v>31</v>
      </c>
      <c r="G91" s="30">
        <f>'Monthly Data'!Q91</f>
        <v>6584.1</v>
      </c>
      <c r="H91" s="30">
        <f>'Monthly Data'!AC91</f>
        <v>0</v>
      </c>
      <c r="I91" s="30">
        <f>'Monthly Data'!AD91</f>
        <v>0</v>
      </c>
      <c r="J91" s="4">
        <f>'Monthly Data'!AF91</f>
        <v>0</v>
      </c>
      <c r="K91" s="4">
        <f>'Monthly Data'!AG91</f>
        <v>1</v>
      </c>
      <c r="L91" s="4">
        <f>'Monthly Data'!AH91</f>
        <v>0</v>
      </c>
      <c r="N91" s="23">
        <f>'LU OLS Model'!$B$5</f>
        <v>-9214193.8984900694</v>
      </c>
      <c r="O91" s="23">
        <f ca="1">'LU OLS Model'!$B$6*D91</f>
        <v>-1456330.7189251725</v>
      </c>
      <c r="P91" s="23">
        <f ca="1">'LU OLS Model'!$B$7*E91</f>
        <v>0</v>
      </c>
      <c r="Q91" s="23">
        <f>'LU OLS Model'!$B$8*F91</f>
        <v>12321246.621795991</v>
      </c>
      <c r="R91" s="23">
        <f>'LU OLS Model'!$B$9*G91</f>
        <v>11120484.184752269</v>
      </c>
      <c r="S91" s="23">
        <f>'LU OLS Model'!$B$10*H91</f>
        <v>0</v>
      </c>
      <c r="T91" s="23">
        <f>'LU OLS Model'!$B$11*I91</f>
        <v>0</v>
      </c>
      <c r="U91" s="23">
        <f>'LU OLS Model'!$B$12*J91</f>
        <v>0</v>
      </c>
      <c r="V91" s="23">
        <f>'LU OLS Model'!$B$13*K91</f>
        <v>-1101046.6373260899</v>
      </c>
      <c r="W91" s="23">
        <f>'LU OLS Model'!$B$14*L91</f>
        <v>0</v>
      </c>
      <c r="X91" s="23">
        <f t="shared" ca="1" si="70"/>
        <v>11670159.551806929</v>
      </c>
    </row>
    <row r="92" spans="1:24" x14ac:dyDescent="0.25">
      <c r="A92" s="11">
        <f>'Monthly Data'!A92</f>
        <v>40544</v>
      </c>
      <c r="B92" s="6">
        <f t="shared" si="69"/>
        <v>2011</v>
      </c>
      <c r="C92" s="30">
        <f>'Monthly Data'!I92</f>
        <v>12401325.915100001</v>
      </c>
      <c r="D92">
        <f t="shared" ca="1" si="71"/>
        <v>784.29</v>
      </c>
      <c r="E92">
        <f t="shared" ca="1" si="71"/>
        <v>0</v>
      </c>
      <c r="F92">
        <f>'Monthly Data'!P92</f>
        <v>31</v>
      </c>
      <c r="G92" s="30">
        <f>'Monthly Data'!Q92</f>
        <v>6571.2</v>
      </c>
      <c r="H92" s="30">
        <f>'Monthly Data'!AC92</f>
        <v>0</v>
      </c>
      <c r="I92" s="30">
        <f>'Monthly Data'!AD92</f>
        <v>0</v>
      </c>
      <c r="J92" s="4">
        <f>'Monthly Data'!AF92</f>
        <v>0</v>
      </c>
      <c r="K92" s="4">
        <f>'Monthly Data'!AG92</f>
        <v>0</v>
      </c>
      <c r="L92" s="4">
        <f>'Monthly Data'!AH92</f>
        <v>0</v>
      </c>
      <c r="N92" s="23">
        <f>'LU OLS Model'!$B$5</f>
        <v>-9214193.8984900694</v>
      </c>
      <c r="O92" s="23">
        <f ca="1">'LU OLS Model'!$B$6*D92</f>
        <v>-1669837.6040493904</v>
      </c>
      <c r="P92" s="23">
        <f ca="1">'LU OLS Model'!$B$7*E92</f>
        <v>0</v>
      </c>
      <c r="Q92" s="23">
        <f>'LU OLS Model'!$B$8*F92</f>
        <v>12321246.621795991</v>
      </c>
      <c r="R92" s="23">
        <f>'LU OLS Model'!$B$9*G92</f>
        <v>11098696.20370956</v>
      </c>
      <c r="S92" s="23">
        <f>'LU OLS Model'!$B$10*H92</f>
        <v>0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0</v>
      </c>
      <c r="X92" s="23">
        <f t="shared" ca="1" si="70"/>
        <v>12535911.322966091</v>
      </c>
    </row>
    <row r="93" spans="1:24" x14ac:dyDescent="0.25">
      <c r="A93" s="11">
        <f>'Monthly Data'!A93</f>
        <v>40575</v>
      </c>
      <c r="B93" s="6">
        <f t="shared" si="69"/>
        <v>2011</v>
      </c>
      <c r="C93" s="30">
        <f>'Monthly Data'!I93</f>
        <v>11361644.729800001</v>
      </c>
      <c r="D93">
        <f t="shared" ca="1" si="71"/>
        <v>682.50999999999988</v>
      </c>
      <c r="E93">
        <f t="shared" ca="1" si="71"/>
        <v>0</v>
      </c>
      <c r="F93">
        <f>'Monthly Data'!P93</f>
        <v>28</v>
      </c>
      <c r="G93" s="30">
        <f>'Monthly Data'!Q93</f>
        <v>6548.1</v>
      </c>
      <c r="H93" s="30">
        <f>'Monthly Data'!AC93</f>
        <v>0</v>
      </c>
      <c r="I93" s="30">
        <f>'Monthly Data'!AD93</f>
        <v>0</v>
      </c>
      <c r="J93" s="4">
        <f>'Monthly Data'!AF93</f>
        <v>0</v>
      </c>
      <c r="K93" s="4">
        <f>'Monthly Data'!AG93</f>
        <v>0</v>
      </c>
      <c r="L93" s="4">
        <f>'Monthly Data'!AH93</f>
        <v>0</v>
      </c>
      <c r="N93" s="23">
        <f>'LU OLS Model'!$B$5</f>
        <v>-9214193.8984900694</v>
      </c>
      <c r="O93" s="23">
        <f ca="1">'LU OLS Model'!$B$6*D93</f>
        <v>-1453137.0578991817</v>
      </c>
      <c r="P93" s="23">
        <f ca="1">'LU OLS Model'!$B$7*E93</f>
        <v>0</v>
      </c>
      <c r="Q93" s="23">
        <f>'LU OLS Model'!$B$8*F93</f>
        <v>11128867.916460896</v>
      </c>
      <c r="R93" s="23">
        <f>'LU OLS Model'!$B$9*G93</f>
        <v>11059680.516726103</v>
      </c>
      <c r="S93" s="23">
        <f>'LU OLS Model'!$B$10*H93</f>
        <v>0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0</v>
      </c>
      <c r="X93" s="23">
        <f t="shared" ca="1" si="70"/>
        <v>11521217.476797746</v>
      </c>
    </row>
    <row r="94" spans="1:24" x14ac:dyDescent="0.25">
      <c r="A94" s="11">
        <f>'Monthly Data'!A94</f>
        <v>40603</v>
      </c>
      <c r="B94" s="6">
        <f t="shared" si="69"/>
        <v>2011</v>
      </c>
      <c r="C94" s="30">
        <f>'Monthly Data'!I94</f>
        <v>12401622.3706</v>
      </c>
      <c r="D94">
        <f t="shared" ca="1" si="71"/>
        <v>556.99</v>
      </c>
      <c r="E94">
        <f t="shared" ca="1" si="71"/>
        <v>0</v>
      </c>
      <c r="F94">
        <f>'Monthly Data'!P94</f>
        <v>31</v>
      </c>
      <c r="G94" s="30">
        <f>'Monthly Data'!Q94</f>
        <v>6523.7</v>
      </c>
      <c r="H94" s="30">
        <f>'Monthly Data'!AC94</f>
        <v>1</v>
      </c>
      <c r="I94" s="30">
        <f>'Monthly Data'!AD94</f>
        <v>0</v>
      </c>
      <c r="J94" s="4">
        <f>'Monthly Data'!AF94</f>
        <v>0</v>
      </c>
      <c r="K94" s="4">
        <f>'Monthly Data'!AG94</f>
        <v>0</v>
      </c>
      <c r="L94" s="4">
        <f>'Monthly Data'!AH94</f>
        <v>0</v>
      </c>
      <c r="N94" s="23">
        <f>'LU OLS Model'!$B$5</f>
        <v>-9214193.8984900694</v>
      </c>
      <c r="O94" s="23">
        <f ca="1">'LU OLS Model'!$B$6*D94</f>
        <v>-1185891.5032442973</v>
      </c>
      <c r="P94" s="23">
        <f ca="1">'LU OLS Model'!$B$7*E94</f>
        <v>0</v>
      </c>
      <c r="Q94" s="23">
        <f>'LU OLS Model'!$B$8*F94</f>
        <v>12321246.621795991</v>
      </c>
      <c r="R94" s="23">
        <f>'LU OLS Model'!$B$9*G94</f>
        <v>11018469.14173059</v>
      </c>
      <c r="S94" s="23">
        <f>'LU OLS Model'!$B$10*H94</f>
        <v>-467491.52542399202</v>
      </c>
      <c r="T94" s="23">
        <f>'LU OLS Model'!$B$11*I94</f>
        <v>0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ca="1" si="70"/>
        <v>12472138.836368222</v>
      </c>
    </row>
    <row r="95" spans="1:24" x14ac:dyDescent="0.25">
      <c r="A95" s="11">
        <f>'Monthly Data'!A95</f>
        <v>40634</v>
      </c>
      <c r="B95" s="6">
        <f t="shared" si="69"/>
        <v>2011</v>
      </c>
      <c r="C95" s="30">
        <f>'Monthly Data'!I95</f>
        <v>11657885.962400001</v>
      </c>
      <c r="D95">
        <f t="shared" ca="1" si="71"/>
        <v>326.58999999999997</v>
      </c>
      <c r="E95">
        <f t="shared" ca="1" si="71"/>
        <v>0.39</v>
      </c>
      <c r="F95">
        <f>'Monthly Data'!P95</f>
        <v>30</v>
      </c>
      <c r="G95" s="30">
        <f>'Monthly Data'!Q95</f>
        <v>6550</v>
      </c>
      <c r="H95" s="30">
        <f>'Monthly Data'!AC95</f>
        <v>1</v>
      </c>
      <c r="I95" s="30">
        <f>'Monthly Data'!AD95</f>
        <v>0</v>
      </c>
      <c r="J95" s="4">
        <f>'Monthly Data'!AF95</f>
        <v>1</v>
      </c>
      <c r="K95" s="4">
        <f>'Monthly Data'!AG95</f>
        <v>0</v>
      </c>
      <c r="L95" s="4">
        <f>'Monthly Data'!AH95</f>
        <v>0</v>
      </c>
      <c r="N95" s="23">
        <f>'LU OLS Model'!$B$5</f>
        <v>-9214193.8984900694</v>
      </c>
      <c r="O95" s="23">
        <f ca="1">'LU OLS Model'!$B$6*D95</f>
        <v>-695345.16965215723</v>
      </c>
      <c r="P95" s="23">
        <f ca="1">'LU OLS Model'!$B$7*E95</f>
        <v>6606.2572272848583</v>
      </c>
      <c r="Q95" s="23">
        <f>'LU OLS Model'!$B$8*F95</f>
        <v>11923787.053350959</v>
      </c>
      <c r="R95" s="23">
        <f>'LU OLS Model'!$B$9*G95</f>
        <v>11062889.599205261</v>
      </c>
      <c r="S95" s="23">
        <f>'LU OLS Model'!$B$10*H95</f>
        <v>-467491.52542399202</v>
      </c>
      <c r="T95" s="23">
        <f>'LU OLS Model'!$B$11*I95</f>
        <v>0</v>
      </c>
      <c r="U95" s="23">
        <f>'LU OLS Model'!$B$12*J95</f>
        <v>-1002687.4002441399</v>
      </c>
      <c r="V95" s="23">
        <f>'LU OLS Model'!$B$13*K95</f>
        <v>0</v>
      </c>
      <c r="W95" s="23">
        <f>'LU OLS Model'!$B$14*L95</f>
        <v>0</v>
      </c>
      <c r="X95" s="23">
        <f t="shared" ca="1" si="70"/>
        <v>11613564.915973147</v>
      </c>
    </row>
    <row r="96" spans="1:24" x14ac:dyDescent="0.25">
      <c r="A96" s="11">
        <f>'Monthly Data'!A96</f>
        <v>40664</v>
      </c>
      <c r="B96" s="6">
        <f t="shared" si="69"/>
        <v>2011</v>
      </c>
      <c r="C96" s="30">
        <f>'Monthly Data'!I96</f>
        <v>12129470.6171</v>
      </c>
      <c r="D96">
        <f t="shared" ca="1" si="71"/>
        <v>144.96</v>
      </c>
      <c r="E96">
        <f t="shared" ca="1" si="71"/>
        <v>8.67</v>
      </c>
      <c r="F96">
        <f>'Monthly Data'!P96</f>
        <v>31</v>
      </c>
      <c r="G96" s="30">
        <f>'Monthly Data'!Q96</f>
        <v>6612</v>
      </c>
      <c r="H96" s="30">
        <f>'Monthly Data'!AC96</f>
        <v>1</v>
      </c>
      <c r="I96" s="30">
        <f>'Monthly Data'!AD96</f>
        <v>0</v>
      </c>
      <c r="J96" s="4">
        <f>'Monthly Data'!AF96</f>
        <v>0</v>
      </c>
      <c r="K96" s="4">
        <f>'Monthly Data'!AG96</f>
        <v>0</v>
      </c>
      <c r="L96" s="4">
        <f>'Monthly Data'!AH96</f>
        <v>1</v>
      </c>
      <c r="N96" s="23">
        <f>'LU OLS Model'!$B$5</f>
        <v>-9214193.8984900694</v>
      </c>
      <c r="O96" s="23">
        <f ca="1">'LU OLS Model'!$B$6*D96</f>
        <v>-308635.4015517215</v>
      </c>
      <c r="P96" s="23">
        <f ca="1">'LU OLS Model'!$B$7*E96</f>
        <v>146862.17989887108</v>
      </c>
      <c r="Q96" s="23">
        <f>'LU OLS Model'!$B$8*F96</f>
        <v>12321246.621795991</v>
      </c>
      <c r="R96" s="23">
        <f>'LU OLS Model'!$B$9*G96</f>
        <v>11167607.027472548</v>
      </c>
      <c r="S96" s="23">
        <f>'LU OLS Model'!$B$10*H96</f>
        <v>-467491.52542399202</v>
      </c>
      <c r="T96" s="23">
        <f>'LU OLS Model'!$B$11*I96</f>
        <v>0</v>
      </c>
      <c r="U96" s="23">
        <f>'LU OLS Model'!$B$12*J96</f>
        <v>0</v>
      </c>
      <c r="V96" s="23">
        <f>'LU OLS Model'!$B$13*K96</f>
        <v>0</v>
      </c>
      <c r="W96" s="23">
        <f>'LU OLS Model'!$B$14*L96</f>
        <v>-1624361.79105547</v>
      </c>
      <c r="X96" s="23">
        <f t="shared" ca="1" si="70"/>
        <v>12021033.212646157</v>
      </c>
    </row>
    <row r="97" spans="1:24" x14ac:dyDescent="0.25">
      <c r="A97" s="11">
        <f>'Monthly Data'!A97</f>
        <v>40695</v>
      </c>
      <c r="B97" s="6">
        <f t="shared" si="69"/>
        <v>2011</v>
      </c>
      <c r="C97" s="30">
        <f>'Monthly Data'!I97</f>
        <v>13315461.3706</v>
      </c>
      <c r="D97">
        <f t="shared" ref="D97:E112" ca="1" si="72">D85</f>
        <v>41.510000000000005</v>
      </c>
      <c r="E97">
        <f t="shared" ca="1" si="72"/>
        <v>44.41</v>
      </c>
      <c r="F97">
        <f>'Monthly Data'!P97</f>
        <v>30</v>
      </c>
      <c r="G97" s="30">
        <f>'Monthly Data'!Q97</f>
        <v>6706.8</v>
      </c>
      <c r="H97" s="30">
        <f>'Monthly Data'!AC97</f>
        <v>0</v>
      </c>
      <c r="I97" s="30">
        <f>'Monthly Data'!AD97</f>
        <v>0</v>
      </c>
      <c r="J97" s="4">
        <f>'Monthly Data'!AF97</f>
        <v>0</v>
      </c>
      <c r="K97" s="4">
        <f>'Monthly Data'!AG97</f>
        <v>0</v>
      </c>
      <c r="L97" s="4">
        <f>'Monthly Data'!AH97</f>
        <v>1</v>
      </c>
      <c r="N97" s="23">
        <f>'LU OLS Model'!$B$5</f>
        <v>-9214193.8984900694</v>
      </c>
      <c r="O97" s="23">
        <f ca="1">'LU OLS Model'!$B$6*D97</f>
        <v>-88379.246125910315</v>
      </c>
      <c r="P97" s="23">
        <f ca="1">'LU OLS Model'!$B$7*E97</f>
        <v>752266.36785569368</v>
      </c>
      <c r="Q97" s="23">
        <f>'LU OLS Model'!$B$8*F97</f>
        <v>11923787.053350959</v>
      </c>
      <c r="R97" s="23">
        <f>'LU OLS Model'!$B$9*G97</f>
        <v>11327723.353274787</v>
      </c>
      <c r="S97" s="23">
        <f>'LU OLS Model'!$B$10*H97</f>
        <v>0</v>
      </c>
      <c r="T97" s="23">
        <f>'LU OLS Model'!$B$11*I97</f>
        <v>0</v>
      </c>
      <c r="U97" s="23">
        <f>'LU OLS Model'!$B$12*J97</f>
        <v>0</v>
      </c>
      <c r="V97" s="23">
        <f>'LU OLS Model'!$B$13*K97</f>
        <v>0</v>
      </c>
      <c r="W97" s="23">
        <f>'LU OLS Model'!$B$14*L97</f>
        <v>-1624361.79105547</v>
      </c>
      <c r="X97" s="23">
        <f t="shared" ca="1" si="70"/>
        <v>13076841.838809989</v>
      </c>
    </row>
    <row r="98" spans="1:24" x14ac:dyDescent="0.25">
      <c r="A98" s="11">
        <f>'Monthly Data'!A98</f>
        <v>40725</v>
      </c>
      <c r="B98" s="6">
        <f t="shared" si="69"/>
        <v>2011</v>
      </c>
      <c r="C98" s="30">
        <f>'Monthly Data'!I98</f>
        <v>15254632.6943</v>
      </c>
      <c r="D98">
        <f t="shared" ca="1" si="72"/>
        <v>5.01</v>
      </c>
      <c r="E98">
        <f t="shared" ca="1" si="72"/>
        <v>96.909999999999982</v>
      </c>
      <c r="F98">
        <f>'Monthly Data'!P98</f>
        <v>31</v>
      </c>
      <c r="G98" s="30">
        <f>'Monthly Data'!Q98</f>
        <v>6755.3</v>
      </c>
      <c r="H98" s="30">
        <f>'Monthly Data'!AC98</f>
        <v>0</v>
      </c>
      <c r="I98" s="30">
        <f>'Monthly Data'!AD98</f>
        <v>0</v>
      </c>
      <c r="J98" s="4">
        <f>'Monthly Data'!AF98</f>
        <v>0</v>
      </c>
      <c r="K98" s="4">
        <f>'Monthly Data'!AG98</f>
        <v>0</v>
      </c>
      <c r="L98" s="4">
        <f>'Monthly Data'!AH98</f>
        <v>1</v>
      </c>
      <c r="N98" s="23">
        <f>'LU OLS Model'!$B$5</f>
        <v>-9214193.8984900694</v>
      </c>
      <c r="O98" s="23">
        <f ca="1">'LU OLS Model'!$B$6*D98</f>
        <v>-10666.827826808254</v>
      </c>
      <c r="P98" s="23">
        <f ca="1">'LU OLS Model'!$B$7*E98</f>
        <v>1641570.225374809</v>
      </c>
      <c r="Q98" s="23">
        <f>'LU OLS Model'!$B$8*F98</f>
        <v>12321246.621795991</v>
      </c>
      <c r="R98" s="23">
        <f>'LU OLS Model'!$B$9*G98</f>
        <v>11409639.406032261</v>
      </c>
      <c r="S98" s="23">
        <f>'LU OLS Model'!$B$10*H98</f>
        <v>0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-1624361.79105547</v>
      </c>
      <c r="X98" s="23">
        <f t="shared" ca="1" si="70"/>
        <v>14523233.735830711</v>
      </c>
    </row>
    <row r="99" spans="1:24" x14ac:dyDescent="0.25">
      <c r="A99" s="11">
        <f>'Monthly Data'!A99</f>
        <v>40756</v>
      </c>
      <c r="B99" s="6">
        <f t="shared" si="69"/>
        <v>2011</v>
      </c>
      <c r="C99" s="30">
        <f>'Monthly Data'!I99</f>
        <v>14946593.828</v>
      </c>
      <c r="D99">
        <f t="shared" ca="1" si="72"/>
        <v>12.719999999999999</v>
      </c>
      <c r="E99">
        <f t="shared" ca="1" si="72"/>
        <v>77.22999999999999</v>
      </c>
      <c r="F99">
        <f>'Monthly Data'!P99</f>
        <v>31</v>
      </c>
      <c r="G99" s="30">
        <f>'Monthly Data'!Q99</f>
        <v>6778</v>
      </c>
      <c r="H99" s="30">
        <f>'Monthly Data'!AC99</f>
        <v>0</v>
      </c>
      <c r="I99" s="30">
        <f>'Monthly Data'!AD99</f>
        <v>0</v>
      </c>
      <c r="J99" s="4">
        <f>'Monthly Data'!AF99</f>
        <v>0</v>
      </c>
      <c r="K99" s="4">
        <f>'Monthly Data'!AG99</f>
        <v>0</v>
      </c>
      <c r="L99" s="4">
        <f>'Monthly Data'!AH99</f>
        <v>1</v>
      </c>
      <c r="N99" s="23">
        <f>'LU OLS Model'!$B$5</f>
        <v>-9214193.8984900694</v>
      </c>
      <c r="O99" s="23">
        <f ca="1">'LU OLS Model'!$B$6*D99</f>
        <v>-27082.245500399396</v>
      </c>
      <c r="P99" s="23">
        <f ca="1">'LU OLS Model'!$B$7*E99</f>
        <v>1308208.3222133578</v>
      </c>
      <c r="Q99" s="23">
        <f>'LU OLS Model'!$B$8*F99</f>
        <v>12321246.621795991</v>
      </c>
      <c r="R99" s="23">
        <f>'LU OLS Model'!$B$9*G99</f>
        <v>11447979.496704314</v>
      </c>
      <c r="S99" s="23">
        <f>'LU OLS Model'!$B$10*H99</f>
        <v>0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-1624361.79105547</v>
      </c>
      <c r="X99" s="23">
        <f t="shared" ca="1" si="70"/>
        <v>14211796.505667724</v>
      </c>
    </row>
    <row r="100" spans="1:24" x14ac:dyDescent="0.25">
      <c r="A100" s="11">
        <f>'Monthly Data'!A100</f>
        <v>40787</v>
      </c>
      <c r="B100" s="6">
        <f t="shared" si="69"/>
        <v>2011</v>
      </c>
      <c r="C100" s="30">
        <f>'Monthly Data'!I100</f>
        <v>14191674.646299999</v>
      </c>
      <c r="D100">
        <f t="shared" ca="1" si="72"/>
        <v>86.570000000000007</v>
      </c>
      <c r="E100">
        <f t="shared" ca="1" si="72"/>
        <v>19.899999999999999</v>
      </c>
      <c r="F100">
        <f>'Monthly Data'!P100</f>
        <v>30</v>
      </c>
      <c r="G100" s="30">
        <f>'Monthly Data'!Q100</f>
        <v>6734.6</v>
      </c>
      <c r="H100" s="30">
        <f>'Monthly Data'!AC100</f>
        <v>0</v>
      </c>
      <c r="I100" s="30">
        <f>'Monthly Data'!AD100</f>
        <v>1</v>
      </c>
      <c r="J100" s="4">
        <f>'Monthly Data'!AF100</f>
        <v>0</v>
      </c>
      <c r="K100" s="4">
        <f>'Monthly Data'!AG100</f>
        <v>0</v>
      </c>
      <c r="L100" s="4">
        <f>'Monthly Data'!AH100</f>
        <v>0</v>
      </c>
      <c r="N100" s="23">
        <f>'LU OLS Model'!$B$5</f>
        <v>-9214193.8984900694</v>
      </c>
      <c r="O100" s="23">
        <f ca="1">'LU OLS Model'!$B$6*D100</f>
        <v>-184316.82334666481</v>
      </c>
      <c r="P100" s="23">
        <f ca="1">'LU OLS Model'!$B$7*E100</f>
        <v>337088.50980248378</v>
      </c>
      <c r="Q100" s="23">
        <f>'LU OLS Model'!$B$8*F100</f>
        <v>11923787.053350959</v>
      </c>
      <c r="R100" s="23">
        <f>'LU OLS Model'!$B$9*G100</f>
        <v>11374677.296917215</v>
      </c>
      <c r="S100" s="23">
        <f>'LU OLS Model'!$B$10*H100</f>
        <v>0</v>
      </c>
      <c r="T100" s="23">
        <f>'LU OLS Model'!$B$11*I100</f>
        <v>-973362.50000730704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ca="1" si="70"/>
        <v>13263679.638226615</v>
      </c>
    </row>
    <row r="101" spans="1:24" x14ac:dyDescent="0.25">
      <c r="A101" s="11">
        <f>'Monthly Data'!A101</f>
        <v>40817</v>
      </c>
      <c r="B101" s="6">
        <f t="shared" si="69"/>
        <v>2011</v>
      </c>
      <c r="C101" s="30">
        <f>'Monthly Data'!I101</f>
        <v>12844301.167599998</v>
      </c>
      <c r="D101">
        <f t="shared" ca="1" si="72"/>
        <v>270.3</v>
      </c>
      <c r="E101">
        <f t="shared" ca="1" si="72"/>
        <v>1.21</v>
      </c>
      <c r="F101">
        <f>'Monthly Data'!P101</f>
        <v>31</v>
      </c>
      <c r="G101" s="30">
        <f>'Monthly Data'!Q101</f>
        <v>6702.2</v>
      </c>
      <c r="H101" s="30">
        <f>'Monthly Data'!AC101</f>
        <v>0</v>
      </c>
      <c r="I101" s="30">
        <f>'Monthly Data'!AD101</f>
        <v>1</v>
      </c>
      <c r="J101" s="4">
        <f>'Monthly Data'!AF101</f>
        <v>0</v>
      </c>
      <c r="K101" s="4">
        <f>'Monthly Data'!AG101</f>
        <v>0</v>
      </c>
      <c r="L101" s="4">
        <f>'Monthly Data'!AH101</f>
        <v>0</v>
      </c>
      <c r="N101" s="23">
        <f>'LU OLS Model'!$B$5</f>
        <v>-9214193.8984900694</v>
      </c>
      <c r="O101" s="23">
        <f ca="1">'LU OLS Model'!$B$6*D101</f>
        <v>-575497.7168834873</v>
      </c>
      <c r="P101" s="23">
        <f ca="1">'LU OLS Model'!$B$7*E101</f>
        <v>20496.336525678664</v>
      </c>
      <c r="Q101" s="23">
        <f>'LU OLS Model'!$B$8*F101</f>
        <v>12321246.621795991</v>
      </c>
      <c r="R101" s="23">
        <f>'LU OLS Model'!$B$9*G101</f>
        <v>11319953.995693665</v>
      </c>
      <c r="S101" s="23">
        <f>'LU OLS Model'!$B$10*H101</f>
        <v>0</v>
      </c>
      <c r="T101" s="23">
        <f>'LU OLS Model'!$B$11*I101</f>
        <v>-973362.50000730704</v>
      </c>
      <c r="U101" s="23">
        <f>'LU OLS Model'!$B$12*J101</f>
        <v>0</v>
      </c>
      <c r="V101" s="23">
        <f>'LU OLS Model'!$B$13*K101</f>
        <v>0</v>
      </c>
      <c r="W101" s="23">
        <f>'LU OLS Model'!$B$14*L101</f>
        <v>0</v>
      </c>
      <c r="X101" s="23">
        <f t="shared" ca="1" si="70"/>
        <v>12898642.83863447</v>
      </c>
    </row>
    <row r="102" spans="1:24" x14ac:dyDescent="0.25">
      <c r="A102" s="11">
        <f>'Monthly Data'!A102</f>
        <v>40848</v>
      </c>
      <c r="B102" s="6">
        <f t="shared" si="69"/>
        <v>2011</v>
      </c>
      <c r="C102" s="30">
        <f>'Monthly Data'!I102</f>
        <v>11999298.3411</v>
      </c>
      <c r="D102">
        <f t="shared" ca="1" si="72"/>
        <v>444.05</v>
      </c>
      <c r="E102">
        <f t="shared" ca="1" si="72"/>
        <v>0</v>
      </c>
      <c r="F102">
        <f>'Monthly Data'!P102</f>
        <v>30</v>
      </c>
      <c r="G102" s="30">
        <f>'Monthly Data'!Q102</f>
        <v>6669.4</v>
      </c>
      <c r="H102" s="30">
        <f>'Monthly Data'!AC102</f>
        <v>0</v>
      </c>
      <c r="I102" s="30">
        <f>'Monthly Data'!AD102</f>
        <v>1</v>
      </c>
      <c r="J102" s="4">
        <f>'Monthly Data'!AF102</f>
        <v>0</v>
      </c>
      <c r="K102" s="4">
        <f>'Monthly Data'!AG102</f>
        <v>0</v>
      </c>
      <c r="L102" s="4">
        <f>'Monthly Data'!AH102</f>
        <v>0</v>
      </c>
      <c r="N102" s="23">
        <f>'LU OLS Model'!$B$5</f>
        <v>-9214193.8984900694</v>
      </c>
      <c r="O102" s="23">
        <f ca="1">'LU OLS Model'!$B$6*D102</f>
        <v>-945430.11906071962</v>
      </c>
      <c r="P102" s="23">
        <f ca="1">'LU OLS Model'!$B$7*E102</f>
        <v>0</v>
      </c>
      <c r="Q102" s="23">
        <f>'LU OLS Model'!$B$8*F102</f>
        <v>11923787.053350959</v>
      </c>
      <c r="R102" s="23">
        <f>'LU OLS Model'!$B$9*G102</f>
        <v>11264555.098158712</v>
      </c>
      <c r="S102" s="23">
        <f>'LU OLS Model'!$B$10*H102</f>
        <v>0</v>
      </c>
      <c r="T102" s="23">
        <f>'LU OLS Model'!$B$11*I102</f>
        <v>-973362.50000730704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0</v>
      </c>
      <c r="X102" s="23">
        <f t="shared" ca="1" si="70"/>
        <v>12055355.633951575</v>
      </c>
    </row>
    <row r="103" spans="1:24" x14ac:dyDescent="0.25">
      <c r="A103" s="11">
        <f>'Monthly Data'!A103</f>
        <v>40878</v>
      </c>
      <c r="B103" s="6">
        <f t="shared" si="69"/>
        <v>2011</v>
      </c>
      <c r="C103" s="30">
        <f>'Monthly Data'!I103</f>
        <v>11987806.8026</v>
      </c>
      <c r="D103">
        <f t="shared" ca="1" si="72"/>
        <v>684.01</v>
      </c>
      <c r="E103">
        <f t="shared" ca="1" si="72"/>
        <v>0</v>
      </c>
      <c r="F103">
        <f>'Monthly Data'!P103</f>
        <v>31</v>
      </c>
      <c r="G103" s="30">
        <f>'Monthly Data'!Q103</f>
        <v>6668.3</v>
      </c>
      <c r="H103" s="30">
        <f>'Monthly Data'!AC103</f>
        <v>0</v>
      </c>
      <c r="I103" s="30">
        <f>'Monthly Data'!AD103</f>
        <v>0</v>
      </c>
      <c r="J103" s="4">
        <f>'Monthly Data'!AF103</f>
        <v>0</v>
      </c>
      <c r="K103" s="4">
        <f>'Monthly Data'!AG103</f>
        <v>1</v>
      </c>
      <c r="L103" s="4">
        <f>'Monthly Data'!AH103</f>
        <v>0</v>
      </c>
      <c r="N103" s="23">
        <f>'LU OLS Model'!$B$5</f>
        <v>-9214193.8984900694</v>
      </c>
      <c r="O103" s="23">
        <f ca="1">'LU OLS Model'!$B$6*D103</f>
        <v>-1456330.7189251725</v>
      </c>
      <c r="P103" s="23">
        <f ca="1">'LU OLS Model'!$B$7*E103</f>
        <v>0</v>
      </c>
      <c r="Q103" s="23">
        <f>'LU OLS Model'!$B$8*F103</f>
        <v>12321246.621795991</v>
      </c>
      <c r="R103" s="23">
        <f>'LU OLS Model'!$B$9*G103</f>
        <v>11262697.208302358</v>
      </c>
      <c r="S103" s="23">
        <f>'LU OLS Model'!$B$10*H103</f>
        <v>0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-1101046.6373260899</v>
      </c>
      <c r="W103" s="23">
        <f>'LU OLS Model'!$B$14*L103</f>
        <v>0</v>
      </c>
      <c r="X103" s="23">
        <f t="shared" ca="1" si="70"/>
        <v>11812372.575357018</v>
      </c>
    </row>
    <row r="104" spans="1:24" x14ac:dyDescent="0.25">
      <c r="A104" s="11">
        <f>'Monthly Data'!A104</f>
        <v>40909</v>
      </c>
      <c r="B104" s="6">
        <f t="shared" si="69"/>
        <v>2012</v>
      </c>
      <c r="C104" s="30">
        <f>'Monthly Data'!I104</f>
        <v>12582843.8882</v>
      </c>
      <c r="D104">
        <f t="shared" ca="1" si="72"/>
        <v>784.29</v>
      </c>
      <c r="E104">
        <f t="shared" ca="1" si="72"/>
        <v>0</v>
      </c>
      <c r="F104">
        <f>'Monthly Data'!P104</f>
        <v>31</v>
      </c>
      <c r="G104" s="30">
        <f>'Monthly Data'!Q104</f>
        <v>6635.9</v>
      </c>
      <c r="H104" s="30">
        <f>'Monthly Data'!AC104</f>
        <v>0</v>
      </c>
      <c r="I104" s="30">
        <f>'Monthly Data'!AD104</f>
        <v>0</v>
      </c>
      <c r="J104" s="4">
        <f>'Monthly Data'!AF104</f>
        <v>0</v>
      </c>
      <c r="K104" s="4">
        <f>'Monthly Data'!AG104</f>
        <v>0</v>
      </c>
      <c r="L104" s="4">
        <f>'Monthly Data'!AH104</f>
        <v>0</v>
      </c>
      <c r="N104" s="23">
        <f>'LU OLS Model'!$B$5</f>
        <v>-9214193.8984900694</v>
      </c>
      <c r="O104" s="23">
        <f ca="1">'LU OLS Model'!$B$6*D104</f>
        <v>-1669837.6040493904</v>
      </c>
      <c r="P104" s="23">
        <f ca="1">'LU OLS Model'!$B$7*E104</f>
        <v>0</v>
      </c>
      <c r="Q104" s="23">
        <f>'LU OLS Model'!$B$8*F104</f>
        <v>12321246.621795991</v>
      </c>
      <c r="R104" s="23">
        <f>'LU OLS Model'!$B$9*G104</f>
        <v>11207973.907078808</v>
      </c>
      <c r="S104" s="23">
        <f>'LU OLS Model'!$B$10*H104</f>
        <v>0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0</v>
      </c>
      <c r="X104" s="23">
        <f t="shared" ca="1" si="70"/>
        <v>12645189.02633534</v>
      </c>
    </row>
    <row r="105" spans="1:24" x14ac:dyDescent="0.25">
      <c r="A105" s="11">
        <f>'Monthly Data'!A105</f>
        <v>40940</v>
      </c>
      <c r="B105" s="6">
        <f t="shared" si="69"/>
        <v>2012</v>
      </c>
      <c r="C105" s="30">
        <f>'Monthly Data'!I105</f>
        <v>11873899.731000001</v>
      </c>
      <c r="D105">
        <f t="shared" ca="1" si="72"/>
        <v>682.50999999999988</v>
      </c>
      <c r="E105">
        <f t="shared" ca="1" si="72"/>
        <v>0</v>
      </c>
      <c r="F105">
        <f>'Monthly Data'!P105</f>
        <v>29</v>
      </c>
      <c r="G105" s="30">
        <f>'Monthly Data'!Q105</f>
        <v>6598</v>
      </c>
      <c r="H105" s="30">
        <f>'Monthly Data'!AC105</f>
        <v>0</v>
      </c>
      <c r="I105" s="30">
        <f>'Monthly Data'!AD105</f>
        <v>0</v>
      </c>
      <c r="J105" s="4">
        <f>'Monthly Data'!AF105</f>
        <v>0</v>
      </c>
      <c r="K105" s="4">
        <f>'Monthly Data'!AG105</f>
        <v>0</v>
      </c>
      <c r="L105" s="4">
        <f>'Monthly Data'!AH105</f>
        <v>0</v>
      </c>
      <c r="N105" s="23">
        <f>'LU OLS Model'!$B$5</f>
        <v>-9214193.8984900694</v>
      </c>
      <c r="O105" s="23">
        <f ca="1">'LU OLS Model'!$B$6*D105</f>
        <v>-1453137.0578991817</v>
      </c>
      <c r="P105" s="23">
        <f ca="1">'LU OLS Model'!$B$7*E105</f>
        <v>0</v>
      </c>
      <c r="Q105" s="23">
        <f>'LU OLS Model'!$B$8*F105</f>
        <v>11526327.484905928</v>
      </c>
      <c r="R105" s="23">
        <f>'LU OLS Model'!$B$9*G105</f>
        <v>11143961.156573484</v>
      </c>
      <c r="S105" s="23">
        <f>'LU OLS Model'!$B$10*H105</f>
        <v>0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0</v>
      </c>
      <c r="X105" s="23">
        <f t="shared" ca="1" si="70"/>
        <v>12002957.68509016</v>
      </c>
    </row>
    <row r="106" spans="1:24" x14ac:dyDescent="0.25">
      <c r="A106" s="11">
        <f>'Monthly Data'!A106</f>
        <v>40969</v>
      </c>
      <c r="B106" s="6">
        <f t="shared" si="69"/>
        <v>2012</v>
      </c>
      <c r="C106" s="30">
        <f>'Monthly Data'!I106</f>
        <v>12252096.686999999</v>
      </c>
      <c r="D106">
        <f t="shared" ca="1" si="72"/>
        <v>556.99</v>
      </c>
      <c r="E106">
        <f t="shared" ca="1" si="72"/>
        <v>0</v>
      </c>
      <c r="F106">
        <f>'Monthly Data'!P106</f>
        <v>31</v>
      </c>
      <c r="G106" s="30">
        <f>'Monthly Data'!Q106</f>
        <v>6569.8</v>
      </c>
      <c r="H106" s="30">
        <f>'Monthly Data'!AC106</f>
        <v>1</v>
      </c>
      <c r="I106" s="30">
        <f>'Monthly Data'!AD106</f>
        <v>0</v>
      </c>
      <c r="J106" s="4">
        <f>'Monthly Data'!AF106</f>
        <v>0</v>
      </c>
      <c r="K106" s="4">
        <f>'Monthly Data'!AG106</f>
        <v>0</v>
      </c>
      <c r="L106" s="4">
        <f>'Monthly Data'!AH106</f>
        <v>0</v>
      </c>
      <c r="N106" s="23">
        <f>'LU OLS Model'!$B$5</f>
        <v>-9214193.8984900694</v>
      </c>
      <c r="O106" s="23">
        <f ca="1">'LU OLS Model'!$B$6*D106</f>
        <v>-1185891.5032442973</v>
      </c>
      <c r="P106" s="23">
        <f ca="1">'LU OLS Model'!$B$7*E106</f>
        <v>0</v>
      </c>
      <c r="Q106" s="23">
        <f>'LU OLS Model'!$B$8*F106</f>
        <v>12321246.621795991</v>
      </c>
      <c r="R106" s="23">
        <f>'LU OLS Model'!$B$9*G106</f>
        <v>11096331.616619652</v>
      </c>
      <c r="S106" s="23">
        <f>'LU OLS Model'!$B$10*H106</f>
        <v>-467491.52542399202</v>
      </c>
      <c r="T106" s="23">
        <f>'LU OLS Model'!$B$11*I106</f>
        <v>0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ca="1" si="70"/>
        <v>12550001.311257284</v>
      </c>
    </row>
    <row r="107" spans="1:24" x14ac:dyDescent="0.25">
      <c r="A107" s="11">
        <f>'Monthly Data'!A107</f>
        <v>41000</v>
      </c>
      <c r="B107" s="6">
        <f t="shared" si="69"/>
        <v>2012</v>
      </c>
      <c r="C107" s="30">
        <f>'Monthly Data'!I107</f>
        <v>11690706.498199999</v>
      </c>
      <c r="D107">
        <f t="shared" ca="1" si="72"/>
        <v>326.58999999999997</v>
      </c>
      <c r="E107">
        <f t="shared" ca="1" si="72"/>
        <v>0.39</v>
      </c>
      <c r="F107">
        <f>'Monthly Data'!P107</f>
        <v>30</v>
      </c>
      <c r="G107" s="30">
        <f>'Monthly Data'!Q107</f>
        <v>6603.3</v>
      </c>
      <c r="H107" s="30">
        <f>'Monthly Data'!AC107</f>
        <v>1</v>
      </c>
      <c r="I107" s="30">
        <f>'Monthly Data'!AD107</f>
        <v>0</v>
      </c>
      <c r="J107" s="4">
        <f>'Monthly Data'!AF107</f>
        <v>1</v>
      </c>
      <c r="K107" s="4">
        <f>'Monthly Data'!AG107</f>
        <v>0</v>
      </c>
      <c r="L107" s="4">
        <f>'Monthly Data'!AH107</f>
        <v>0</v>
      </c>
      <c r="N107" s="23">
        <f>'LU OLS Model'!$B$5</f>
        <v>-9214193.8984900694</v>
      </c>
      <c r="O107" s="23">
        <f ca="1">'LU OLS Model'!$B$6*D107</f>
        <v>-695345.16965215723</v>
      </c>
      <c r="P107" s="23">
        <f ca="1">'LU OLS Model'!$B$7*E107</f>
        <v>6606.2572272848583</v>
      </c>
      <c r="Q107" s="23">
        <f>'LU OLS Model'!$B$8*F107</f>
        <v>11923787.053350959</v>
      </c>
      <c r="R107" s="23">
        <f>'LU OLS Model'!$B$9*G107</f>
        <v>11152912.807699557</v>
      </c>
      <c r="S107" s="23">
        <f>'LU OLS Model'!$B$10*H107</f>
        <v>-467491.52542399202</v>
      </c>
      <c r="T107" s="23">
        <f>'LU OLS Model'!$B$11*I107</f>
        <v>0</v>
      </c>
      <c r="U107" s="23">
        <f>'LU OLS Model'!$B$12*J107</f>
        <v>-1002687.4002441399</v>
      </c>
      <c r="V107" s="23">
        <f>'LU OLS Model'!$B$13*K107</f>
        <v>0</v>
      </c>
      <c r="W107" s="23">
        <f>'LU OLS Model'!$B$14*L107</f>
        <v>0</v>
      </c>
      <c r="X107" s="23">
        <f t="shared" ca="1" si="70"/>
        <v>11703588.124467444</v>
      </c>
    </row>
    <row r="108" spans="1:24" x14ac:dyDescent="0.25">
      <c r="A108" s="11">
        <f>'Monthly Data'!A108</f>
        <v>41030</v>
      </c>
      <c r="B108" s="6">
        <f t="shared" si="69"/>
        <v>2012</v>
      </c>
      <c r="C108" s="30">
        <f>'Monthly Data'!I108</f>
        <v>12480043.750300001</v>
      </c>
      <c r="D108">
        <f t="shared" ca="1" si="72"/>
        <v>144.96</v>
      </c>
      <c r="E108">
        <f t="shared" ca="1" si="72"/>
        <v>8.67</v>
      </c>
      <c r="F108">
        <f>'Monthly Data'!P108</f>
        <v>31</v>
      </c>
      <c r="G108" s="30">
        <f>'Monthly Data'!Q108</f>
        <v>6658.1</v>
      </c>
      <c r="H108" s="30">
        <f>'Monthly Data'!AC108</f>
        <v>1</v>
      </c>
      <c r="I108" s="30">
        <f>'Monthly Data'!AD108</f>
        <v>0</v>
      </c>
      <c r="J108" s="4">
        <f>'Monthly Data'!AF108</f>
        <v>0</v>
      </c>
      <c r="K108" s="4">
        <f>'Monthly Data'!AG108</f>
        <v>0</v>
      </c>
      <c r="L108" s="4">
        <f>'Monthly Data'!AH108</f>
        <v>1</v>
      </c>
      <c r="N108" s="23">
        <f>'LU OLS Model'!$B$5</f>
        <v>-9214193.8984900694</v>
      </c>
      <c r="O108" s="23">
        <f ca="1">'LU OLS Model'!$B$6*D108</f>
        <v>-308635.4015517215</v>
      </c>
      <c r="P108" s="23">
        <f ca="1">'LU OLS Model'!$B$7*E108</f>
        <v>146862.17989887108</v>
      </c>
      <c r="Q108" s="23">
        <f>'LU OLS Model'!$B$8*F108</f>
        <v>12321246.621795991</v>
      </c>
      <c r="R108" s="23">
        <f>'LU OLS Model'!$B$9*G108</f>
        <v>11245469.502361611</v>
      </c>
      <c r="S108" s="23">
        <f>'LU OLS Model'!$B$10*H108</f>
        <v>-467491.52542399202</v>
      </c>
      <c r="T108" s="23">
        <f>'LU OLS Model'!$B$11*I108</f>
        <v>0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-1624361.79105547</v>
      </c>
      <c r="X108" s="23">
        <f t="shared" ca="1" si="70"/>
        <v>12098895.687535219</v>
      </c>
    </row>
    <row r="109" spans="1:24" x14ac:dyDescent="0.25">
      <c r="A109" s="11">
        <f>'Monthly Data'!A109</f>
        <v>41061</v>
      </c>
      <c r="B109" s="6">
        <f t="shared" si="69"/>
        <v>2012</v>
      </c>
      <c r="C109" s="30">
        <f>'Monthly Data'!I109</f>
        <v>13240556.216700001</v>
      </c>
      <c r="D109">
        <f t="shared" ca="1" si="72"/>
        <v>41.510000000000005</v>
      </c>
      <c r="E109">
        <f t="shared" ca="1" si="72"/>
        <v>44.41</v>
      </c>
      <c r="F109">
        <f>'Monthly Data'!P109</f>
        <v>30</v>
      </c>
      <c r="G109" s="30">
        <f>'Monthly Data'!Q109</f>
        <v>6737.2</v>
      </c>
      <c r="H109" s="30">
        <f>'Monthly Data'!AC109</f>
        <v>0</v>
      </c>
      <c r="I109" s="30">
        <f>'Monthly Data'!AD109</f>
        <v>0</v>
      </c>
      <c r="J109" s="4">
        <f>'Monthly Data'!AF109</f>
        <v>0</v>
      </c>
      <c r="K109" s="4">
        <f>'Monthly Data'!AG109</f>
        <v>0</v>
      </c>
      <c r="L109" s="4">
        <f>'Monthly Data'!AH109</f>
        <v>1</v>
      </c>
      <c r="N109" s="23">
        <f>'LU OLS Model'!$B$5</f>
        <v>-9214193.8984900694</v>
      </c>
      <c r="O109" s="23">
        <f ca="1">'LU OLS Model'!$B$6*D109</f>
        <v>-88379.246125910315</v>
      </c>
      <c r="P109" s="23">
        <f ca="1">'LU OLS Model'!$B$7*E109</f>
        <v>752266.36785569368</v>
      </c>
      <c r="Q109" s="23">
        <f>'LU OLS Model'!$B$8*F109</f>
        <v>11923787.053350959</v>
      </c>
      <c r="R109" s="23">
        <f>'LU OLS Model'!$B$9*G109</f>
        <v>11379068.672941325</v>
      </c>
      <c r="S109" s="23">
        <f>'LU OLS Model'!$B$10*H109</f>
        <v>0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0</v>
      </c>
      <c r="W109" s="23">
        <f>'LU OLS Model'!$B$14*L109</f>
        <v>-1624361.79105547</v>
      </c>
      <c r="X109" s="23">
        <f t="shared" ca="1" si="70"/>
        <v>13128187.158476528</v>
      </c>
    </row>
    <row r="110" spans="1:24" x14ac:dyDescent="0.25">
      <c r="A110" s="11">
        <f>'Monthly Data'!A110</f>
        <v>41091</v>
      </c>
      <c r="B110" s="6">
        <f t="shared" si="69"/>
        <v>2012</v>
      </c>
      <c r="C110" s="30">
        <f>'Monthly Data'!I110</f>
        <v>15413074.367999999</v>
      </c>
      <c r="D110">
        <f t="shared" ca="1" si="72"/>
        <v>5.01</v>
      </c>
      <c r="E110">
        <f t="shared" ca="1" si="72"/>
        <v>96.909999999999982</v>
      </c>
      <c r="F110">
        <f>'Monthly Data'!P110</f>
        <v>31</v>
      </c>
      <c r="G110" s="30">
        <f>'Monthly Data'!Q110</f>
        <v>6778.6</v>
      </c>
      <c r="H110" s="30">
        <f>'Monthly Data'!AC110</f>
        <v>0</v>
      </c>
      <c r="I110" s="30">
        <f>'Monthly Data'!AD110</f>
        <v>0</v>
      </c>
      <c r="J110" s="4">
        <f>'Monthly Data'!AF110</f>
        <v>0</v>
      </c>
      <c r="K110" s="4">
        <f>'Monthly Data'!AG110</f>
        <v>0</v>
      </c>
      <c r="L110" s="4">
        <f>'Monthly Data'!AH110</f>
        <v>1</v>
      </c>
      <c r="N110" s="23">
        <f>'LU OLS Model'!$B$5</f>
        <v>-9214193.8984900694</v>
      </c>
      <c r="O110" s="23">
        <f ca="1">'LU OLS Model'!$B$6*D110</f>
        <v>-10666.827826808254</v>
      </c>
      <c r="P110" s="23">
        <f ca="1">'LU OLS Model'!$B$7*E110</f>
        <v>1641570.225374809</v>
      </c>
      <c r="Q110" s="23">
        <f>'LU OLS Model'!$B$8*F110</f>
        <v>12321246.621795991</v>
      </c>
      <c r="R110" s="23">
        <f>'LU OLS Model'!$B$9*G110</f>
        <v>11448992.891171418</v>
      </c>
      <c r="S110" s="23">
        <f>'LU OLS Model'!$B$10*H110</f>
        <v>0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-1624361.79105547</v>
      </c>
      <c r="X110" s="23">
        <f t="shared" ca="1" si="70"/>
        <v>14562587.220969869</v>
      </c>
    </row>
    <row r="111" spans="1:24" x14ac:dyDescent="0.25">
      <c r="A111" s="11">
        <f>'Monthly Data'!A111</f>
        <v>41122</v>
      </c>
      <c r="B111" s="6">
        <f t="shared" si="69"/>
        <v>2012</v>
      </c>
      <c r="C111" s="30">
        <f>'Monthly Data'!I111</f>
        <v>15313195.499</v>
      </c>
      <c r="D111">
        <f t="shared" ca="1" si="72"/>
        <v>12.719999999999999</v>
      </c>
      <c r="E111">
        <f t="shared" ca="1" si="72"/>
        <v>77.22999999999999</v>
      </c>
      <c r="F111">
        <f>'Monthly Data'!P111</f>
        <v>31</v>
      </c>
      <c r="G111" s="30">
        <f>'Monthly Data'!Q111</f>
        <v>6797.9</v>
      </c>
      <c r="H111" s="30">
        <f>'Monthly Data'!AC111</f>
        <v>0</v>
      </c>
      <c r="I111" s="30">
        <f>'Monthly Data'!AD111</f>
        <v>0</v>
      </c>
      <c r="J111" s="4">
        <f>'Monthly Data'!AF111</f>
        <v>0</v>
      </c>
      <c r="K111" s="4">
        <f>'Monthly Data'!AG111</f>
        <v>0</v>
      </c>
      <c r="L111" s="4">
        <f>'Monthly Data'!AH111</f>
        <v>1</v>
      </c>
      <c r="N111" s="23">
        <f>'LU OLS Model'!$B$5</f>
        <v>-9214193.8984900694</v>
      </c>
      <c r="O111" s="23">
        <f ca="1">'LU OLS Model'!$B$6*D111</f>
        <v>-27082.245500399396</v>
      </c>
      <c r="P111" s="23">
        <f ca="1">'LU OLS Model'!$B$7*E111</f>
        <v>1308208.3222133578</v>
      </c>
      <c r="Q111" s="23">
        <f>'LU OLS Model'!$B$8*F111</f>
        <v>12321246.621795991</v>
      </c>
      <c r="R111" s="23">
        <f>'LU OLS Model'!$B$9*G111</f>
        <v>11481590.413196556</v>
      </c>
      <c r="S111" s="23">
        <f>'LU OLS Model'!$B$10*H111</f>
        <v>0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-1624361.79105547</v>
      </c>
      <c r="X111" s="23">
        <f t="shared" ca="1" si="70"/>
        <v>14245407.422159966</v>
      </c>
    </row>
    <row r="112" spans="1:24" x14ac:dyDescent="0.25">
      <c r="A112" s="11">
        <f>'Monthly Data'!A112</f>
        <v>41153</v>
      </c>
      <c r="B112" s="6">
        <f t="shared" si="69"/>
        <v>2012</v>
      </c>
      <c r="C112" s="30">
        <f>'Monthly Data'!I112</f>
        <v>13786568.186000001</v>
      </c>
      <c r="D112">
        <f t="shared" ca="1" si="72"/>
        <v>86.570000000000007</v>
      </c>
      <c r="E112">
        <f t="shared" ca="1" si="72"/>
        <v>19.899999999999999</v>
      </c>
      <c r="F112">
        <f>'Monthly Data'!P112</f>
        <v>30</v>
      </c>
      <c r="G112" s="30">
        <f>'Monthly Data'!Q112</f>
        <v>6763.1</v>
      </c>
      <c r="H112" s="30">
        <f>'Monthly Data'!AC112</f>
        <v>0</v>
      </c>
      <c r="I112" s="30">
        <f>'Monthly Data'!AD112</f>
        <v>1</v>
      </c>
      <c r="J112" s="4">
        <f>'Monthly Data'!AF112</f>
        <v>0</v>
      </c>
      <c r="K112" s="4">
        <f>'Monthly Data'!AG112</f>
        <v>0</v>
      </c>
      <c r="L112" s="4">
        <f>'Monthly Data'!AH112</f>
        <v>0</v>
      </c>
      <c r="N112" s="23">
        <f>'LU OLS Model'!$B$5</f>
        <v>-9214193.8984900694</v>
      </c>
      <c r="O112" s="23">
        <f ca="1">'LU OLS Model'!$B$6*D112</f>
        <v>-184316.82334666481</v>
      </c>
      <c r="P112" s="23">
        <f ca="1">'LU OLS Model'!$B$7*E112</f>
        <v>337088.50980248378</v>
      </c>
      <c r="Q112" s="23">
        <f>'LU OLS Model'!$B$8*F112</f>
        <v>11923787.053350959</v>
      </c>
      <c r="R112" s="23">
        <f>'LU OLS Model'!$B$9*G112</f>
        <v>11422813.534104597</v>
      </c>
      <c r="S112" s="23">
        <f>'LU OLS Model'!$B$10*H112</f>
        <v>0</v>
      </c>
      <c r="T112" s="23">
        <f>'LU OLS Model'!$B$11*I112</f>
        <v>-973362.50000730704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ca="1" si="70"/>
        <v>13311815.875413997</v>
      </c>
    </row>
    <row r="113" spans="1:24" x14ac:dyDescent="0.25">
      <c r="A113" s="11">
        <f>'Monthly Data'!A113</f>
        <v>41183</v>
      </c>
      <c r="B113" s="6">
        <f t="shared" si="69"/>
        <v>2012</v>
      </c>
      <c r="C113" s="30">
        <f>'Monthly Data'!I113</f>
        <v>12860549.23</v>
      </c>
      <c r="D113">
        <f t="shared" ref="D113:E128" ca="1" si="73">D101</f>
        <v>270.3</v>
      </c>
      <c r="E113">
        <f t="shared" ca="1" si="73"/>
        <v>1.21</v>
      </c>
      <c r="F113">
        <f>'Monthly Data'!P113</f>
        <v>31</v>
      </c>
      <c r="G113" s="30">
        <f>'Monthly Data'!Q113</f>
        <v>6740.9</v>
      </c>
      <c r="H113" s="30">
        <f>'Monthly Data'!AC113</f>
        <v>0</v>
      </c>
      <c r="I113" s="30">
        <f>'Monthly Data'!AD113</f>
        <v>1</v>
      </c>
      <c r="J113" s="4">
        <f>'Monthly Data'!AF113</f>
        <v>0</v>
      </c>
      <c r="K113" s="4">
        <f>'Monthly Data'!AG113</f>
        <v>0</v>
      </c>
      <c r="L113" s="4">
        <f>'Monthly Data'!AH113</f>
        <v>0</v>
      </c>
      <c r="N113" s="23">
        <f>'LU OLS Model'!$B$5</f>
        <v>-9214193.8984900694</v>
      </c>
      <c r="O113" s="23">
        <f ca="1">'LU OLS Model'!$B$6*D113</f>
        <v>-575497.7168834873</v>
      </c>
      <c r="P113" s="23">
        <f ca="1">'LU OLS Model'!$B$7*E113</f>
        <v>20496.336525678664</v>
      </c>
      <c r="Q113" s="23">
        <f>'LU OLS Model'!$B$8*F113</f>
        <v>12321246.621795991</v>
      </c>
      <c r="R113" s="23">
        <f>'LU OLS Model'!$B$9*G113</f>
        <v>11385317.938821793</v>
      </c>
      <c r="S113" s="23">
        <f>'LU OLS Model'!$B$10*H113</f>
        <v>0</v>
      </c>
      <c r="T113" s="23">
        <f>'LU OLS Model'!$B$11*I113</f>
        <v>-973362.50000730704</v>
      </c>
      <c r="U113" s="23">
        <f>'LU OLS Model'!$B$12*J113</f>
        <v>0</v>
      </c>
      <c r="V113" s="23">
        <f>'LU OLS Model'!$B$13*K113</f>
        <v>0</v>
      </c>
      <c r="W113" s="23">
        <f>'LU OLS Model'!$B$14*L113</f>
        <v>0</v>
      </c>
      <c r="X113" s="23">
        <f t="shared" ca="1" si="70"/>
        <v>12964006.781762598</v>
      </c>
    </row>
    <row r="114" spans="1:24" x14ac:dyDescent="0.25">
      <c r="A114" s="11">
        <f>'Monthly Data'!A114</f>
        <v>41214</v>
      </c>
      <c r="B114" s="6">
        <f t="shared" si="69"/>
        <v>2012</v>
      </c>
      <c r="C114" s="30">
        <f>'Monthly Data'!I114</f>
        <v>12100791.463000001</v>
      </c>
      <c r="D114">
        <f t="shared" ca="1" si="73"/>
        <v>444.05</v>
      </c>
      <c r="E114">
        <f t="shared" ca="1" si="73"/>
        <v>0</v>
      </c>
      <c r="F114">
        <f>'Monthly Data'!P114</f>
        <v>30</v>
      </c>
      <c r="G114" s="30">
        <f>'Monthly Data'!Q114</f>
        <v>6727.4</v>
      </c>
      <c r="H114" s="30">
        <f>'Monthly Data'!AC114</f>
        <v>0</v>
      </c>
      <c r="I114" s="30">
        <f>'Monthly Data'!AD114</f>
        <v>1</v>
      </c>
      <c r="J114" s="4">
        <f>'Monthly Data'!AF114</f>
        <v>0</v>
      </c>
      <c r="K114" s="4">
        <f>'Monthly Data'!AG114</f>
        <v>0</v>
      </c>
      <c r="L114" s="4">
        <f>'Monthly Data'!AH114</f>
        <v>0</v>
      </c>
      <c r="N114" s="23">
        <f>'LU OLS Model'!$B$5</f>
        <v>-9214193.8984900694</v>
      </c>
      <c r="O114" s="23">
        <f ca="1">'LU OLS Model'!$B$6*D114</f>
        <v>-945430.11906071962</v>
      </c>
      <c r="P114" s="23">
        <f ca="1">'LU OLS Model'!$B$7*E114</f>
        <v>0</v>
      </c>
      <c r="Q114" s="23">
        <f>'LU OLS Model'!$B$8*F114</f>
        <v>11923787.053350959</v>
      </c>
      <c r="R114" s="23">
        <f>'LU OLS Model'!$B$9*G114</f>
        <v>11362516.563311981</v>
      </c>
      <c r="S114" s="23">
        <f>'LU OLS Model'!$B$10*H114</f>
        <v>0</v>
      </c>
      <c r="T114" s="23">
        <f>'LU OLS Model'!$B$11*I114</f>
        <v>-973362.50000730704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0</v>
      </c>
      <c r="X114" s="23">
        <f t="shared" ca="1" si="70"/>
        <v>12153317.099104844</v>
      </c>
    </row>
    <row r="115" spans="1:24" x14ac:dyDescent="0.25">
      <c r="A115" s="11">
        <f>'Monthly Data'!A115</f>
        <v>41244</v>
      </c>
      <c r="B115" s="6">
        <f t="shared" si="69"/>
        <v>2012</v>
      </c>
      <c r="C115" s="30">
        <f>'Monthly Data'!I115</f>
        <v>11854109.139</v>
      </c>
      <c r="D115">
        <f t="shared" ca="1" si="73"/>
        <v>684.01</v>
      </c>
      <c r="E115">
        <f t="shared" ca="1" si="73"/>
        <v>0</v>
      </c>
      <c r="F115">
        <f>'Monthly Data'!P115</f>
        <v>31</v>
      </c>
      <c r="G115" s="30">
        <f>'Monthly Data'!Q115</f>
        <v>6740.2</v>
      </c>
      <c r="H115" s="30">
        <f>'Monthly Data'!AC115</f>
        <v>0</v>
      </c>
      <c r="I115" s="30">
        <f>'Monthly Data'!AD115</f>
        <v>0</v>
      </c>
      <c r="J115" s="4">
        <f>'Monthly Data'!AF115</f>
        <v>0</v>
      </c>
      <c r="K115" s="4">
        <f>'Monthly Data'!AG115</f>
        <v>1</v>
      </c>
      <c r="L115" s="4">
        <f>'Monthly Data'!AH115</f>
        <v>0</v>
      </c>
      <c r="N115" s="23">
        <f>'LU OLS Model'!$B$5</f>
        <v>-9214193.8984900694</v>
      </c>
      <c r="O115" s="23">
        <f ca="1">'LU OLS Model'!$B$6*D115</f>
        <v>-1456330.7189251725</v>
      </c>
      <c r="P115" s="23">
        <f ca="1">'LU OLS Model'!$B$7*E115</f>
        <v>0</v>
      </c>
      <c r="Q115" s="23">
        <f>'LU OLS Model'!$B$8*F115</f>
        <v>12321246.621795991</v>
      </c>
      <c r="R115" s="23">
        <f>'LU OLS Model'!$B$9*G115</f>
        <v>11384135.645276839</v>
      </c>
      <c r="S115" s="23">
        <f>'LU OLS Model'!$B$10*H115</f>
        <v>0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-1101046.6373260899</v>
      </c>
      <c r="W115" s="23">
        <f>'LU OLS Model'!$B$14*L115</f>
        <v>0</v>
      </c>
      <c r="X115" s="23">
        <f t="shared" ca="1" si="70"/>
        <v>11933811.012331499</v>
      </c>
    </row>
    <row r="116" spans="1:24" x14ac:dyDescent="0.25">
      <c r="A116" s="11">
        <f>'Monthly Data'!A116</f>
        <v>41275</v>
      </c>
      <c r="B116" s="6">
        <f t="shared" si="69"/>
        <v>2013</v>
      </c>
      <c r="C116" s="30">
        <f>'Monthly Data'!I116</f>
        <v>12788339.523400001</v>
      </c>
      <c r="D116">
        <f t="shared" ca="1" si="73"/>
        <v>784.29</v>
      </c>
      <c r="E116">
        <f t="shared" ca="1" si="73"/>
        <v>0</v>
      </c>
      <c r="F116">
        <f>'Monthly Data'!P116</f>
        <v>31</v>
      </c>
      <c r="G116" s="30">
        <f>'Monthly Data'!Q116</f>
        <v>6721.7</v>
      </c>
      <c r="H116" s="30">
        <f>'Monthly Data'!AC116</f>
        <v>0</v>
      </c>
      <c r="I116" s="30">
        <f>'Monthly Data'!AD116</f>
        <v>0</v>
      </c>
      <c r="J116" s="4">
        <f>'Monthly Data'!AF116</f>
        <v>0</v>
      </c>
      <c r="K116" s="4">
        <f>'Monthly Data'!AG116</f>
        <v>0</v>
      </c>
      <c r="L116" s="4">
        <f>'Monthly Data'!AH116</f>
        <v>0</v>
      </c>
      <c r="N116" s="23">
        <f>'LU OLS Model'!$B$5</f>
        <v>-9214193.8984900694</v>
      </c>
      <c r="O116" s="23">
        <f ca="1">'LU OLS Model'!$B$6*D116</f>
        <v>-1669837.6040493904</v>
      </c>
      <c r="P116" s="23">
        <f ca="1">'LU OLS Model'!$B$7*E116</f>
        <v>0</v>
      </c>
      <c r="Q116" s="23">
        <f>'LU OLS Model'!$B$8*F116</f>
        <v>12321246.621795991</v>
      </c>
      <c r="R116" s="23">
        <f>'LU OLS Model'!$B$9*G116</f>
        <v>11352889.315874504</v>
      </c>
      <c r="S116" s="23">
        <f>'LU OLS Model'!$B$10*H116</f>
        <v>0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0</v>
      </c>
      <c r="X116" s="23">
        <f t="shared" ca="1" si="70"/>
        <v>12790104.435131036</v>
      </c>
    </row>
    <row r="117" spans="1:24" x14ac:dyDescent="0.25">
      <c r="A117" s="11">
        <f>'Monthly Data'!A117</f>
        <v>41306</v>
      </c>
      <c r="B117" s="6">
        <f t="shared" si="69"/>
        <v>2013</v>
      </c>
      <c r="C117" s="30">
        <f>'Monthly Data'!I117</f>
        <v>11751175.538600001</v>
      </c>
      <c r="D117">
        <f t="shared" ca="1" si="73"/>
        <v>682.50999999999988</v>
      </c>
      <c r="E117">
        <f t="shared" ca="1" si="73"/>
        <v>0</v>
      </c>
      <c r="F117">
        <f>'Monthly Data'!P117</f>
        <v>28</v>
      </c>
      <c r="G117" s="30">
        <f>'Monthly Data'!Q117</f>
        <v>6702</v>
      </c>
      <c r="H117" s="30">
        <f>'Monthly Data'!AC117</f>
        <v>0</v>
      </c>
      <c r="I117" s="30">
        <f>'Monthly Data'!AD117</f>
        <v>0</v>
      </c>
      <c r="J117" s="4">
        <f>'Monthly Data'!AF117</f>
        <v>0</v>
      </c>
      <c r="K117" s="4">
        <f>'Monthly Data'!AG117</f>
        <v>0</v>
      </c>
      <c r="L117" s="4">
        <f>'Monthly Data'!AH117</f>
        <v>0</v>
      </c>
      <c r="N117" s="23">
        <f>'LU OLS Model'!$B$5</f>
        <v>-9214193.8984900694</v>
      </c>
      <c r="O117" s="23">
        <f ca="1">'LU OLS Model'!$B$6*D117</f>
        <v>-1453137.0578991817</v>
      </c>
      <c r="P117" s="23">
        <f ca="1">'LU OLS Model'!$B$7*E117</f>
        <v>0</v>
      </c>
      <c r="Q117" s="23">
        <f>'LU OLS Model'!$B$8*F117</f>
        <v>11128867.916460896</v>
      </c>
      <c r="R117" s="23">
        <f>'LU OLS Model'!$B$9*G117</f>
        <v>11319616.197537964</v>
      </c>
      <c r="S117" s="23">
        <f>'LU OLS Model'!$B$10*H117</f>
        <v>0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0</v>
      </c>
      <c r="X117" s="23">
        <f t="shared" ca="1" si="70"/>
        <v>11781153.157609608</v>
      </c>
    </row>
    <row r="118" spans="1:24" x14ac:dyDescent="0.25">
      <c r="A118" s="11">
        <f>'Monthly Data'!A118</f>
        <v>41334</v>
      </c>
      <c r="B118" s="6">
        <f t="shared" si="69"/>
        <v>2013</v>
      </c>
      <c r="C118" s="30">
        <f>'Monthly Data'!I118</f>
        <v>12610126.845000001</v>
      </c>
      <c r="D118">
        <f t="shared" ca="1" si="73"/>
        <v>556.99</v>
      </c>
      <c r="E118">
        <f t="shared" ca="1" si="73"/>
        <v>0</v>
      </c>
      <c r="F118">
        <f>'Monthly Data'!P118</f>
        <v>31</v>
      </c>
      <c r="G118" s="30">
        <f>'Monthly Data'!Q118</f>
        <v>6675.8</v>
      </c>
      <c r="H118" s="30">
        <f>'Monthly Data'!AC118</f>
        <v>1</v>
      </c>
      <c r="I118" s="30">
        <f>'Monthly Data'!AD118</f>
        <v>0</v>
      </c>
      <c r="J118" s="4">
        <f>'Monthly Data'!AF118</f>
        <v>0</v>
      </c>
      <c r="K118" s="4">
        <f>'Monthly Data'!AG118</f>
        <v>0</v>
      </c>
      <c r="L118" s="4">
        <f>'Monthly Data'!AH118</f>
        <v>0</v>
      </c>
      <c r="N118" s="23">
        <f>'LU OLS Model'!$B$5</f>
        <v>-9214193.8984900694</v>
      </c>
      <c r="O118" s="23">
        <f ca="1">'LU OLS Model'!$B$6*D118</f>
        <v>-1185891.5032442973</v>
      </c>
      <c r="P118" s="23">
        <f ca="1">'LU OLS Model'!$B$7*E118</f>
        <v>0</v>
      </c>
      <c r="Q118" s="23">
        <f>'LU OLS Model'!$B$8*F118</f>
        <v>12321246.621795991</v>
      </c>
      <c r="R118" s="23">
        <f>'LU OLS Model'!$B$9*G118</f>
        <v>11275364.639141142</v>
      </c>
      <c r="S118" s="23">
        <f>'LU OLS Model'!$B$10*H118</f>
        <v>-467491.52542399202</v>
      </c>
      <c r="T118" s="23">
        <f>'LU OLS Model'!$B$11*I118</f>
        <v>0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ca="1" si="70"/>
        <v>12729034.333778774</v>
      </c>
    </row>
    <row r="119" spans="1:24" x14ac:dyDescent="0.25">
      <c r="A119" s="11">
        <f>'Monthly Data'!A119</f>
        <v>41365</v>
      </c>
      <c r="B119" s="6">
        <f t="shared" si="69"/>
        <v>2013</v>
      </c>
      <c r="C119" s="30">
        <f>'Monthly Data'!I119</f>
        <v>11972197.742000001</v>
      </c>
      <c r="D119">
        <f t="shared" ca="1" si="73"/>
        <v>326.58999999999997</v>
      </c>
      <c r="E119">
        <f t="shared" ca="1" si="73"/>
        <v>0.39</v>
      </c>
      <c r="F119">
        <f>'Monthly Data'!P119</f>
        <v>30</v>
      </c>
      <c r="G119" s="30">
        <f>'Monthly Data'!Q119</f>
        <v>6703.7</v>
      </c>
      <c r="H119" s="30">
        <f>'Monthly Data'!AC119</f>
        <v>1</v>
      </c>
      <c r="I119" s="30">
        <f>'Monthly Data'!AD119</f>
        <v>0</v>
      </c>
      <c r="J119" s="4">
        <f>'Monthly Data'!AF119</f>
        <v>1</v>
      </c>
      <c r="K119" s="4">
        <f>'Monthly Data'!AG119</f>
        <v>0</v>
      </c>
      <c r="L119" s="4">
        <f>'Monthly Data'!AH119</f>
        <v>0</v>
      </c>
      <c r="N119" s="23">
        <f>'LU OLS Model'!$B$5</f>
        <v>-9214193.8984900694</v>
      </c>
      <c r="O119" s="23">
        <f ca="1">'LU OLS Model'!$B$6*D119</f>
        <v>-695345.16965215723</v>
      </c>
      <c r="P119" s="23">
        <f ca="1">'LU OLS Model'!$B$7*E119</f>
        <v>6606.2572272848583</v>
      </c>
      <c r="Q119" s="23">
        <f>'LU OLS Model'!$B$8*F119</f>
        <v>11923787.053350959</v>
      </c>
      <c r="R119" s="23">
        <f>'LU OLS Model'!$B$9*G119</f>
        <v>11322487.481861422</v>
      </c>
      <c r="S119" s="23">
        <f>'LU OLS Model'!$B$10*H119</f>
        <v>-467491.52542399202</v>
      </c>
      <c r="T119" s="23">
        <f>'LU OLS Model'!$B$11*I119</f>
        <v>0</v>
      </c>
      <c r="U119" s="23">
        <f>'LU OLS Model'!$B$12*J119</f>
        <v>-1002687.4002441399</v>
      </c>
      <c r="V119" s="23">
        <f>'LU OLS Model'!$B$13*K119</f>
        <v>0</v>
      </c>
      <c r="W119" s="23">
        <f>'LU OLS Model'!$B$14*L119</f>
        <v>0</v>
      </c>
      <c r="X119" s="23">
        <f t="shared" ca="1" si="70"/>
        <v>11873162.798629308</v>
      </c>
    </row>
    <row r="120" spans="1:24" x14ac:dyDescent="0.25">
      <c r="A120" s="11">
        <f>'Monthly Data'!A120</f>
        <v>41395</v>
      </c>
      <c r="B120" s="6">
        <f t="shared" si="69"/>
        <v>2013</v>
      </c>
      <c r="C120" s="30">
        <f>'Monthly Data'!I120</f>
        <v>12329554.254999999</v>
      </c>
      <c r="D120">
        <f t="shared" ca="1" si="73"/>
        <v>144.96</v>
      </c>
      <c r="E120">
        <f t="shared" ca="1" si="73"/>
        <v>8.67</v>
      </c>
      <c r="F120">
        <f>'Monthly Data'!P120</f>
        <v>31</v>
      </c>
      <c r="G120" s="30">
        <f>'Monthly Data'!Q120</f>
        <v>6770.3</v>
      </c>
      <c r="H120" s="30">
        <f>'Monthly Data'!AC120</f>
        <v>1</v>
      </c>
      <c r="I120" s="30">
        <f>'Monthly Data'!AD120</f>
        <v>0</v>
      </c>
      <c r="J120" s="4">
        <f>'Monthly Data'!AF120</f>
        <v>0</v>
      </c>
      <c r="K120" s="4">
        <f>'Monthly Data'!AG120</f>
        <v>0</v>
      </c>
      <c r="L120" s="4">
        <f>'Monthly Data'!AH120</f>
        <v>1</v>
      </c>
      <c r="N120" s="23">
        <f>'LU OLS Model'!$B$5</f>
        <v>-9214193.8984900694</v>
      </c>
      <c r="O120" s="23">
        <f ca="1">'LU OLS Model'!$B$6*D120</f>
        <v>-308635.4015517215</v>
      </c>
      <c r="P120" s="23">
        <f ca="1">'LU OLS Model'!$B$7*E120</f>
        <v>146862.17989887108</v>
      </c>
      <c r="Q120" s="23">
        <f>'LU OLS Model'!$B$8*F120</f>
        <v>12321246.621795991</v>
      </c>
      <c r="R120" s="23">
        <f>'LU OLS Model'!$B$9*G120</f>
        <v>11434974.267709829</v>
      </c>
      <c r="S120" s="23">
        <f>'LU OLS Model'!$B$10*H120</f>
        <v>-467491.52542399202</v>
      </c>
      <c r="T120" s="23">
        <f>'LU OLS Model'!$B$11*I120</f>
        <v>0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-1624361.79105547</v>
      </c>
      <c r="X120" s="23">
        <f t="shared" ca="1" si="70"/>
        <v>12288400.452883437</v>
      </c>
    </row>
    <row r="121" spans="1:24" x14ac:dyDescent="0.25">
      <c r="A121" s="11">
        <f>'Monthly Data'!A121</f>
        <v>41426</v>
      </c>
      <c r="B121" s="6">
        <f t="shared" si="69"/>
        <v>2013</v>
      </c>
      <c r="C121" s="30">
        <f>'Monthly Data'!I121</f>
        <v>12519194.473000001</v>
      </c>
      <c r="D121">
        <f t="shared" ca="1" si="73"/>
        <v>41.510000000000005</v>
      </c>
      <c r="E121">
        <f t="shared" ca="1" si="73"/>
        <v>44.41</v>
      </c>
      <c r="F121">
        <f>'Monthly Data'!P121</f>
        <v>30</v>
      </c>
      <c r="G121" s="30">
        <f>'Monthly Data'!Q121</f>
        <v>6861.8</v>
      </c>
      <c r="H121" s="30">
        <f>'Monthly Data'!AC121</f>
        <v>0</v>
      </c>
      <c r="I121" s="30">
        <f>'Monthly Data'!AD121</f>
        <v>0</v>
      </c>
      <c r="J121" s="4">
        <f>'Monthly Data'!AF121</f>
        <v>0</v>
      </c>
      <c r="K121" s="4">
        <f>'Monthly Data'!AG121</f>
        <v>0</v>
      </c>
      <c r="L121" s="4">
        <f>'Monthly Data'!AH121</f>
        <v>1</v>
      </c>
      <c r="N121" s="23">
        <f>'LU OLS Model'!$B$5</f>
        <v>-9214193.8984900694</v>
      </c>
      <c r="O121" s="23">
        <f ca="1">'LU OLS Model'!$B$6*D121</f>
        <v>-88379.246125910315</v>
      </c>
      <c r="P121" s="23">
        <f ca="1">'LU OLS Model'!$B$7*E121</f>
        <v>752266.36785569368</v>
      </c>
      <c r="Q121" s="23">
        <f>'LU OLS Model'!$B$8*F121</f>
        <v>11923787.053350959</v>
      </c>
      <c r="R121" s="23">
        <f>'LU OLS Model'!$B$9*G121</f>
        <v>11589516.923943002</v>
      </c>
      <c r="S121" s="23">
        <f>'LU OLS Model'!$B$10*H121</f>
        <v>0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0</v>
      </c>
      <c r="W121" s="23">
        <f>'LU OLS Model'!$B$14*L121</f>
        <v>-1624361.79105547</v>
      </c>
      <c r="X121" s="23">
        <f t="shared" ca="1" si="70"/>
        <v>13338635.409478204</v>
      </c>
    </row>
    <row r="122" spans="1:24" x14ac:dyDescent="0.25">
      <c r="A122" s="11">
        <f>'Monthly Data'!A122</f>
        <v>41456</v>
      </c>
      <c r="B122" s="6">
        <f t="shared" si="69"/>
        <v>2013</v>
      </c>
      <c r="C122" s="30">
        <f>'Monthly Data'!I122</f>
        <v>15242330.061000001</v>
      </c>
      <c r="D122">
        <f t="shared" ca="1" si="73"/>
        <v>5.01</v>
      </c>
      <c r="E122">
        <f t="shared" ca="1" si="73"/>
        <v>96.909999999999982</v>
      </c>
      <c r="F122">
        <f>'Monthly Data'!P122</f>
        <v>31</v>
      </c>
      <c r="G122" s="30">
        <f>'Monthly Data'!Q122</f>
        <v>6917.1</v>
      </c>
      <c r="H122" s="30">
        <f>'Monthly Data'!AC122</f>
        <v>0</v>
      </c>
      <c r="I122" s="30">
        <f>'Monthly Data'!AD122</f>
        <v>0</v>
      </c>
      <c r="J122" s="4">
        <f>'Monthly Data'!AF122</f>
        <v>0</v>
      </c>
      <c r="K122" s="4">
        <f>'Monthly Data'!AG122</f>
        <v>0</v>
      </c>
      <c r="L122" s="4">
        <f>'Monthly Data'!AH122</f>
        <v>1</v>
      </c>
      <c r="N122" s="23">
        <f>'LU OLS Model'!$B$5</f>
        <v>-9214193.8984900694</v>
      </c>
      <c r="O122" s="23">
        <f ca="1">'LU OLS Model'!$B$6*D122</f>
        <v>-10666.827826808254</v>
      </c>
      <c r="P122" s="23">
        <f ca="1">'LU OLS Model'!$B$7*E122</f>
        <v>1641570.225374809</v>
      </c>
      <c r="Q122" s="23">
        <f>'LU OLS Model'!$B$8*F122</f>
        <v>12321246.621795991</v>
      </c>
      <c r="R122" s="23">
        <f>'LU OLS Model'!$B$9*G122</f>
        <v>11682918.113994308</v>
      </c>
      <c r="S122" s="23">
        <f>'LU OLS Model'!$B$10*H122</f>
        <v>0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-1624361.79105547</v>
      </c>
      <c r="X122" s="23">
        <f t="shared" ca="1" si="70"/>
        <v>14796512.443792759</v>
      </c>
    </row>
    <row r="123" spans="1:24" x14ac:dyDescent="0.25">
      <c r="A123" s="11">
        <f>'Monthly Data'!A123</f>
        <v>41487</v>
      </c>
      <c r="B123" s="6">
        <f t="shared" si="69"/>
        <v>2013</v>
      </c>
      <c r="C123" s="30">
        <f>'Monthly Data'!I123</f>
        <v>14587365.41</v>
      </c>
      <c r="D123">
        <f t="shared" ca="1" si="73"/>
        <v>12.719999999999999</v>
      </c>
      <c r="E123">
        <f t="shared" ca="1" si="73"/>
        <v>77.22999999999999</v>
      </c>
      <c r="F123">
        <f>'Monthly Data'!P123</f>
        <v>31</v>
      </c>
      <c r="G123" s="30">
        <f>'Monthly Data'!Q123</f>
        <v>6934.7</v>
      </c>
      <c r="H123" s="30">
        <f>'Monthly Data'!AC123</f>
        <v>0</v>
      </c>
      <c r="I123" s="30">
        <f>'Monthly Data'!AD123</f>
        <v>0</v>
      </c>
      <c r="J123" s="4">
        <f>'Monthly Data'!AF123</f>
        <v>0</v>
      </c>
      <c r="K123" s="4">
        <f>'Monthly Data'!AG123</f>
        <v>0</v>
      </c>
      <c r="L123" s="4">
        <f>'Monthly Data'!AH123</f>
        <v>1</v>
      </c>
      <c r="N123" s="23">
        <f>'LU OLS Model'!$B$5</f>
        <v>-9214193.8984900694</v>
      </c>
      <c r="O123" s="23">
        <f ca="1">'LU OLS Model'!$B$6*D123</f>
        <v>-27082.245500399396</v>
      </c>
      <c r="P123" s="23">
        <f ca="1">'LU OLS Model'!$B$7*E123</f>
        <v>1308208.3222133578</v>
      </c>
      <c r="Q123" s="23">
        <f>'LU OLS Model'!$B$8*F123</f>
        <v>12321246.621795991</v>
      </c>
      <c r="R123" s="23">
        <f>'LU OLS Model'!$B$9*G123</f>
        <v>11712644.351695988</v>
      </c>
      <c r="S123" s="23">
        <f>'LU OLS Model'!$B$10*H123</f>
        <v>0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-1624361.79105547</v>
      </c>
      <c r="X123" s="23">
        <f t="shared" ca="1" si="70"/>
        <v>14476461.360659398</v>
      </c>
    </row>
    <row r="124" spans="1:24" x14ac:dyDescent="0.25">
      <c r="A124" s="11">
        <f>'Monthly Data'!A124</f>
        <v>41518</v>
      </c>
      <c r="B124" s="6">
        <f t="shared" si="69"/>
        <v>2013</v>
      </c>
      <c r="C124" s="30">
        <f>'Monthly Data'!I124</f>
        <v>13272017.319</v>
      </c>
      <c r="D124">
        <f t="shared" ca="1" si="73"/>
        <v>86.570000000000007</v>
      </c>
      <c r="E124">
        <f t="shared" ca="1" si="73"/>
        <v>19.899999999999999</v>
      </c>
      <c r="F124">
        <f>'Monthly Data'!P124</f>
        <v>30</v>
      </c>
      <c r="G124" s="30">
        <f>'Monthly Data'!Q124</f>
        <v>6906.9</v>
      </c>
      <c r="H124" s="30">
        <f>'Monthly Data'!AC124</f>
        <v>0</v>
      </c>
      <c r="I124" s="30">
        <f>'Monthly Data'!AD124</f>
        <v>1</v>
      </c>
      <c r="J124" s="4">
        <f>'Monthly Data'!AF124</f>
        <v>0</v>
      </c>
      <c r="K124" s="4">
        <f>'Monthly Data'!AG124</f>
        <v>0</v>
      </c>
      <c r="L124" s="4">
        <f>'Monthly Data'!AH124</f>
        <v>0</v>
      </c>
      <c r="N124" s="23">
        <f>'LU OLS Model'!$B$5</f>
        <v>-9214193.8984900694</v>
      </c>
      <c r="O124" s="23">
        <f ca="1">'LU OLS Model'!$B$6*D124</f>
        <v>-184316.82334666481</v>
      </c>
      <c r="P124" s="23">
        <f ca="1">'LU OLS Model'!$B$7*E124</f>
        <v>337088.50980248378</v>
      </c>
      <c r="Q124" s="23">
        <f>'LU OLS Model'!$B$8*F124</f>
        <v>11923787.053350959</v>
      </c>
      <c r="R124" s="23">
        <f>'LU OLS Model'!$B$9*G124</f>
        <v>11665690.40805356</v>
      </c>
      <c r="S124" s="23">
        <f>'LU OLS Model'!$B$10*H124</f>
        <v>0</v>
      </c>
      <c r="T124" s="23">
        <f>'LU OLS Model'!$B$11*I124</f>
        <v>-973362.50000730704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ca="1" si="70"/>
        <v>13554692.74936296</v>
      </c>
    </row>
    <row r="125" spans="1:24" x14ac:dyDescent="0.25">
      <c r="A125" s="11">
        <f>'Monthly Data'!A125</f>
        <v>41548</v>
      </c>
      <c r="B125" s="6">
        <f t="shared" si="69"/>
        <v>2013</v>
      </c>
      <c r="C125" s="30">
        <f>'Monthly Data'!I125</f>
        <v>12991616.025000002</v>
      </c>
      <c r="D125">
        <f t="shared" ca="1" si="73"/>
        <v>270.3</v>
      </c>
      <c r="E125">
        <f t="shared" ca="1" si="73"/>
        <v>1.21</v>
      </c>
      <c r="F125">
        <f>'Monthly Data'!P125</f>
        <v>31</v>
      </c>
      <c r="G125" s="30">
        <f>'Monthly Data'!Q125</f>
        <v>6889</v>
      </c>
      <c r="H125" s="30">
        <f>'Monthly Data'!AC125</f>
        <v>0</v>
      </c>
      <c r="I125" s="30">
        <f>'Monthly Data'!AD125</f>
        <v>1</v>
      </c>
      <c r="J125" s="4">
        <f>'Monthly Data'!AF125</f>
        <v>0</v>
      </c>
      <c r="K125" s="4">
        <f>'Monthly Data'!AG125</f>
        <v>0</v>
      </c>
      <c r="L125" s="4">
        <f>'Monthly Data'!AH125</f>
        <v>0</v>
      </c>
      <c r="N125" s="23">
        <f>'LU OLS Model'!$B$5</f>
        <v>-9214193.8984900694</v>
      </c>
      <c r="O125" s="23">
        <f ca="1">'LU OLS Model'!$B$6*D125</f>
        <v>-575497.7168834873</v>
      </c>
      <c r="P125" s="23">
        <f ca="1">'LU OLS Model'!$B$7*E125</f>
        <v>20496.336525678664</v>
      </c>
      <c r="Q125" s="23">
        <f>'LU OLS Model'!$B$8*F125</f>
        <v>12321246.621795991</v>
      </c>
      <c r="R125" s="23">
        <f>'LU OLS Model'!$B$9*G125</f>
        <v>11635457.473118328</v>
      </c>
      <c r="S125" s="23">
        <f>'LU OLS Model'!$B$10*H125</f>
        <v>0</v>
      </c>
      <c r="T125" s="23">
        <f>'LU OLS Model'!$B$11*I125</f>
        <v>-973362.50000730704</v>
      </c>
      <c r="U125" s="23">
        <f>'LU OLS Model'!$B$12*J125</f>
        <v>0</v>
      </c>
      <c r="V125" s="23">
        <f>'LU OLS Model'!$B$13*K125</f>
        <v>0</v>
      </c>
      <c r="W125" s="23">
        <f>'LU OLS Model'!$B$14*L125</f>
        <v>0</v>
      </c>
      <c r="X125" s="23">
        <f t="shared" ca="1" si="70"/>
        <v>13214146.316059133</v>
      </c>
    </row>
    <row r="126" spans="1:24" x14ac:dyDescent="0.25">
      <c r="A126" s="11">
        <f>'Monthly Data'!A126</f>
        <v>41579</v>
      </c>
      <c r="B126" s="6">
        <f t="shared" si="69"/>
        <v>2013</v>
      </c>
      <c r="C126" s="30">
        <f>'Monthly Data'!I126</f>
        <v>12006063.484999999</v>
      </c>
      <c r="D126">
        <f t="shared" ca="1" si="73"/>
        <v>444.05</v>
      </c>
      <c r="E126">
        <f t="shared" ca="1" si="73"/>
        <v>0</v>
      </c>
      <c r="F126">
        <f>'Monthly Data'!P126</f>
        <v>30</v>
      </c>
      <c r="G126" s="30">
        <f>'Monthly Data'!Q126</f>
        <v>6863.8</v>
      </c>
      <c r="H126" s="30">
        <f>'Monthly Data'!AC126</f>
        <v>0</v>
      </c>
      <c r="I126" s="30">
        <f>'Monthly Data'!AD126</f>
        <v>1</v>
      </c>
      <c r="J126" s="4">
        <f>'Monthly Data'!AF126</f>
        <v>0</v>
      </c>
      <c r="K126" s="4">
        <f>'Monthly Data'!AG126</f>
        <v>0</v>
      </c>
      <c r="L126" s="4">
        <f>'Monthly Data'!AH126</f>
        <v>0</v>
      </c>
      <c r="N126" s="23">
        <f>'LU OLS Model'!$B$5</f>
        <v>-9214193.8984900694</v>
      </c>
      <c r="O126" s="23">
        <f ca="1">'LU OLS Model'!$B$6*D126</f>
        <v>-945430.11906071962</v>
      </c>
      <c r="P126" s="23">
        <f ca="1">'LU OLS Model'!$B$7*E126</f>
        <v>0</v>
      </c>
      <c r="Q126" s="23">
        <f>'LU OLS Model'!$B$8*F126</f>
        <v>11923787.053350959</v>
      </c>
      <c r="R126" s="23">
        <f>'LU OLS Model'!$B$9*G126</f>
        <v>11592894.905500012</v>
      </c>
      <c r="S126" s="23">
        <f>'LU OLS Model'!$B$10*H126</f>
        <v>0</v>
      </c>
      <c r="T126" s="23">
        <f>'LU OLS Model'!$B$11*I126</f>
        <v>-973362.50000730704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0</v>
      </c>
      <c r="X126" s="23">
        <f t="shared" ca="1" si="70"/>
        <v>12383695.441292875</v>
      </c>
    </row>
    <row r="127" spans="1:24" x14ac:dyDescent="0.25">
      <c r="A127" s="11">
        <f>'Monthly Data'!A127</f>
        <v>41609</v>
      </c>
      <c r="B127" s="6">
        <f t="shared" si="69"/>
        <v>2013</v>
      </c>
      <c r="C127" s="30">
        <f>'Monthly Data'!I127</f>
        <v>11873765.093</v>
      </c>
      <c r="D127">
        <f t="shared" ca="1" si="73"/>
        <v>684.01</v>
      </c>
      <c r="E127">
        <f t="shared" ca="1" si="73"/>
        <v>0</v>
      </c>
      <c r="F127">
        <f>'Monthly Data'!P127</f>
        <v>31</v>
      </c>
      <c r="G127" s="30">
        <f>'Monthly Data'!Q127</f>
        <v>6849.3</v>
      </c>
      <c r="H127" s="30">
        <f>'Monthly Data'!AC127</f>
        <v>0</v>
      </c>
      <c r="I127" s="30">
        <f>'Monthly Data'!AD127</f>
        <v>0</v>
      </c>
      <c r="J127" s="4">
        <f>'Monthly Data'!AF127</f>
        <v>0</v>
      </c>
      <c r="K127" s="4">
        <f>'Monthly Data'!AG127</f>
        <v>1</v>
      </c>
      <c r="L127" s="4">
        <f>'Monthly Data'!AH127</f>
        <v>0</v>
      </c>
      <c r="N127" s="23">
        <f>'LU OLS Model'!$B$5</f>
        <v>-9214193.8984900694</v>
      </c>
      <c r="O127" s="23">
        <f ca="1">'LU OLS Model'!$B$6*D127</f>
        <v>-1456330.7189251725</v>
      </c>
      <c r="P127" s="23">
        <f ca="1">'LU OLS Model'!$B$7*E127</f>
        <v>0</v>
      </c>
      <c r="Q127" s="23">
        <f>'LU OLS Model'!$B$8*F127</f>
        <v>12321246.621795991</v>
      </c>
      <c r="R127" s="23">
        <f>'LU OLS Model'!$B$9*G127</f>
        <v>11568404.539211694</v>
      </c>
      <c r="S127" s="23">
        <f>'LU OLS Model'!$B$10*H127</f>
        <v>0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-1101046.6373260899</v>
      </c>
      <c r="W127" s="23">
        <f>'LU OLS Model'!$B$14*L127</f>
        <v>0</v>
      </c>
      <c r="X127" s="23">
        <f t="shared" ca="1" si="70"/>
        <v>12118079.906266354</v>
      </c>
    </row>
    <row r="128" spans="1:24" x14ac:dyDescent="0.25">
      <c r="A128" s="11">
        <v>41640</v>
      </c>
      <c r="B128" s="6">
        <f t="shared" si="69"/>
        <v>2014</v>
      </c>
      <c r="C128" s="30">
        <f>'Monthly Data'!I128</f>
        <v>12772928.206999999</v>
      </c>
      <c r="D128">
        <f t="shared" ca="1" si="73"/>
        <v>784.29</v>
      </c>
      <c r="E128">
        <f t="shared" ca="1" si="73"/>
        <v>0</v>
      </c>
      <c r="F128">
        <f>F116</f>
        <v>31</v>
      </c>
      <c r="G128" s="30">
        <f>'Monthly Data'!Q128</f>
        <v>6806.1</v>
      </c>
      <c r="H128" s="30">
        <f>'Monthly Data'!AC128</f>
        <v>0</v>
      </c>
      <c r="I128" s="30">
        <f>'Monthly Data'!AD128</f>
        <v>0</v>
      </c>
      <c r="J128">
        <f t="shared" ref="I128:L143" si="74">J116</f>
        <v>0</v>
      </c>
      <c r="K128">
        <f t="shared" si="74"/>
        <v>0</v>
      </c>
      <c r="L128">
        <f t="shared" si="74"/>
        <v>0</v>
      </c>
      <c r="N128" s="23">
        <f>'LU OLS Model'!$B$5</f>
        <v>-9214193.8984900694</v>
      </c>
      <c r="O128" s="23">
        <f ca="1">'LU OLS Model'!$B$6*D128</f>
        <v>-1669837.6040493904</v>
      </c>
      <c r="P128" s="23">
        <f ca="1">'LU OLS Model'!$B$7*E128</f>
        <v>0</v>
      </c>
      <c r="Q128" s="23">
        <f>'LU OLS Model'!$B$8*F128</f>
        <v>12321246.621795991</v>
      </c>
      <c r="R128" s="23">
        <f>'LU OLS Model'!$B$9*G128</f>
        <v>11495440.137580294</v>
      </c>
      <c r="S128" s="23">
        <f>'LU OLS Model'!$B$10*H128</f>
        <v>0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0</v>
      </c>
      <c r="X128" s="23">
        <f t="shared" ca="1" si="70"/>
        <v>12932655.256836826</v>
      </c>
    </row>
    <row r="129" spans="1:24" x14ac:dyDescent="0.25">
      <c r="A129" s="11">
        <v>41671</v>
      </c>
      <c r="B129" s="6">
        <f t="shared" si="69"/>
        <v>2014</v>
      </c>
      <c r="C129" s="30">
        <f>'Monthly Data'!I129</f>
        <v>11586289.765999999</v>
      </c>
      <c r="D129">
        <f t="shared" ref="D129:F144" ca="1" si="75">D117</f>
        <v>682.50999999999988</v>
      </c>
      <c r="E129">
        <f t="shared" ca="1" si="75"/>
        <v>0</v>
      </c>
      <c r="F129">
        <f t="shared" si="75"/>
        <v>28</v>
      </c>
      <c r="G129" s="30">
        <f>'Monthly Data'!Q129</f>
        <v>6772.3</v>
      </c>
      <c r="H129" s="30">
        <f>'Monthly Data'!AC129</f>
        <v>0</v>
      </c>
      <c r="I129" s="30">
        <f>'Monthly Data'!AD129</f>
        <v>0</v>
      </c>
      <c r="J129">
        <f t="shared" si="74"/>
        <v>0</v>
      </c>
      <c r="K129">
        <f t="shared" si="74"/>
        <v>0</v>
      </c>
      <c r="L129">
        <f t="shared" ref="L129:L143" si="76">L117</f>
        <v>0</v>
      </c>
      <c r="N129" s="23">
        <f>'LU OLS Model'!$B$5</f>
        <v>-9214193.8984900694</v>
      </c>
      <c r="O129" s="23">
        <f ca="1">'LU OLS Model'!$B$6*D129</f>
        <v>-1453137.0578991817</v>
      </c>
      <c r="P129" s="23">
        <f ca="1">'LU OLS Model'!$B$7*E129</f>
        <v>0</v>
      </c>
      <c r="Q129" s="23">
        <f>'LU OLS Model'!$B$8*F129</f>
        <v>11128867.916460896</v>
      </c>
      <c r="R129" s="23">
        <f>'LU OLS Model'!$B$9*G129</f>
        <v>11438352.249266839</v>
      </c>
      <c r="S129" s="23">
        <f>'LU OLS Model'!$B$10*H129</f>
        <v>0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0</v>
      </c>
      <c r="X129" s="23">
        <f t="shared" ca="1" si="70"/>
        <v>11899889.209338482</v>
      </c>
    </row>
    <row r="130" spans="1:24" x14ac:dyDescent="0.25">
      <c r="A130" s="11">
        <v>41699</v>
      </c>
      <c r="B130" s="6">
        <f t="shared" si="69"/>
        <v>2014</v>
      </c>
      <c r="C130" s="30">
        <f>'Monthly Data'!I130</f>
        <v>12718168.484999999</v>
      </c>
      <c r="D130">
        <f t="shared" ca="1" si="75"/>
        <v>556.99</v>
      </c>
      <c r="E130">
        <f t="shared" ca="1" si="75"/>
        <v>0</v>
      </c>
      <c r="F130">
        <f t="shared" si="75"/>
        <v>31</v>
      </c>
      <c r="G130" s="30">
        <f>'Monthly Data'!Q130</f>
        <v>6751.3</v>
      </c>
      <c r="H130" s="30">
        <f>'Monthly Data'!AC130</f>
        <v>1</v>
      </c>
      <c r="I130" s="30">
        <f>'Monthly Data'!AD130</f>
        <v>0</v>
      </c>
      <c r="J130">
        <f t="shared" si="74"/>
        <v>0</v>
      </c>
      <c r="K130">
        <f t="shared" si="74"/>
        <v>0</v>
      </c>
      <c r="L130">
        <f t="shared" si="76"/>
        <v>0</v>
      </c>
      <c r="N130" s="23">
        <f>'LU OLS Model'!$B$5</f>
        <v>-9214193.8984900694</v>
      </c>
      <c r="O130" s="23">
        <f ca="1">'LU OLS Model'!$B$6*D130</f>
        <v>-1185891.5032442973</v>
      </c>
      <c r="P130" s="23">
        <f ca="1">'LU OLS Model'!$B$7*E130</f>
        <v>0</v>
      </c>
      <c r="Q130" s="23">
        <f>'LU OLS Model'!$B$8*F130</f>
        <v>12321246.621795991</v>
      </c>
      <c r="R130" s="23">
        <f>'LU OLS Model'!$B$9*G130</f>
        <v>11402883.442918241</v>
      </c>
      <c r="S130" s="23">
        <f>'LU OLS Model'!$B$10*H130</f>
        <v>-467491.52542399202</v>
      </c>
      <c r="T130" s="23">
        <f>'LU OLS Model'!$B$11*I130</f>
        <v>0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ca="1" si="70"/>
        <v>12856553.137555873</v>
      </c>
    </row>
    <row r="131" spans="1:24" x14ac:dyDescent="0.25">
      <c r="A131" s="11">
        <v>41730</v>
      </c>
      <c r="B131" s="6">
        <f t="shared" si="69"/>
        <v>2014</v>
      </c>
      <c r="C131" s="30">
        <f>'Monthly Data'!I131</f>
        <v>11494836.318</v>
      </c>
      <c r="D131">
        <f t="shared" ca="1" si="75"/>
        <v>326.58999999999997</v>
      </c>
      <c r="E131">
        <f t="shared" ca="1" si="75"/>
        <v>0.39</v>
      </c>
      <c r="F131">
        <f t="shared" si="75"/>
        <v>30</v>
      </c>
      <c r="G131" s="30">
        <f>'Monthly Data'!Q131</f>
        <v>6785</v>
      </c>
      <c r="H131" s="30">
        <f>'Monthly Data'!AC131</f>
        <v>1</v>
      </c>
      <c r="I131" s="30">
        <f>'Monthly Data'!AD131</f>
        <v>0</v>
      </c>
      <c r="J131">
        <f t="shared" si="74"/>
        <v>1</v>
      </c>
      <c r="K131">
        <f t="shared" si="74"/>
        <v>0</v>
      </c>
      <c r="L131">
        <f t="shared" si="76"/>
        <v>0</v>
      </c>
      <c r="N131" s="23">
        <f>'LU OLS Model'!$B$5</f>
        <v>-9214193.8984900694</v>
      </c>
      <c r="O131" s="23">
        <f ca="1">'LU OLS Model'!$B$6*D131</f>
        <v>-695345.16965215723</v>
      </c>
      <c r="P131" s="23">
        <f ca="1">'LU OLS Model'!$B$7*E131</f>
        <v>6606.2572272848583</v>
      </c>
      <c r="Q131" s="23">
        <f>'LU OLS Model'!$B$8*F131</f>
        <v>11923787.053350959</v>
      </c>
      <c r="R131" s="23">
        <f>'LU OLS Model'!$B$9*G131</f>
        <v>11459802.432153847</v>
      </c>
      <c r="S131" s="23">
        <f>'LU OLS Model'!$B$10*H131</f>
        <v>-467491.52542399202</v>
      </c>
      <c r="T131" s="23">
        <f>'LU OLS Model'!$B$11*I131</f>
        <v>0</v>
      </c>
      <c r="U131" s="23">
        <f>'LU OLS Model'!$B$12*J131</f>
        <v>-1002687.4002441399</v>
      </c>
      <c r="V131" s="23">
        <f>'LU OLS Model'!$B$13*K131</f>
        <v>0</v>
      </c>
      <c r="W131" s="23">
        <f>'LU OLS Model'!$B$14*L131</f>
        <v>0</v>
      </c>
      <c r="X131" s="23">
        <f t="shared" ca="1" si="70"/>
        <v>12010477.748921733</v>
      </c>
    </row>
    <row r="132" spans="1:24" x14ac:dyDescent="0.25">
      <c r="A132" s="11">
        <v>41760</v>
      </c>
      <c r="B132" s="6">
        <f t="shared" si="69"/>
        <v>2014</v>
      </c>
      <c r="C132" s="30">
        <f>'Monthly Data'!I132</f>
        <v>11858207.989999998</v>
      </c>
      <c r="D132">
        <f t="shared" ca="1" si="75"/>
        <v>144.96</v>
      </c>
      <c r="E132">
        <f t="shared" ca="1" si="75"/>
        <v>8.67</v>
      </c>
      <c r="F132">
        <f t="shared" si="75"/>
        <v>31</v>
      </c>
      <c r="G132" s="30">
        <f>'Monthly Data'!Q132</f>
        <v>6842.6</v>
      </c>
      <c r="H132" s="30">
        <f>'Monthly Data'!AC132</f>
        <v>1</v>
      </c>
      <c r="I132" s="30">
        <f>'Monthly Data'!AD132</f>
        <v>0</v>
      </c>
      <c r="J132">
        <f t="shared" si="74"/>
        <v>0</v>
      </c>
      <c r="K132">
        <f t="shared" si="74"/>
        <v>0</v>
      </c>
      <c r="L132">
        <f t="shared" si="76"/>
        <v>1</v>
      </c>
      <c r="N132" s="23">
        <f>'LU OLS Model'!$B$5</f>
        <v>-9214193.8984900694</v>
      </c>
      <c r="O132" s="23">
        <f ca="1">'LU OLS Model'!$B$6*D132</f>
        <v>-308635.4015517215</v>
      </c>
      <c r="P132" s="23">
        <f ca="1">'LU OLS Model'!$B$7*E132</f>
        <v>146862.17989887108</v>
      </c>
      <c r="Q132" s="23">
        <f>'LU OLS Model'!$B$8*F132</f>
        <v>12321246.621795991</v>
      </c>
      <c r="R132" s="23">
        <f>'LU OLS Model'!$B$9*G132</f>
        <v>11557088.300995713</v>
      </c>
      <c r="S132" s="23">
        <f>'LU OLS Model'!$B$10*H132</f>
        <v>-467491.52542399202</v>
      </c>
      <c r="T132" s="23">
        <f>'LU OLS Model'!$B$11*I132</f>
        <v>0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-1624361.79105547</v>
      </c>
      <c r="X132" s="23">
        <f t="shared" ca="1" si="70"/>
        <v>12410514.486169321</v>
      </c>
    </row>
    <row r="133" spans="1:24" x14ac:dyDescent="0.25">
      <c r="A133" s="11">
        <v>41791</v>
      </c>
      <c r="B133" s="6">
        <f t="shared" ref="B133:B163" si="77">YEAR(A133)</f>
        <v>2014</v>
      </c>
      <c r="C133" s="30">
        <f>'Monthly Data'!I133</f>
        <v>12819088.591</v>
      </c>
      <c r="D133">
        <f t="shared" ca="1" si="75"/>
        <v>41.510000000000005</v>
      </c>
      <c r="E133">
        <f t="shared" ca="1" si="75"/>
        <v>44.41</v>
      </c>
      <c r="F133">
        <f t="shared" si="75"/>
        <v>30</v>
      </c>
      <c r="G133" s="30">
        <f>'Monthly Data'!Q133</f>
        <v>6912.9</v>
      </c>
      <c r="H133" s="30">
        <f>'Monthly Data'!AC133</f>
        <v>0</v>
      </c>
      <c r="I133" s="30">
        <f>'Monthly Data'!AD133</f>
        <v>0</v>
      </c>
      <c r="J133">
        <f t="shared" si="74"/>
        <v>0</v>
      </c>
      <c r="K133">
        <f t="shared" si="74"/>
        <v>0</v>
      </c>
      <c r="L133">
        <f t="shared" si="76"/>
        <v>1</v>
      </c>
      <c r="N133" s="23">
        <f>'LU OLS Model'!$B$5</f>
        <v>-9214193.8984900694</v>
      </c>
      <c r="O133" s="23">
        <f ca="1">'LU OLS Model'!$B$6*D133</f>
        <v>-88379.246125910315</v>
      </c>
      <c r="P133" s="23">
        <f ca="1">'LU OLS Model'!$B$7*E133</f>
        <v>752266.36785569368</v>
      </c>
      <c r="Q133" s="23">
        <f>'LU OLS Model'!$B$8*F133</f>
        <v>11923787.053350959</v>
      </c>
      <c r="R133" s="23">
        <f>'LU OLS Model'!$B$9*G133</f>
        <v>11675824.352724588</v>
      </c>
      <c r="S133" s="23">
        <f>'LU OLS Model'!$B$10*H133</f>
        <v>0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0</v>
      </c>
      <c r="W133" s="23">
        <f>'LU OLS Model'!$B$14*L133</f>
        <v>-1624361.79105547</v>
      </c>
      <c r="X133" s="23">
        <f t="shared" ref="X133:X163" ca="1" si="78">SUM(N133:W133)</f>
        <v>13424942.83825979</v>
      </c>
    </row>
    <row r="134" spans="1:24" x14ac:dyDescent="0.25">
      <c r="A134" s="11">
        <v>41821</v>
      </c>
      <c r="B134" s="6">
        <f t="shared" si="77"/>
        <v>2014</v>
      </c>
      <c r="C134" s="30">
        <f>'Monthly Data'!I134</f>
        <v>14008809.457</v>
      </c>
      <c r="D134">
        <f t="shared" ca="1" si="75"/>
        <v>5.01</v>
      </c>
      <c r="E134">
        <f t="shared" ca="1" si="75"/>
        <v>96.909999999999982</v>
      </c>
      <c r="F134">
        <f t="shared" si="75"/>
        <v>31</v>
      </c>
      <c r="G134" s="30">
        <f>'Monthly Data'!Q134</f>
        <v>6957.8</v>
      </c>
      <c r="H134" s="30">
        <f>'Monthly Data'!AC134</f>
        <v>0</v>
      </c>
      <c r="I134" s="30">
        <f>'Monthly Data'!AD134</f>
        <v>0</v>
      </c>
      <c r="J134">
        <f t="shared" si="74"/>
        <v>0</v>
      </c>
      <c r="K134">
        <f t="shared" si="74"/>
        <v>0</v>
      </c>
      <c r="L134">
        <f t="shared" si="76"/>
        <v>1</v>
      </c>
      <c r="N134" s="23">
        <f>'LU OLS Model'!$B$5</f>
        <v>-9214193.8984900694</v>
      </c>
      <c r="O134" s="23">
        <f ca="1">'LU OLS Model'!$B$6*D134</f>
        <v>-10666.827826808254</v>
      </c>
      <c r="P134" s="23">
        <f ca="1">'LU OLS Model'!$B$7*E134</f>
        <v>1641570.225374809</v>
      </c>
      <c r="Q134" s="23">
        <f>'LU OLS Model'!$B$8*F134</f>
        <v>12321246.621795991</v>
      </c>
      <c r="R134" s="23">
        <f>'LU OLS Model'!$B$9*G134</f>
        <v>11751660.038679445</v>
      </c>
      <c r="S134" s="23">
        <f>'LU OLS Model'!$B$10*H134</f>
        <v>0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-1624361.79105547</v>
      </c>
      <c r="X134" s="23">
        <f t="shared" ca="1" si="78"/>
        <v>14865254.368477896</v>
      </c>
    </row>
    <row r="135" spans="1:24" x14ac:dyDescent="0.25">
      <c r="A135" s="11">
        <v>41852</v>
      </c>
      <c r="B135" s="6">
        <f t="shared" si="77"/>
        <v>2014</v>
      </c>
      <c r="C135" s="30">
        <f>'Monthly Data'!I135</f>
        <v>14091447.23</v>
      </c>
      <c r="D135">
        <f t="shared" ca="1" si="75"/>
        <v>12.719999999999999</v>
      </c>
      <c r="E135">
        <f t="shared" ca="1" si="75"/>
        <v>77.22999999999999</v>
      </c>
      <c r="F135">
        <f t="shared" si="75"/>
        <v>31</v>
      </c>
      <c r="G135" s="30">
        <f>'Monthly Data'!Q135</f>
        <v>6969.7</v>
      </c>
      <c r="H135" s="30">
        <f>'Monthly Data'!AC135</f>
        <v>0</v>
      </c>
      <c r="I135" s="30">
        <f>'Monthly Data'!AD135</f>
        <v>0</v>
      </c>
      <c r="J135">
        <f t="shared" si="74"/>
        <v>0</v>
      </c>
      <c r="K135">
        <f t="shared" si="74"/>
        <v>0</v>
      </c>
      <c r="L135">
        <f t="shared" si="76"/>
        <v>1</v>
      </c>
      <c r="N135" s="23">
        <f>'LU OLS Model'!$B$5</f>
        <v>-9214193.8984900694</v>
      </c>
      <c r="O135" s="23">
        <f ca="1">'LU OLS Model'!$B$6*D135</f>
        <v>-27082.245500399396</v>
      </c>
      <c r="P135" s="23">
        <f ca="1">'LU OLS Model'!$B$7*E135</f>
        <v>1308208.3222133578</v>
      </c>
      <c r="Q135" s="23">
        <f>'LU OLS Model'!$B$8*F135</f>
        <v>12321246.621795991</v>
      </c>
      <c r="R135" s="23">
        <f>'LU OLS Model'!$B$9*G135</f>
        <v>11771759.02894365</v>
      </c>
      <c r="S135" s="23">
        <f>'LU OLS Model'!$B$10*H135</f>
        <v>0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-1624361.79105547</v>
      </c>
      <c r="X135" s="23">
        <f t="shared" ca="1" si="78"/>
        <v>14535576.03790706</v>
      </c>
    </row>
    <row r="136" spans="1:24" x14ac:dyDescent="0.25">
      <c r="A136" s="11">
        <v>41883</v>
      </c>
      <c r="B136" s="6">
        <f t="shared" si="77"/>
        <v>2014</v>
      </c>
      <c r="C136" s="30">
        <f>'Monthly Data'!I136</f>
        <v>13562155.984999999</v>
      </c>
      <c r="D136">
        <f t="shared" ca="1" si="75"/>
        <v>86.570000000000007</v>
      </c>
      <c r="E136">
        <f t="shared" ca="1" si="75"/>
        <v>19.899999999999999</v>
      </c>
      <c r="F136">
        <f t="shared" si="75"/>
        <v>30</v>
      </c>
      <c r="G136" s="30">
        <f>'Monthly Data'!Q136</f>
        <v>6944.1</v>
      </c>
      <c r="H136" s="30">
        <f>'Monthly Data'!AC136</f>
        <v>0</v>
      </c>
      <c r="I136" s="30">
        <f>'Monthly Data'!AD136</f>
        <v>1</v>
      </c>
      <c r="J136">
        <f t="shared" si="74"/>
        <v>0</v>
      </c>
      <c r="K136">
        <f t="shared" si="74"/>
        <v>0</v>
      </c>
      <c r="L136">
        <f t="shared" si="76"/>
        <v>0</v>
      </c>
      <c r="N136" s="23">
        <f>'LU OLS Model'!$B$5</f>
        <v>-9214193.8984900694</v>
      </c>
      <c r="O136" s="23">
        <f ca="1">'LU OLS Model'!$B$6*D136</f>
        <v>-184316.82334666481</v>
      </c>
      <c r="P136" s="23">
        <f ca="1">'LU OLS Model'!$B$7*E136</f>
        <v>337088.50980248378</v>
      </c>
      <c r="Q136" s="23">
        <f>'LU OLS Model'!$B$8*F136</f>
        <v>11923787.053350959</v>
      </c>
      <c r="R136" s="23">
        <f>'LU OLS Model'!$B$9*G136</f>
        <v>11728520.865013933</v>
      </c>
      <c r="S136" s="23">
        <f>'LU OLS Model'!$B$10*H136</f>
        <v>0</v>
      </c>
      <c r="T136" s="23">
        <f>'LU OLS Model'!$B$11*I136</f>
        <v>-973362.50000730704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ca="1" si="78"/>
        <v>13617523.206323333</v>
      </c>
    </row>
    <row r="137" spans="1:24" x14ac:dyDescent="0.25">
      <c r="A137" s="11">
        <v>41913</v>
      </c>
      <c r="B137" s="6">
        <f t="shared" si="77"/>
        <v>2014</v>
      </c>
      <c r="C137" s="30">
        <f>'Monthly Data'!I137</f>
        <v>12773242.293000001</v>
      </c>
      <c r="D137">
        <f t="shared" ca="1" si="75"/>
        <v>270.3</v>
      </c>
      <c r="E137">
        <f t="shared" ca="1" si="75"/>
        <v>1.21</v>
      </c>
      <c r="F137">
        <f t="shared" si="75"/>
        <v>31</v>
      </c>
      <c r="G137" s="30">
        <f>'Monthly Data'!Q137</f>
        <v>6936.6</v>
      </c>
      <c r="H137" s="30">
        <f>'Monthly Data'!AC137</f>
        <v>0</v>
      </c>
      <c r="I137" s="30">
        <f>'Monthly Data'!AD137</f>
        <v>1</v>
      </c>
      <c r="J137">
        <f t="shared" si="74"/>
        <v>0</v>
      </c>
      <c r="K137">
        <f t="shared" si="74"/>
        <v>0</v>
      </c>
      <c r="L137">
        <f t="shared" si="76"/>
        <v>0</v>
      </c>
      <c r="N137" s="23">
        <f>'LU OLS Model'!$B$5</f>
        <v>-9214193.8984900694</v>
      </c>
      <c r="O137" s="23">
        <f ca="1">'LU OLS Model'!$B$6*D137</f>
        <v>-575497.7168834873</v>
      </c>
      <c r="P137" s="23">
        <f ca="1">'LU OLS Model'!$B$7*E137</f>
        <v>20496.336525678664</v>
      </c>
      <c r="Q137" s="23">
        <f>'LU OLS Model'!$B$8*F137</f>
        <v>12321246.621795991</v>
      </c>
      <c r="R137" s="23">
        <f>'LU OLS Model'!$B$9*G137</f>
        <v>11715853.434175149</v>
      </c>
      <c r="S137" s="23">
        <f>'LU OLS Model'!$B$10*H137</f>
        <v>0</v>
      </c>
      <c r="T137" s="23">
        <f>'LU OLS Model'!$B$11*I137</f>
        <v>-973362.50000730704</v>
      </c>
      <c r="U137" s="23">
        <f>'LU OLS Model'!$B$12*J137</f>
        <v>0</v>
      </c>
      <c r="V137" s="23">
        <f>'LU OLS Model'!$B$13*K137</f>
        <v>0</v>
      </c>
      <c r="W137" s="23">
        <f>'LU OLS Model'!$B$14*L137</f>
        <v>0</v>
      </c>
      <c r="X137" s="23">
        <f t="shared" ca="1" si="78"/>
        <v>13294542.277115954</v>
      </c>
    </row>
    <row r="138" spans="1:24" x14ac:dyDescent="0.25">
      <c r="A138" s="11">
        <v>41944</v>
      </c>
      <c r="B138" s="6">
        <f t="shared" si="77"/>
        <v>2014</v>
      </c>
      <c r="C138" s="30">
        <f>'Monthly Data'!I138</f>
        <v>11904214.238</v>
      </c>
      <c r="D138">
        <f t="shared" ca="1" si="75"/>
        <v>444.05</v>
      </c>
      <c r="E138">
        <f t="shared" ca="1" si="75"/>
        <v>0</v>
      </c>
      <c r="F138">
        <f t="shared" si="75"/>
        <v>30</v>
      </c>
      <c r="G138" s="30">
        <f>'Monthly Data'!Q138</f>
        <v>6914.3</v>
      </c>
      <c r="H138" s="30">
        <f>'Monthly Data'!AC138</f>
        <v>0</v>
      </c>
      <c r="I138" s="30">
        <f>'Monthly Data'!AD138</f>
        <v>1</v>
      </c>
      <c r="J138">
        <f t="shared" si="74"/>
        <v>0</v>
      </c>
      <c r="K138">
        <f t="shared" si="74"/>
        <v>0</v>
      </c>
      <c r="L138">
        <f t="shared" si="76"/>
        <v>0</v>
      </c>
      <c r="N138" s="23">
        <f>'LU OLS Model'!$B$5</f>
        <v>-9214193.8984900694</v>
      </c>
      <c r="O138" s="23">
        <f ca="1">'LU OLS Model'!$B$6*D138</f>
        <v>-945430.11906071962</v>
      </c>
      <c r="P138" s="23">
        <f ca="1">'LU OLS Model'!$B$7*E138</f>
        <v>0</v>
      </c>
      <c r="Q138" s="23">
        <f>'LU OLS Model'!$B$8*F138</f>
        <v>11923787.053350959</v>
      </c>
      <c r="R138" s="23">
        <f>'LU OLS Model'!$B$9*G138</f>
        <v>11678188.939814495</v>
      </c>
      <c r="S138" s="23">
        <f>'LU OLS Model'!$B$10*H138</f>
        <v>0</v>
      </c>
      <c r="T138" s="23">
        <f>'LU OLS Model'!$B$11*I138</f>
        <v>-973362.50000730704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0</v>
      </c>
      <c r="X138" s="23">
        <f t="shared" ca="1" si="78"/>
        <v>12468989.475607358</v>
      </c>
    </row>
    <row r="139" spans="1:24" x14ac:dyDescent="0.25">
      <c r="A139" s="11">
        <v>41974</v>
      </c>
      <c r="B139" s="6">
        <f t="shared" si="77"/>
        <v>2014</v>
      </c>
      <c r="C139" s="30">
        <f>'Monthly Data'!I139</f>
        <v>11928804.916999999</v>
      </c>
      <c r="D139">
        <f t="shared" ca="1" si="75"/>
        <v>684.01</v>
      </c>
      <c r="E139">
        <f t="shared" ca="1" si="75"/>
        <v>0</v>
      </c>
      <c r="F139">
        <f t="shared" si="75"/>
        <v>31</v>
      </c>
      <c r="G139" s="30">
        <f>'Monthly Data'!Q139</f>
        <v>6903.2</v>
      </c>
      <c r="H139" s="30">
        <f>'Monthly Data'!AC139</f>
        <v>0</v>
      </c>
      <c r="I139" s="30">
        <f>'Monthly Data'!AD139</f>
        <v>0</v>
      </c>
      <c r="J139">
        <f t="shared" si="74"/>
        <v>0</v>
      </c>
      <c r="K139">
        <f t="shared" si="74"/>
        <v>1</v>
      </c>
      <c r="L139">
        <f t="shared" si="76"/>
        <v>0</v>
      </c>
      <c r="N139" s="23">
        <f>'LU OLS Model'!$B$5</f>
        <v>-9214193.8984900694</v>
      </c>
      <c r="O139" s="23">
        <f ca="1">'LU OLS Model'!$B$6*D139</f>
        <v>-1456330.7189251725</v>
      </c>
      <c r="P139" s="23">
        <f ca="1">'LU OLS Model'!$B$7*E139</f>
        <v>0</v>
      </c>
      <c r="Q139" s="23">
        <f>'LU OLS Model'!$B$8*F139</f>
        <v>12321246.621795991</v>
      </c>
      <c r="R139" s="23">
        <f>'LU OLS Model'!$B$9*G139</f>
        <v>11659441.142173093</v>
      </c>
      <c r="S139" s="23">
        <f>'LU OLS Model'!$B$10*H139</f>
        <v>0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-1101046.6373260899</v>
      </c>
      <c r="W139" s="23">
        <f>'LU OLS Model'!$B$14*L139</f>
        <v>0</v>
      </c>
      <c r="X139" s="23">
        <f t="shared" ca="1" si="78"/>
        <v>12209116.509227753</v>
      </c>
    </row>
    <row r="140" spans="1:24" x14ac:dyDescent="0.25">
      <c r="A140" s="11">
        <v>42005</v>
      </c>
      <c r="B140" s="6">
        <f t="shared" si="77"/>
        <v>2015</v>
      </c>
      <c r="C140" s="30">
        <f>'Monthly Data'!I140</f>
        <v>12800005.85</v>
      </c>
      <c r="D140">
        <f t="shared" ca="1" si="75"/>
        <v>784.29</v>
      </c>
      <c r="E140">
        <f t="shared" ca="1" si="75"/>
        <v>0</v>
      </c>
      <c r="F140">
        <f t="shared" si="75"/>
        <v>31</v>
      </c>
      <c r="G140" s="30">
        <f>G128*(1+SUMIF('Ontario Employment Growth'!B:B,B140,'Ontario Employment Growth'!G:G))</f>
        <v>6870.7579500000011</v>
      </c>
      <c r="H140" s="30">
        <f t="shared" ref="H140" si="79">H128</f>
        <v>0</v>
      </c>
      <c r="I140">
        <f t="shared" si="74"/>
        <v>0</v>
      </c>
      <c r="J140">
        <f t="shared" si="74"/>
        <v>0</v>
      </c>
      <c r="K140">
        <f t="shared" si="74"/>
        <v>0</v>
      </c>
      <c r="L140">
        <f t="shared" si="76"/>
        <v>0</v>
      </c>
      <c r="N140" s="23">
        <f>'LU OLS Model'!$B$5</f>
        <v>-9214193.8984900694</v>
      </c>
      <c r="O140" s="23">
        <f ca="1">'LU OLS Model'!$B$6*D140</f>
        <v>-1669837.6040493904</v>
      </c>
      <c r="P140" s="23">
        <f ca="1">'LU OLS Model'!$B$7*E140</f>
        <v>0</v>
      </c>
      <c r="Q140" s="23">
        <f>'LU OLS Model'!$B$8*F140</f>
        <v>12321246.621795991</v>
      </c>
      <c r="R140" s="23">
        <f>'LU OLS Model'!$B$9*G140</f>
        <v>11604646.818887308</v>
      </c>
      <c r="S140" s="23">
        <f>'LU OLS Model'!$B$10*H140</f>
        <v>0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0</v>
      </c>
      <c r="X140" s="23">
        <f t="shared" ca="1" si="78"/>
        <v>13041861.93814384</v>
      </c>
    </row>
    <row r="141" spans="1:24" x14ac:dyDescent="0.25">
      <c r="A141" s="11">
        <v>42036</v>
      </c>
      <c r="B141" s="6">
        <f t="shared" si="77"/>
        <v>2015</v>
      </c>
      <c r="C141" s="30">
        <f>'Monthly Data'!I141</f>
        <v>11871517.959999999</v>
      </c>
      <c r="D141">
        <f t="shared" ca="1" si="75"/>
        <v>682.50999999999988</v>
      </c>
      <c r="E141">
        <f t="shared" ca="1" si="75"/>
        <v>0</v>
      </c>
      <c r="F141">
        <f t="shared" si="75"/>
        <v>28</v>
      </c>
      <c r="G141" s="30">
        <f>G129*(1+SUMIF('Ontario Employment Growth'!B:B,B141,'Ontario Employment Growth'!G:G))</f>
        <v>6836.6368500000008</v>
      </c>
      <c r="H141" s="30">
        <f t="shared" ref="H141" si="80">H129</f>
        <v>0</v>
      </c>
      <c r="I141">
        <f t="shared" si="74"/>
        <v>0</v>
      </c>
      <c r="J141">
        <f t="shared" si="74"/>
        <v>0</v>
      </c>
      <c r="K141">
        <f t="shared" si="74"/>
        <v>0</v>
      </c>
      <c r="L141">
        <f t="shared" si="76"/>
        <v>0</v>
      </c>
      <c r="N141" s="23">
        <f>'LU OLS Model'!$B$5</f>
        <v>-9214193.8984900694</v>
      </c>
      <c r="O141" s="23">
        <f ca="1">'LU OLS Model'!$B$6*D141</f>
        <v>-1453137.0578991817</v>
      </c>
      <c r="P141" s="23">
        <f ca="1">'LU OLS Model'!$B$7*E141</f>
        <v>0</v>
      </c>
      <c r="Q141" s="23">
        <f>'LU OLS Model'!$B$8*F141</f>
        <v>11128867.916460896</v>
      </c>
      <c r="R141" s="23">
        <f>'LU OLS Model'!$B$9*G141</f>
        <v>11547016.595634874</v>
      </c>
      <c r="S141" s="23">
        <f>'LU OLS Model'!$B$10*H141</f>
        <v>0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0</v>
      </c>
      <c r="X141" s="23">
        <f t="shared" ca="1" si="78"/>
        <v>12008553.555706518</v>
      </c>
    </row>
    <row r="142" spans="1:24" x14ac:dyDescent="0.25">
      <c r="A142" s="11">
        <v>42064</v>
      </c>
      <c r="B142" s="6">
        <f t="shared" si="77"/>
        <v>2015</v>
      </c>
      <c r="C142" s="30">
        <f>'Monthly Data'!I142</f>
        <v>12739035.039999999</v>
      </c>
      <c r="D142">
        <f t="shared" ca="1" si="75"/>
        <v>556.99</v>
      </c>
      <c r="E142">
        <f t="shared" ca="1" si="75"/>
        <v>0</v>
      </c>
      <c r="F142">
        <f t="shared" si="75"/>
        <v>31</v>
      </c>
      <c r="G142" s="30">
        <f>G130*(1+SUMIF('Ontario Employment Growth'!B:B,B142,'Ontario Employment Growth'!G:G))</f>
        <v>6815.4373500000011</v>
      </c>
      <c r="H142" s="30">
        <f t="shared" ref="H142" si="81">H130</f>
        <v>1</v>
      </c>
      <c r="I142">
        <f t="shared" si="74"/>
        <v>0</v>
      </c>
      <c r="J142">
        <f t="shared" si="74"/>
        <v>0</v>
      </c>
      <c r="K142">
        <f t="shared" si="74"/>
        <v>0</v>
      </c>
      <c r="L142">
        <f t="shared" si="76"/>
        <v>0</v>
      </c>
      <c r="N142" s="23">
        <f>'LU OLS Model'!$B$5</f>
        <v>-9214193.8984900694</v>
      </c>
      <c r="O142" s="23">
        <f ca="1">'LU OLS Model'!$B$6*D142</f>
        <v>-1185891.5032442973</v>
      </c>
      <c r="P142" s="23">
        <f ca="1">'LU OLS Model'!$B$7*E142</f>
        <v>0</v>
      </c>
      <c r="Q142" s="23">
        <f>'LU OLS Model'!$B$8*F142</f>
        <v>12321246.621795991</v>
      </c>
      <c r="R142" s="23">
        <f>'LU OLS Model'!$B$9*G142</f>
        <v>11511210.835625967</v>
      </c>
      <c r="S142" s="23">
        <f>'LU OLS Model'!$B$10*H142</f>
        <v>-467491.52542399202</v>
      </c>
      <c r="T142" s="23">
        <f>'LU OLS Model'!$B$11*I142</f>
        <v>0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ca="1" si="78"/>
        <v>12964880.530263599</v>
      </c>
    </row>
    <row r="143" spans="1:24" x14ac:dyDescent="0.25">
      <c r="A143" s="11">
        <v>42095</v>
      </c>
      <c r="B143" s="6">
        <f t="shared" si="77"/>
        <v>2015</v>
      </c>
      <c r="C143" s="30">
        <f>'Monthly Data'!I143</f>
        <v>11538392.939999999</v>
      </c>
      <c r="D143">
        <f t="shared" ca="1" si="75"/>
        <v>326.58999999999997</v>
      </c>
      <c r="E143">
        <f t="shared" ca="1" si="75"/>
        <v>0.39</v>
      </c>
      <c r="F143">
        <f t="shared" si="75"/>
        <v>30</v>
      </c>
      <c r="G143" s="30">
        <f>G131*(1+SUMIF('Ontario Employment Growth'!B:B,B143,'Ontario Employment Growth'!G:G))</f>
        <v>6849.4575000000004</v>
      </c>
      <c r="H143" s="30">
        <f t="shared" ref="H143" si="82">H131</f>
        <v>1</v>
      </c>
      <c r="I143">
        <f t="shared" si="74"/>
        <v>0</v>
      </c>
      <c r="J143">
        <f t="shared" si="74"/>
        <v>1</v>
      </c>
      <c r="K143">
        <f t="shared" si="74"/>
        <v>0</v>
      </c>
      <c r="L143">
        <f t="shared" si="76"/>
        <v>0</v>
      </c>
      <c r="N143" s="23">
        <f>'LU OLS Model'!$B$5</f>
        <v>-9214193.8984900694</v>
      </c>
      <c r="O143" s="23">
        <f ca="1">'LU OLS Model'!$B$6*D143</f>
        <v>-695345.16965215723</v>
      </c>
      <c r="P143" s="23">
        <f ca="1">'LU OLS Model'!$B$7*E143</f>
        <v>6606.2572272848583</v>
      </c>
      <c r="Q143" s="23">
        <f>'LU OLS Model'!$B$8*F143</f>
        <v>11923787.053350959</v>
      </c>
      <c r="R143" s="23">
        <f>'LU OLS Model'!$B$9*G143</f>
        <v>11568670.55525931</v>
      </c>
      <c r="S143" s="23">
        <f>'LU OLS Model'!$B$10*H143</f>
        <v>-467491.52542399202</v>
      </c>
      <c r="T143" s="23">
        <f>'LU OLS Model'!$B$11*I143</f>
        <v>0</v>
      </c>
      <c r="U143" s="23">
        <f>'LU OLS Model'!$B$12*J143</f>
        <v>-1002687.4002441399</v>
      </c>
      <c r="V143" s="23">
        <f>'LU OLS Model'!$B$13*K143</f>
        <v>0</v>
      </c>
      <c r="W143" s="23">
        <f>'LU OLS Model'!$B$14*L143</f>
        <v>0</v>
      </c>
      <c r="X143" s="23">
        <f t="shared" ca="1" si="78"/>
        <v>12119345.872027196</v>
      </c>
    </row>
    <row r="144" spans="1:24" x14ac:dyDescent="0.25">
      <c r="A144" s="11">
        <v>42125</v>
      </c>
      <c r="B144" s="6">
        <f t="shared" si="77"/>
        <v>2015</v>
      </c>
      <c r="C144" s="30">
        <f>'Monthly Data'!I144</f>
        <v>12236503.51</v>
      </c>
      <c r="D144">
        <f t="shared" ca="1" si="75"/>
        <v>144.96</v>
      </c>
      <c r="E144">
        <f t="shared" ca="1" si="75"/>
        <v>8.67</v>
      </c>
      <c r="F144">
        <f t="shared" si="75"/>
        <v>31</v>
      </c>
      <c r="G144" s="30">
        <f>G132*(1+SUMIF('Ontario Employment Growth'!B:B,B144,'Ontario Employment Growth'!G:G))</f>
        <v>6907.6047000000008</v>
      </c>
      <c r="H144" s="30">
        <f t="shared" ref="H144" si="83">H132</f>
        <v>1</v>
      </c>
      <c r="I144">
        <f t="shared" ref="I144:L159" si="84">I132</f>
        <v>0</v>
      </c>
      <c r="J144">
        <f t="shared" si="84"/>
        <v>0</v>
      </c>
      <c r="K144">
        <f t="shared" si="84"/>
        <v>0</v>
      </c>
      <c r="L144">
        <f t="shared" si="84"/>
        <v>1</v>
      </c>
      <c r="N144" s="23">
        <f>'LU OLS Model'!$B$5</f>
        <v>-9214193.8984900694</v>
      </c>
      <c r="O144" s="23">
        <f ca="1">'LU OLS Model'!$B$6*D144</f>
        <v>-308635.4015517215</v>
      </c>
      <c r="P144" s="23">
        <f ca="1">'LU OLS Model'!$B$7*E144</f>
        <v>146862.17989887108</v>
      </c>
      <c r="Q144" s="23">
        <f>'LU OLS Model'!$B$8*F144</f>
        <v>12321246.621795991</v>
      </c>
      <c r="R144" s="23">
        <f>'LU OLS Model'!$B$9*G144</f>
        <v>11666880.639855174</v>
      </c>
      <c r="S144" s="23">
        <f>'LU OLS Model'!$B$10*H144</f>
        <v>-467491.52542399202</v>
      </c>
      <c r="T144" s="23">
        <f>'LU OLS Model'!$B$11*I144</f>
        <v>0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-1624361.79105547</v>
      </c>
      <c r="X144" s="23">
        <f t="shared" ca="1" si="78"/>
        <v>12520306.825028783</v>
      </c>
    </row>
    <row r="145" spans="1:24" x14ac:dyDescent="0.25">
      <c r="A145" s="11">
        <v>42156</v>
      </c>
      <c r="B145" s="6">
        <f t="shared" si="77"/>
        <v>2015</v>
      </c>
      <c r="C145" s="30">
        <f>'Monthly Data'!I145</f>
        <v>12547787.24</v>
      </c>
      <c r="D145">
        <f t="shared" ref="D145:F160" ca="1" si="85">D133</f>
        <v>41.510000000000005</v>
      </c>
      <c r="E145">
        <f t="shared" ca="1" si="85"/>
        <v>44.41</v>
      </c>
      <c r="F145">
        <f t="shared" si="85"/>
        <v>30</v>
      </c>
      <c r="G145" s="30">
        <f>G133*(1+SUMIF('Ontario Employment Growth'!B:B,B145,'Ontario Employment Growth'!G:G))</f>
        <v>6978.5725499999999</v>
      </c>
      <c r="H145" s="30">
        <f t="shared" ref="H145" si="86">H133</f>
        <v>0</v>
      </c>
      <c r="I145">
        <f t="shared" si="84"/>
        <v>0</v>
      </c>
      <c r="J145">
        <f t="shared" si="84"/>
        <v>0</v>
      </c>
      <c r="K145">
        <f t="shared" si="84"/>
        <v>0</v>
      </c>
      <c r="L145">
        <f t="shared" si="84"/>
        <v>1</v>
      </c>
      <c r="N145" s="23">
        <f>'LU OLS Model'!$B$5</f>
        <v>-9214193.8984900694</v>
      </c>
      <c r="O145" s="23">
        <f ca="1">'LU OLS Model'!$B$6*D145</f>
        <v>-88379.246125910315</v>
      </c>
      <c r="P145" s="23">
        <f ca="1">'LU OLS Model'!$B$7*E145</f>
        <v>752266.36785569368</v>
      </c>
      <c r="Q145" s="23">
        <f>'LU OLS Model'!$B$8*F145</f>
        <v>11923787.053350959</v>
      </c>
      <c r="R145" s="23">
        <f>'LU OLS Model'!$B$9*G145</f>
        <v>11786744.684075471</v>
      </c>
      <c r="S145" s="23">
        <f>'LU OLS Model'!$B$10*H145</f>
        <v>0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0</v>
      </c>
      <c r="W145" s="23">
        <f>'LU OLS Model'!$B$14*L145</f>
        <v>-1624361.79105547</v>
      </c>
      <c r="X145" s="23">
        <f t="shared" ca="1" si="78"/>
        <v>13535863.169610674</v>
      </c>
    </row>
    <row r="146" spans="1:24" x14ac:dyDescent="0.25">
      <c r="A146" s="11">
        <v>42186</v>
      </c>
      <c r="B146" s="6">
        <f t="shared" si="77"/>
        <v>2015</v>
      </c>
      <c r="C146" s="30"/>
      <c r="D146">
        <f t="shared" ca="1" si="85"/>
        <v>5.01</v>
      </c>
      <c r="E146">
        <f t="shared" ca="1" si="85"/>
        <v>96.909999999999982</v>
      </c>
      <c r="F146">
        <f t="shared" si="85"/>
        <v>31</v>
      </c>
      <c r="G146" s="30">
        <f>G134*(1+SUMIF('Ontario Employment Growth'!B:B,B146,'Ontario Employment Growth'!G:G))</f>
        <v>7023.8991000000005</v>
      </c>
      <c r="H146" s="30">
        <f t="shared" ref="H146" si="87">H134</f>
        <v>0</v>
      </c>
      <c r="I146">
        <f t="shared" si="84"/>
        <v>0</v>
      </c>
      <c r="J146">
        <f t="shared" si="84"/>
        <v>0</v>
      </c>
      <c r="K146">
        <f t="shared" si="84"/>
        <v>0</v>
      </c>
      <c r="L146">
        <f t="shared" si="84"/>
        <v>1</v>
      </c>
      <c r="N146" s="23">
        <f>'LU OLS Model'!$B$5</f>
        <v>-9214193.8984900694</v>
      </c>
      <c r="O146" s="23">
        <f ca="1">'LU OLS Model'!$B$6*D146</f>
        <v>-10666.827826808254</v>
      </c>
      <c r="P146" s="23">
        <f ca="1">'LU OLS Model'!$B$7*E146</f>
        <v>1641570.225374809</v>
      </c>
      <c r="Q146" s="23">
        <f>'LU OLS Model'!$B$8*F146</f>
        <v>12321246.621795991</v>
      </c>
      <c r="R146" s="23">
        <f>'LU OLS Model'!$B$9*G146</f>
        <v>11863300.809046902</v>
      </c>
      <c r="S146" s="23">
        <f>'LU OLS Model'!$B$10*H146</f>
        <v>0</v>
      </c>
      <c r="T146" s="23">
        <f>'LU OLS Model'!$B$11*I146</f>
        <v>0</v>
      </c>
      <c r="U146" s="23">
        <f>'LU OLS Model'!$B$12*J146</f>
        <v>0</v>
      </c>
      <c r="V146" s="23">
        <f>'LU OLS Model'!$B$13*K146</f>
        <v>0</v>
      </c>
      <c r="W146" s="23">
        <f>'LU OLS Model'!$B$14*L146</f>
        <v>-1624361.79105547</v>
      </c>
      <c r="X146" s="23">
        <f t="shared" ca="1" si="78"/>
        <v>14976895.138845352</v>
      </c>
    </row>
    <row r="147" spans="1:24" x14ac:dyDescent="0.25">
      <c r="A147" s="11">
        <v>42217</v>
      </c>
      <c r="B147" s="6">
        <f t="shared" si="77"/>
        <v>2015</v>
      </c>
      <c r="D147">
        <f t="shared" ca="1" si="85"/>
        <v>12.719999999999999</v>
      </c>
      <c r="E147">
        <f t="shared" ca="1" si="85"/>
        <v>77.22999999999999</v>
      </c>
      <c r="F147">
        <f t="shared" si="85"/>
        <v>31</v>
      </c>
      <c r="G147" s="30">
        <f>G135*(1+SUMIF('Ontario Employment Growth'!B:B,B147,'Ontario Employment Growth'!G:G))</f>
        <v>7035.9121500000001</v>
      </c>
      <c r="H147" s="30">
        <f t="shared" ref="H147" si="88">H135</f>
        <v>0</v>
      </c>
      <c r="I147">
        <f t="shared" si="84"/>
        <v>0</v>
      </c>
      <c r="J147">
        <f t="shared" si="84"/>
        <v>0</v>
      </c>
      <c r="K147">
        <f t="shared" si="84"/>
        <v>0</v>
      </c>
      <c r="L147">
        <f t="shared" si="84"/>
        <v>1</v>
      </c>
      <c r="N147" s="23">
        <f>'LU OLS Model'!$B$5</f>
        <v>-9214193.8984900694</v>
      </c>
      <c r="O147" s="23">
        <f ca="1">'LU OLS Model'!$B$6*D147</f>
        <v>-27082.245500399396</v>
      </c>
      <c r="P147" s="23">
        <f ca="1">'LU OLS Model'!$B$7*E147</f>
        <v>1308208.3222133578</v>
      </c>
      <c r="Q147" s="23">
        <f>'LU OLS Model'!$B$8*F147</f>
        <v>12321246.621795991</v>
      </c>
      <c r="R147" s="23">
        <f>'LU OLS Model'!$B$9*G147</f>
        <v>11883590.739718616</v>
      </c>
      <c r="S147" s="23">
        <f>'LU OLS Model'!$B$10*H147</f>
        <v>0</v>
      </c>
      <c r="T147" s="23">
        <f>'LU OLS Model'!$B$11*I147</f>
        <v>0</v>
      </c>
      <c r="U147" s="23">
        <f>'LU OLS Model'!$B$12*J147</f>
        <v>0</v>
      </c>
      <c r="V147" s="23">
        <f>'LU OLS Model'!$B$13*K147</f>
        <v>0</v>
      </c>
      <c r="W147" s="23">
        <f>'LU OLS Model'!$B$14*L147</f>
        <v>-1624361.79105547</v>
      </c>
      <c r="X147" s="23">
        <f t="shared" ca="1" si="78"/>
        <v>14647407.748682026</v>
      </c>
    </row>
    <row r="148" spans="1:24" x14ac:dyDescent="0.25">
      <c r="A148" s="11">
        <v>42248</v>
      </c>
      <c r="B148" s="6">
        <f t="shared" si="77"/>
        <v>2015</v>
      </c>
      <c r="D148">
        <f t="shared" ca="1" si="85"/>
        <v>86.570000000000007</v>
      </c>
      <c r="E148">
        <f t="shared" ca="1" si="85"/>
        <v>19.899999999999999</v>
      </c>
      <c r="F148">
        <f t="shared" si="85"/>
        <v>30</v>
      </c>
      <c r="G148" s="30">
        <f>G136*(1+SUMIF('Ontario Employment Growth'!B:B,B148,'Ontario Employment Growth'!G:G))</f>
        <v>7010.0689500000008</v>
      </c>
      <c r="H148" s="30">
        <f t="shared" ref="H148" si="89">H136</f>
        <v>0</v>
      </c>
      <c r="I148">
        <f t="shared" si="84"/>
        <v>1</v>
      </c>
      <c r="J148">
        <f t="shared" si="84"/>
        <v>0</v>
      </c>
      <c r="K148">
        <f t="shared" si="84"/>
        <v>0</v>
      </c>
      <c r="L148">
        <f t="shared" si="84"/>
        <v>0</v>
      </c>
      <c r="N148" s="23">
        <f>'LU OLS Model'!$B$5</f>
        <v>-9214193.8984900694</v>
      </c>
      <c r="O148" s="23">
        <f ca="1">'LU OLS Model'!$B$6*D148</f>
        <v>-184316.82334666481</v>
      </c>
      <c r="P148" s="23">
        <f ca="1">'LU OLS Model'!$B$7*E148</f>
        <v>337088.50980248378</v>
      </c>
      <c r="Q148" s="23">
        <f>'LU OLS Model'!$B$8*F148</f>
        <v>11923787.053350959</v>
      </c>
      <c r="R148" s="23">
        <f>'LU OLS Model'!$B$9*G148</f>
        <v>11839941.813231565</v>
      </c>
      <c r="S148" s="23">
        <f>'LU OLS Model'!$B$10*H148</f>
        <v>0</v>
      </c>
      <c r="T148" s="23">
        <f>'LU OLS Model'!$B$11*I148</f>
        <v>-973362.50000730704</v>
      </c>
      <c r="U148" s="23">
        <f>'LU OLS Model'!$B$12*J148</f>
        <v>0</v>
      </c>
      <c r="V148" s="23">
        <f>'LU OLS Model'!$B$13*K148</f>
        <v>0</v>
      </c>
      <c r="W148" s="23">
        <f>'LU OLS Model'!$B$14*L148</f>
        <v>0</v>
      </c>
      <c r="X148" s="23">
        <f t="shared" ca="1" si="78"/>
        <v>13728944.154540965</v>
      </c>
    </row>
    <row r="149" spans="1:24" x14ac:dyDescent="0.25">
      <c r="A149" s="11">
        <v>42278</v>
      </c>
      <c r="B149" s="6">
        <f t="shared" si="77"/>
        <v>2015</v>
      </c>
      <c r="D149">
        <f t="shared" ca="1" si="85"/>
        <v>270.3</v>
      </c>
      <c r="E149">
        <f t="shared" ca="1" si="85"/>
        <v>1.21</v>
      </c>
      <c r="F149">
        <f t="shared" si="85"/>
        <v>31</v>
      </c>
      <c r="G149" s="30">
        <f>G137*(1+SUMIF('Ontario Employment Growth'!B:B,B149,'Ontario Employment Growth'!G:G))</f>
        <v>7002.4977000000008</v>
      </c>
      <c r="H149" s="30">
        <f t="shared" ref="H149" si="90">H137</f>
        <v>0</v>
      </c>
      <c r="I149">
        <f t="shared" si="84"/>
        <v>1</v>
      </c>
      <c r="J149">
        <f t="shared" si="84"/>
        <v>0</v>
      </c>
      <c r="K149">
        <f t="shared" si="84"/>
        <v>0</v>
      </c>
      <c r="L149">
        <f t="shared" si="84"/>
        <v>0</v>
      </c>
      <c r="N149" s="23">
        <f>'LU OLS Model'!$B$5</f>
        <v>-9214193.8984900694</v>
      </c>
      <c r="O149" s="23">
        <f ca="1">'LU OLS Model'!$B$6*D149</f>
        <v>-575497.7168834873</v>
      </c>
      <c r="P149" s="23">
        <f ca="1">'LU OLS Model'!$B$7*E149</f>
        <v>20496.336525678664</v>
      </c>
      <c r="Q149" s="23">
        <f>'LU OLS Model'!$B$8*F149</f>
        <v>12321246.621795991</v>
      </c>
      <c r="R149" s="23">
        <f>'LU OLS Model'!$B$9*G149</f>
        <v>11827154.041799814</v>
      </c>
      <c r="S149" s="23">
        <f>'LU OLS Model'!$B$10*H149</f>
        <v>0</v>
      </c>
      <c r="T149" s="23">
        <f>'LU OLS Model'!$B$11*I149</f>
        <v>-973362.50000730704</v>
      </c>
      <c r="U149" s="23">
        <f>'LU OLS Model'!$B$12*J149</f>
        <v>0</v>
      </c>
      <c r="V149" s="23">
        <f>'LU OLS Model'!$B$13*K149</f>
        <v>0</v>
      </c>
      <c r="W149" s="23">
        <f>'LU OLS Model'!$B$14*L149</f>
        <v>0</v>
      </c>
      <c r="X149" s="23">
        <f t="shared" ca="1" si="78"/>
        <v>13405842.884740619</v>
      </c>
    </row>
    <row r="150" spans="1:24" x14ac:dyDescent="0.25">
      <c r="A150" s="11">
        <v>42309</v>
      </c>
      <c r="B150" s="6">
        <f t="shared" si="77"/>
        <v>2015</v>
      </c>
      <c r="D150">
        <f t="shared" ca="1" si="85"/>
        <v>444.05</v>
      </c>
      <c r="E150">
        <f t="shared" ca="1" si="85"/>
        <v>0</v>
      </c>
      <c r="F150">
        <f t="shared" si="85"/>
        <v>30</v>
      </c>
      <c r="G150" s="30">
        <f>G138*(1+SUMIF('Ontario Employment Growth'!B:B,B150,'Ontario Employment Growth'!G:G))</f>
        <v>6979.9858500000009</v>
      </c>
      <c r="H150" s="30">
        <f t="shared" ref="H150" si="91">H138</f>
        <v>0</v>
      </c>
      <c r="I150">
        <f t="shared" si="84"/>
        <v>1</v>
      </c>
      <c r="J150">
        <f t="shared" si="84"/>
        <v>0</v>
      </c>
      <c r="K150">
        <f t="shared" si="84"/>
        <v>0</v>
      </c>
      <c r="L150">
        <f t="shared" si="84"/>
        <v>0</v>
      </c>
      <c r="N150" s="23">
        <f>'LU OLS Model'!$B$5</f>
        <v>-9214193.8984900694</v>
      </c>
      <c r="O150" s="23">
        <f ca="1">'LU OLS Model'!$B$6*D150</f>
        <v>-945430.11906071962</v>
      </c>
      <c r="P150" s="23">
        <f ca="1">'LU OLS Model'!$B$7*E150</f>
        <v>0</v>
      </c>
      <c r="Q150" s="23">
        <f>'LU OLS Model'!$B$8*F150</f>
        <v>11923787.053350959</v>
      </c>
      <c r="R150" s="23">
        <f>'LU OLS Model'!$B$9*G150</f>
        <v>11789131.734742733</v>
      </c>
      <c r="S150" s="23">
        <f>'LU OLS Model'!$B$10*H150</f>
        <v>0</v>
      </c>
      <c r="T150" s="23">
        <f>'LU OLS Model'!$B$11*I150</f>
        <v>-973362.50000730704</v>
      </c>
      <c r="U150" s="23">
        <f>'LU OLS Model'!$B$12*J150</f>
        <v>0</v>
      </c>
      <c r="V150" s="23">
        <f>'LU OLS Model'!$B$13*K150</f>
        <v>0</v>
      </c>
      <c r="W150" s="23">
        <f>'LU OLS Model'!$B$14*L150</f>
        <v>0</v>
      </c>
      <c r="X150" s="23">
        <f t="shared" ca="1" si="78"/>
        <v>12579932.270535596</v>
      </c>
    </row>
    <row r="151" spans="1:24" x14ac:dyDescent="0.25">
      <c r="A151" s="11">
        <v>42339</v>
      </c>
      <c r="B151" s="6">
        <f t="shared" si="77"/>
        <v>2015</v>
      </c>
      <c r="D151">
        <f t="shared" ca="1" si="85"/>
        <v>684.01</v>
      </c>
      <c r="E151">
        <f t="shared" ca="1" si="85"/>
        <v>0</v>
      </c>
      <c r="F151">
        <f t="shared" si="85"/>
        <v>31</v>
      </c>
      <c r="G151" s="30">
        <f>G139*(1+SUMIF('Ontario Employment Growth'!B:B,B151,'Ontario Employment Growth'!G:G))</f>
        <v>6968.7804000000006</v>
      </c>
      <c r="H151" s="30">
        <f t="shared" ref="H151" si="92">H139</f>
        <v>0</v>
      </c>
      <c r="I151">
        <f t="shared" si="84"/>
        <v>0</v>
      </c>
      <c r="J151">
        <f t="shared" si="84"/>
        <v>0</v>
      </c>
      <c r="K151">
        <f t="shared" si="84"/>
        <v>1</v>
      </c>
      <c r="L151">
        <f t="shared" si="84"/>
        <v>0</v>
      </c>
      <c r="N151" s="23">
        <f>'LU OLS Model'!$B$5</f>
        <v>-9214193.8984900694</v>
      </c>
      <c r="O151" s="23">
        <f ca="1">'LU OLS Model'!$B$6*D151</f>
        <v>-1456330.7189251725</v>
      </c>
      <c r="P151" s="23">
        <f ca="1">'LU OLS Model'!$B$7*E151</f>
        <v>0</v>
      </c>
      <c r="Q151" s="23">
        <f>'LU OLS Model'!$B$8*F151</f>
        <v>12321246.621795991</v>
      </c>
      <c r="R151" s="23">
        <f>'LU OLS Model'!$B$9*G151</f>
        <v>11770205.833023738</v>
      </c>
      <c r="S151" s="23">
        <f>'LU OLS Model'!$B$10*H151</f>
        <v>0</v>
      </c>
      <c r="T151" s="23">
        <f>'LU OLS Model'!$B$11*I151</f>
        <v>0</v>
      </c>
      <c r="U151" s="23">
        <f>'LU OLS Model'!$B$12*J151</f>
        <v>0</v>
      </c>
      <c r="V151" s="23">
        <f>'LU OLS Model'!$B$13*K151</f>
        <v>-1101046.6373260899</v>
      </c>
      <c r="W151" s="23">
        <f>'LU OLS Model'!$B$14*L151</f>
        <v>0</v>
      </c>
      <c r="X151" s="23">
        <f t="shared" ca="1" si="78"/>
        <v>12319881.200078398</v>
      </c>
    </row>
    <row r="152" spans="1:24" x14ac:dyDescent="0.25">
      <c r="A152" s="11">
        <v>42370</v>
      </c>
      <c r="B152" s="6">
        <f t="shared" si="77"/>
        <v>2016</v>
      </c>
      <c r="D152">
        <f t="shared" ca="1" si="85"/>
        <v>784.29</v>
      </c>
      <c r="E152">
        <f t="shared" ca="1" si="85"/>
        <v>0</v>
      </c>
      <c r="F152">
        <f t="shared" si="85"/>
        <v>31</v>
      </c>
      <c r="G152" s="30">
        <f>G140*(1+SUMIF('Ontario Employment Growth'!B:B,B152,'Ontario Employment Growth'!G:G))</f>
        <v>6949.771666425002</v>
      </c>
      <c r="H152" s="30">
        <f t="shared" ref="H152" si="93">H140</f>
        <v>0</v>
      </c>
      <c r="I152">
        <f t="shared" si="84"/>
        <v>0</v>
      </c>
      <c r="J152">
        <f t="shared" si="84"/>
        <v>0</v>
      </c>
      <c r="K152">
        <f t="shared" si="84"/>
        <v>0</v>
      </c>
      <c r="L152">
        <f t="shared" si="84"/>
        <v>0</v>
      </c>
      <c r="N152" s="23">
        <f>'LU OLS Model'!$B$5</f>
        <v>-9214193.8984900694</v>
      </c>
      <c r="O152" s="23">
        <f ca="1">'LU OLS Model'!$B$6*D152</f>
        <v>-1669837.6040493904</v>
      </c>
      <c r="P152" s="23">
        <f ca="1">'LU OLS Model'!$B$7*E152</f>
        <v>0</v>
      </c>
      <c r="Q152" s="23">
        <f>'LU OLS Model'!$B$8*F152</f>
        <v>12321246.621795991</v>
      </c>
      <c r="R152" s="23">
        <f>'LU OLS Model'!$B$9*G152</f>
        <v>11738100.257304514</v>
      </c>
      <c r="S152" s="23">
        <f>'LU OLS Model'!$B$10*H152</f>
        <v>0</v>
      </c>
      <c r="T152" s="23">
        <f>'LU OLS Model'!$B$11*I152</f>
        <v>0</v>
      </c>
      <c r="U152" s="23">
        <f>'LU OLS Model'!$B$12*J152</f>
        <v>0</v>
      </c>
      <c r="V152" s="23">
        <f>'LU OLS Model'!$B$13*K152</f>
        <v>0</v>
      </c>
      <c r="W152" s="23">
        <f>'LU OLS Model'!$B$14*L152</f>
        <v>0</v>
      </c>
      <c r="X152" s="23">
        <f t="shared" ca="1" si="78"/>
        <v>13175315.376561046</v>
      </c>
    </row>
    <row r="153" spans="1:24" x14ac:dyDescent="0.25">
      <c r="A153" s="11">
        <v>42401</v>
      </c>
      <c r="B153" s="6">
        <f t="shared" si="77"/>
        <v>2016</v>
      </c>
      <c r="D153">
        <f t="shared" ca="1" si="85"/>
        <v>682.50999999999988</v>
      </c>
      <c r="E153">
        <f t="shared" ca="1" si="85"/>
        <v>0</v>
      </c>
      <c r="F153">
        <v>29</v>
      </c>
      <c r="G153" s="30">
        <f>G141*(1+SUMIF('Ontario Employment Growth'!B:B,B153,'Ontario Employment Growth'!G:G))</f>
        <v>6915.2581737750015</v>
      </c>
      <c r="H153" s="30">
        <f t="shared" ref="H153" si="94">H141</f>
        <v>0</v>
      </c>
      <c r="I153">
        <f t="shared" si="84"/>
        <v>0</v>
      </c>
      <c r="J153">
        <f t="shared" si="84"/>
        <v>0</v>
      </c>
      <c r="K153">
        <f t="shared" si="84"/>
        <v>0</v>
      </c>
      <c r="L153">
        <f t="shared" si="84"/>
        <v>0</v>
      </c>
      <c r="N153" s="23">
        <f>'LU OLS Model'!$B$5</f>
        <v>-9214193.8984900694</v>
      </c>
      <c r="O153" s="23">
        <f ca="1">'LU OLS Model'!$B$6*D153</f>
        <v>-1453137.0578991817</v>
      </c>
      <c r="P153" s="23">
        <f ca="1">'LU OLS Model'!$B$7*E153</f>
        <v>0</v>
      </c>
      <c r="Q153" s="23">
        <f>'LU OLS Model'!$B$8*F153</f>
        <v>11526327.484905928</v>
      </c>
      <c r="R153" s="23">
        <f>'LU OLS Model'!$B$9*G153</f>
        <v>11679807.286484677</v>
      </c>
      <c r="S153" s="23">
        <f>'LU OLS Model'!$B$10*H153</f>
        <v>0</v>
      </c>
      <c r="T153" s="23">
        <f>'LU OLS Model'!$B$11*I153</f>
        <v>0</v>
      </c>
      <c r="U153" s="23">
        <f>'LU OLS Model'!$B$12*J153</f>
        <v>0</v>
      </c>
      <c r="V153" s="23">
        <f>'LU OLS Model'!$B$13*K153</f>
        <v>0</v>
      </c>
      <c r="W153" s="23">
        <f>'LU OLS Model'!$B$14*L153</f>
        <v>0</v>
      </c>
      <c r="X153" s="23">
        <f t="shared" ca="1" si="78"/>
        <v>12538803.815001354</v>
      </c>
    </row>
    <row r="154" spans="1:24" x14ac:dyDescent="0.25">
      <c r="A154" s="11">
        <v>42430</v>
      </c>
      <c r="B154" s="6">
        <f t="shared" si="77"/>
        <v>2016</v>
      </c>
      <c r="D154">
        <f t="shared" ca="1" si="85"/>
        <v>556.99</v>
      </c>
      <c r="E154">
        <f t="shared" ca="1" si="85"/>
        <v>0</v>
      </c>
      <c r="F154">
        <f t="shared" si="85"/>
        <v>31</v>
      </c>
      <c r="G154" s="30">
        <f>G142*(1+SUMIF('Ontario Employment Growth'!B:B,B154,'Ontario Employment Growth'!G:G))</f>
        <v>6893.8148795250017</v>
      </c>
      <c r="H154" s="30">
        <f t="shared" ref="H154" si="95">H142</f>
        <v>1</v>
      </c>
      <c r="I154">
        <f t="shared" si="84"/>
        <v>0</v>
      </c>
      <c r="J154">
        <f t="shared" si="84"/>
        <v>0</v>
      </c>
      <c r="K154">
        <f t="shared" si="84"/>
        <v>0</v>
      </c>
      <c r="L154">
        <f t="shared" si="84"/>
        <v>0</v>
      </c>
      <c r="N154" s="23">
        <f>'LU OLS Model'!$B$5</f>
        <v>-9214193.8984900694</v>
      </c>
      <c r="O154" s="23">
        <f ca="1">'LU OLS Model'!$B$6*D154</f>
        <v>-1185891.5032442973</v>
      </c>
      <c r="P154" s="23">
        <f ca="1">'LU OLS Model'!$B$7*E154</f>
        <v>0</v>
      </c>
      <c r="Q154" s="23">
        <f>'LU OLS Model'!$B$8*F154</f>
        <v>12321246.621795991</v>
      </c>
      <c r="R154" s="23">
        <f>'LU OLS Model'!$B$9*G154</f>
        <v>11643589.760235665</v>
      </c>
      <c r="S154" s="23">
        <f>'LU OLS Model'!$B$10*H154</f>
        <v>-467491.52542399202</v>
      </c>
      <c r="T154" s="23">
        <f>'LU OLS Model'!$B$11*I154</f>
        <v>0</v>
      </c>
      <c r="U154" s="23">
        <f>'LU OLS Model'!$B$12*J154</f>
        <v>0</v>
      </c>
      <c r="V154" s="23">
        <f>'LU OLS Model'!$B$13*K154</f>
        <v>0</v>
      </c>
      <c r="W154" s="23">
        <f>'LU OLS Model'!$B$14*L154</f>
        <v>0</v>
      </c>
      <c r="X154" s="23">
        <f t="shared" ca="1" si="78"/>
        <v>13097259.454873297</v>
      </c>
    </row>
    <row r="155" spans="1:24" x14ac:dyDescent="0.25">
      <c r="A155" s="11">
        <v>42461</v>
      </c>
      <c r="B155" s="6">
        <f t="shared" si="77"/>
        <v>2016</v>
      </c>
      <c r="D155">
        <f t="shared" ca="1" si="85"/>
        <v>326.58999999999997</v>
      </c>
      <c r="E155">
        <f t="shared" ca="1" si="85"/>
        <v>0.39</v>
      </c>
      <c r="F155">
        <f t="shared" si="85"/>
        <v>30</v>
      </c>
      <c r="G155" s="30">
        <f>G143*(1+SUMIF('Ontario Employment Growth'!B:B,B155,'Ontario Employment Growth'!G:G))</f>
        <v>6928.2262612500008</v>
      </c>
      <c r="H155" s="30">
        <f t="shared" ref="H155" si="96">H143</f>
        <v>1</v>
      </c>
      <c r="I155">
        <f t="shared" si="84"/>
        <v>0</v>
      </c>
      <c r="J155">
        <f t="shared" si="84"/>
        <v>1</v>
      </c>
      <c r="K155">
        <f t="shared" si="84"/>
        <v>0</v>
      </c>
      <c r="L155">
        <f t="shared" si="84"/>
        <v>0</v>
      </c>
      <c r="N155" s="23">
        <f>'LU OLS Model'!$B$5</f>
        <v>-9214193.8984900694</v>
      </c>
      <c r="O155" s="23">
        <f ca="1">'LU OLS Model'!$B$6*D155</f>
        <v>-695345.16965215723</v>
      </c>
      <c r="P155" s="23">
        <f ca="1">'LU OLS Model'!$B$7*E155</f>
        <v>6606.2572272848583</v>
      </c>
      <c r="Q155" s="23">
        <f>'LU OLS Model'!$B$8*F155</f>
        <v>11923787.053350959</v>
      </c>
      <c r="R155" s="23">
        <f>'LU OLS Model'!$B$9*G155</f>
        <v>11701710.266644793</v>
      </c>
      <c r="S155" s="23">
        <f>'LU OLS Model'!$B$10*H155</f>
        <v>-467491.52542399202</v>
      </c>
      <c r="T155" s="23">
        <f>'LU OLS Model'!$B$11*I155</f>
        <v>0</v>
      </c>
      <c r="U155" s="23">
        <f>'LU OLS Model'!$B$12*J155</f>
        <v>-1002687.4002441399</v>
      </c>
      <c r="V155" s="23">
        <f>'LU OLS Model'!$B$13*K155</f>
        <v>0</v>
      </c>
      <c r="W155" s="23">
        <f>'LU OLS Model'!$B$14*L155</f>
        <v>0</v>
      </c>
      <c r="X155" s="23">
        <f t="shared" ca="1" si="78"/>
        <v>12252385.583412679</v>
      </c>
    </row>
    <row r="156" spans="1:24" x14ac:dyDescent="0.25">
      <c r="A156" s="11">
        <v>42491</v>
      </c>
      <c r="B156" s="6">
        <f t="shared" si="77"/>
        <v>2016</v>
      </c>
      <c r="D156">
        <f t="shared" ca="1" si="85"/>
        <v>144.96</v>
      </c>
      <c r="E156">
        <f t="shared" ca="1" si="85"/>
        <v>8.67</v>
      </c>
      <c r="F156">
        <f t="shared" si="85"/>
        <v>31</v>
      </c>
      <c r="G156" s="30">
        <f>G144*(1+SUMIF('Ontario Employment Growth'!B:B,B156,'Ontario Employment Growth'!G:G))</f>
        <v>6987.042154050001</v>
      </c>
      <c r="H156" s="30">
        <f t="shared" ref="H156" si="97">H144</f>
        <v>1</v>
      </c>
      <c r="I156">
        <f t="shared" si="84"/>
        <v>0</v>
      </c>
      <c r="J156">
        <f t="shared" si="84"/>
        <v>0</v>
      </c>
      <c r="K156">
        <f t="shared" si="84"/>
        <v>0</v>
      </c>
      <c r="L156">
        <f t="shared" si="84"/>
        <v>1</v>
      </c>
      <c r="N156" s="23">
        <f>'LU OLS Model'!$B$5</f>
        <v>-9214193.8984900694</v>
      </c>
      <c r="O156" s="23">
        <f ca="1">'LU OLS Model'!$B$6*D156</f>
        <v>-308635.4015517215</v>
      </c>
      <c r="P156" s="23">
        <f ca="1">'LU OLS Model'!$B$7*E156</f>
        <v>146862.17989887108</v>
      </c>
      <c r="Q156" s="23">
        <f>'LU OLS Model'!$B$8*F156</f>
        <v>12321246.621795991</v>
      </c>
      <c r="R156" s="23">
        <f>'LU OLS Model'!$B$9*G156</f>
        <v>11801049.767213508</v>
      </c>
      <c r="S156" s="23">
        <f>'LU OLS Model'!$B$10*H156</f>
        <v>-467491.52542399202</v>
      </c>
      <c r="T156" s="23">
        <f>'LU OLS Model'!$B$11*I156</f>
        <v>0</v>
      </c>
      <c r="U156" s="23">
        <f>'LU OLS Model'!$B$12*J156</f>
        <v>0</v>
      </c>
      <c r="V156" s="23">
        <f>'LU OLS Model'!$B$13*K156</f>
        <v>0</v>
      </c>
      <c r="W156" s="23">
        <f>'LU OLS Model'!$B$14*L156</f>
        <v>-1624361.79105547</v>
      </c>
      <c r="X156" s="23">
        <f t="shared" ca="1" si="78"/>
        <v>12654475.952387117</v>
      </c>
    </row>
    <row r="157" spans="1:24" x14ac:dyDescent="0.25">
      <c r="A157" s="11">
        <v>42522</v>
      </c>
      <c r="B157" s="6">
        <f t="shared" si="77"/>
        <v>2016</v>
      </c>
      <c r="D157">
        <f t="shared" ca="1" si="85"/>
        <v>41.510000000000005</v>
      </c>
      <c r="E157">
        <f t="shared" ca="1" si="85"/>
        <v>44.41</v>
      </c>
      <c r="F157">
        <f t="shared" si="85"/>
        <v>30</v>
      </c>
      <c r="G157" s="30">
        <f>G145*(1+SUMIF('Ontario Employment Growth'!B:B,B157,'Ontario Employment Growth'!G:G))</f>
        <v>7058.8261343250006</v>
      </c>
      <c r="H157" s="30">
        <f t="shared" ref="H157" si="98">H145</f>
        <v>0</v>
      </c>
      <c r="I157">
        <f t="shared" si="84"/>
        <v>0</v>
      </c>
      <c r="J157">
        <f t="shared" si="84"/>
        <v>0</v>
      </c>
      <c r="K157">
        <f t="shared" si="84"/>
        <v>0</v>
      </c>
      <c r="L157">
        <f t="shared" si="84"/>
        <v>1</v>
      </c>
      <c r="N157" s="23">
        <f>'LU OLS Model'!$B$5</f>
        <v>-9214193.8984900694</v>
      </c>
      <c r="O157" s="23">
        <f ca="1">'LU OLS Model'!$B$6*D157</f>
        <v>-88379.246125910315</v>
      </c>
      <c r="P157" s="23">
        <f ca="1">'LU OLS Model'!$B$7*E157</f>
        <v>752266.36785569368</v>
      </c>
      <c r="Q157" s="23">
        <f>'LU OLS Model'!$B$8*F157</f>
        <v>11923787.053350959</v>
      </c>
      <c r="R157" s="23">
        <f>'LU OLS Model'!$B$9*G157</f>
        <v>11922292.24794234</v>
      </c>
      <c r="S157" s="23">
        <f>'LU OLS Model'!$B$10*H157</f>
        <v>0</v>
      </c>
      <c r="T157" s="23">
        <f>'LU OLS Model'!$B$11*I157</f>
        <v>0</v>
      </c>
      <c r="U157" s="23">
        <f>'LU OLS Model'!$B$12*J157</f>
        <v>0</v>
      </c>
      <c r="V157" s="23">
        <f>'LU OLS Model'!$B$13*K157</f>
        <v>0</v>
      </c>
      <c r="W157" s="23">
        <f>'LU OLS Model'!$B$14*L157</f>
        <v>-1624361.79105547</v>
      </c>
      <c r="X157" s="23">
        <f t="shared" ca="1" si="78"/>
        <v>13671410.733477542</v>
      </c>
    </row>
    <row r="158" spans="1:24" x14ac:dyDescent="0.25">
      <c r="A158" s="11">
        <v>42552</v>
      </c>
      <c r="B158" s="6">
        <f t="shared" si="77"/>
        <v>2016</v>
      </c>
      <c r="D158">
        <f t="shared" ca="1" si="85"/>
        <v>5.01</v>
      </c>
      <c r="E158">
        <f t="shared" ca="1" si="85"/>
        <v>96.909999999999982</v>
      </c>
      <c r="F158">
        <f t="shared" si="85"/>
        <v>31</v>
      </c>
      <c r="G158" s="30">
        <f>G146*(1+SUMIF('Ontario Employment Growth'!B:B,B158,'Ontario Employment Growth'!G:G))</f>
        <v>7104.6739396500006</v>
      </c>
      <c r="H158" s="30">
        <f t="shared" ref="H158" si="99">H146</f>
        <v>0</v>
      </c>
      <c r="I158">
        <f t="shared" si="84"/>
        <v>0</v>
      </c>
      <c r="J158">
        <f t="shared" si="84"/>
        <v>0</v>
      </c>
      <c r="K158">
        <f t="shared" si="84"/>
        <v>0</v>
      </c>
      <c r="L158">
        <f t="shared" si="84"/>
        <v>1</v>
      </c>
      <c r="N158" s="23">
        <f>'LU OLS Model'!$B$5</f>
        <v>-9214193.8984900694</v>
      </c>
      <c r="O158" s="23">
        <f ca="1">'LU OLS Model'!$B$6*D158</f>
        <v>-10666.827826808254</v>
      </c>
      <c r="P158" s="23">
        <f ca="1">'LU OLS Model'!$B$7*E158</f>
        <v>1641570.225374809</v>
      </c>
      <c r="Q158" s="23">
        <f>'LU OLS Model'!$B$8*F158</f>
        <v>12321246.621795991</v>
      </c>
      <c r="R158" s="23">
        <f>'LU OLS Model'!$B$9*G158</f>
        <v>11999728.76835094</v>
      </c>
      <c r="S158" s="23">
        <f>'LU OLS Model'!$B$10*H158</f>
        <v>0</v>
      </c>
      <c r="T158" s="23">
        <f>'LU OLS Model'!$B$11*I158</f>
        <v>0</v>
      </c>
      <c r="U158" s="23">
        <f>'LU OLS Model'!$B$12*J158</f>
        <v>0</v>
      </c>
      <c r="V158" s="23">
        <f>'LU OLS Model'!$B$13*K158</f>
        <v>0</v>
      </c>
      <c r="W158" s="23">
        <f>'LU OLS Model'!$B$14*L158</f>
        <v>-1624361.79105547</v>
      </c>
      <c r="X158" s="23">
        <f t="shared" ca="1" si="78"/>
        <v>15113323.098149391</v>
      </c>
    </row>
    <row r="159" spans="1:24" x14ac:dyDescent="0.25">
      <c r="A159" s="11">
        <v>42583</v>
      </c>
      <c r="B159" s="6">
        <f t="shared" si="77"/>
        <v>2016</v>
      </c>
      <c r="D159">
        <f t="shared" ca="1" si="85"/>
        <v>12.719999999999999</v>
      </c>
      <c r="E159">
        <f t="shared" ca="1" si="85"/>
        <v>77.22999999999999</v>
      </c>
      <c r="F159">
        <f t="shared" si="85"/>
        <v>31</v>
      </c>
      <c r="G159" s="30">
        <f>G147*(1+SUMIF('Ontario Employment Growth'!B:B,B159,'Ontario Employment Growth'!G:G))</f>
        <v>7116.8251397250006</v>
      </c>
      <c r="H159" s="30">
        <f t="shared" ref="H159" si="100">H147</f>
        <v>0</v>
      </c>
      <c r="I159">
        <f t="shared" si="84"/>
        <v>0</v>
      </c>
      <c r="J159">
        <f t="shared" si="84"/>
        <v>0</v>
      </c>
      <c r="K159">
        <f t="shared" si="84"/>
        <v>0</v>
      </c>
      <c r="L159">
        <f t="shared" si="84"/>
        <v>1</v>
      </c>
      <c r="N159" s="23">
        <f>'LU OLS Model'!$B$5</f>
        <v>-9214193.8984900694</v>
      </c>
      <c r="O159" s="23">
        <f ca="1">'LU OLS Model'!$B$6*D159</f>
        <v>-27082.245500399396</v>
      </c>
      <c r="P159" s="23">
        <f ca="1">'LU OLS Model'!$B$7*E159</f>
        <v>1308208.3222133578</v>
      </c>
      <c r="Q159" s="23">
        <f>'LU OLS Model'!$B$8*F159</f>
        <v>12321246.621795991</v>
      </c>
      <c r="R159" s="23">
        <f>'LU OLS Model'!$B$9*G159</f>
        <v>12020252.03322538</v>
      </c>
      <c r="S159" s="23">
        <f>'LU OLS Model'!$B$10*H159</f>
        <v>0</v>
      </c>
      <c r="T159" s="23">
        <f>'LU OLS Model'!$B$11*I159</f>
        <v>0</v>
      </c>
      <c r="U159" s="23">
        <f>'LU OLS Model'!$B$12*J159</f>
        <v>0</v>
      </c>
      <c r="V159" s="23">
        <f>'LU OLS Model'!$B$13*K159</f>
        <v>0</v>
      </c>
      <c r="W159" s="23">
        <f>'LU OLS Model'!$B$14*L159</f>
        <v>-1624361.79105547</v>
      </c>
      <c r="X159" s="23">
        <f t="shared" ca="1" si="78"/>
        <v>14784069.04218879</v>
      </c>
    </row>
    <row r="160" spans="1:24" x14ac:dyDescent="0.25">
      <c r="A160" s="11">
        <v>42614</v>
      </c>
      <c r="B160" s="6">
        <f t="shared" si="77"/>
        <v>2016</v>
      </c>
      <c r="D160">
        <f t="shared" ca="1" si="85"/>
        <v>86.570000000000007</v>
      </c>
      <c r="E160">
        <f t="shared" ca="1" si="85"/>
        <v>19.899999999999999</v>
      </c>
      <c r="F160">
        <f t="shared" si="85"/>
        <v>30</v>
      </c>
      <c r="G160" s="30">
        <f>G148*(1+SUMIF('Ontario Employment Growth'!B:B,B160,'Ontario Employment Growth'!G:G))</f>
        <v>7090.684742925001</v>
      </c>
      <c r="H160" s="30">
        <f t="shared" ref="H160" si="101">H148</f>
        <v>0</v>
      </c>
      <c r="I160">
        <f t="shared" ref="I160:L163" si="102">I148</f>
        <v>1</v>
      </c>
      <c r="J160">
        <f t="shared" si="102"/>
        <v>0</v>
      </c>
      <c r="K160">
        <f t="shared" si="102"/>
        <v>0</v>
      </c>
      <c r="L160">
        <f t="shared" si="102"/>
        <v>0</v>
      </c>
      <c r="N160" s="23">
        <f>'LU OLS Model'!$B$5</f>
        <v>-9214193.8984900694</v>
      </c>
      <c r="O160" s="23">
        <f ca="1">'LU OLS Model'!$B$6*D160</f>
        <v>-184316.82334666481</v>
      </c>
      <c r="P160" s="23">
        <f ca="1">'LU OLS Model'!$B$7*E160</f>
        <v>337088.50980248378</v>
      </c>
      <c r="Q160" s="23">
        <f>'LU OLS Model'!$B$8*F160</f>
        <v>11923787.053350959</v>
      </c>
      <c r="R160" s="23">
        <f>'LU OLS Model'!$B$9*G160</f>
        <v>11976101.144083729</v>
      </c>
      <c r="S160" s="23">
        <f>'LU OLS Model'!$B$10*H160</f>
        <v>0</v>
      </c>
      <c r="T160" s="23">
        <f>'LU OLS Model'!$B$11*I160</f>
        <v>-973362.50000730704</v>
      </c>
      <c r="U160" s="23">
        <f>'LU OLS Model'!$B$12*J160</f>
        <v>0</v>
      </c>
      <c r="V160" s="23">
        <f>'LU OLS Model'!$B$13*K160</f>
        <v>0</v>
      </c>
      <c r="W160" s="23">
        <f>'LU OLS Model'!$B$14*L160</f>
        <v>0</v>
      </c>
      <c r="X160" s="23">
        <f t="shared" ca="1" si="78"/>
        <v>13865103.485393129</v>
      </c>
    </row>
    <row r="161" spans="1:24" x14ac:dyDescent="0.25">
      <c r="A161" s="11">
        <v>42644</v>
      </c>
      <c r="B161" s="6">
        <f t="shared" si="77"/>
        <v>2016</v>
      </c>
      <c r="D161">
        <f t="shared" ref="D161:F163" ca="1" si="103">D149</f>
        <v>270.3</v>
      </c>
      <c r="E161">
        <f t="shared" ca="1" si="103"/>
        <v>1.21</v>
      </c>
      <c r="F161">
        <f t="shared" si="103"/>
        <v>31</v>
      </c>
      <c r="G161" s="30">
        <f>G149*(1+SUMIF('Ontario Employment Growth'!B:B,B161,'Ontario Employment Growth'!G:G))</f>
        <v>7083.0264235500017</v>
      </c>
      <c r="H161" s="30">
        <f t="shared" ref="H161" si="104">H149</f>
        <v>0</v>
      </c>
      <c r="I161">
        <f t="shared" si="102"/>
        <v>1</v>
      </c>
      <c r="J161">
        <f t="shared" si="102"/>
        <v>0</v>
      </c>
      <c r="K161">
        <f t="shared" si="102"/>
        <v>0</v>
      </c>
      <c r="L161">
        <f t="shared" si="102"/>
        <v>0</v>
      </c>
      <c r="N161" s="23">
        <f>'LU OLS Model'!$B$5</f>
        <v>-9214193.8984900694</v>
      </c>
      <c r="O161" s="23">
        <f ca="1">'LU OLS Model'!$B$6*D161</f>
        <v>-575497.7168834873</v>
      </c>
      <c r="P161" s="23">
        <f ca="1">'LU OLS Model'!$B$7*E161</f>
        <v>20496.336525678664</v>
      </c>
      <c r="Q161" s="23">
        <f>'LU OLS Model'!$B$8*F161</f>
        <v>12321246.621795991</v>
      </c>
      <c r="R161" s="23">
        <f>'LU OLS Model'!$B$9*G161</f>
        <v>11963166.313280512</v>
      </c>
      <c r="S161" s="23">
        <f>'LU OLS Model'!$B$10*H161</f>
        <v>0</v>
      </c>
      <c r="T161" s="23">
        <f>'LU OLS Model'!$B$11*I161</f>
        <v>-973362.50000730704</v>
      </c>
      <c r="U161" s="23">
        <f>'LU OLS Model'!$B$12*J161</f>
        <v>0</v>
      </c>
      <c r="V161" s="23">
        <f>'LU OLS Model'!$B$13*K161</f>
        <v>0</v>
      </c>
      <c r="W161" s="23">
        <f>'LU OLS Model'!$B$14*L161</f>
        <v>0</v>
      </c>
      <c r="X161" s="23">
        <f t="shared" ca="1" si="78"/>
        <v>13541855.156221317</v>
      </c>
    </row>
    <row r="162" spans="1:24" x14ac:dyDescent="0.25">
      <c r="A162" s="11">
        <v>42675</v>
      </c>
      <c r="B162" s="6">
        <f t="shared" si="77"/>
        <v>2016</v>
      </c>
      <c r="D162">
        <f t="shared" ca="1" si="103"/>
        <v>444.05</v>
      </c>
      <c r="E162">
        <f t="shared" ca="1" si="103"/>
        <v>0</v>
      </c>
      <c r="F162">
        <f t="shared" si="103"/>
        <v>30</v>
      </c>
      <c r="G162" s="30">
        <f>G150*(1+SUMIF('Ontario Employment Growth'!B:B,B162,'Ontario Employment Growth'!G:G))</f>
        <v>7060.255687275001</v>
      </c>
      <c r="H162" s="30">
        <f t="shared" ref="H162" si="105">H150</f>
        <v>0</v>
      </c>
      <c r="I162">
        <f t="shared" si="102"/>
        <v>1</v>
      </c>
      <c r="J162">
        <f t="shared" si="102"/>
        <v>0</v>
      </c>
      <c r="K162">
        <f t="shared" si="102"/>
        <v>0</v>
      </c>
      <c r="L162">
        <f t="shared" si="102"/>
        <v>0</v>
      </c>
      <c r="N162" s="23">
        <f>'LU OLS Model'!$B$5</f>
        <v>-9214193.8984900694</v>
      </c>
      <c r="O162" s="23">
        <f ca="1">'LU OLS Model'!$B$6*D162</f>
        <v>-945430.11906071962</v>
      </c>
      <c r="P162" s="23">
        <f ca="1">'LU OLS Model'!$B$7*E162</f>
        <v>0</v>
      </c>
      <c r="Q162" s="23">
        <f>'LU OLS Model'!$B$8*F162</f>
        <v>11923787.053350959</v>
      </c>
      <c r="R162" s="23">
        <f>'LU OLS Model'!$B$9*G162</f>
        <v>11924706.749692276</v>
      </c>
      <c r="S162" s="23">
        <f>'LU OLS Model'!$B$10*H162</f>
        <v>0</v>
      </c>
      <c r="T162" s="23">
        <f>'LU OLS Model'!$B$11*I162</f>
        <v>-973362.50000730704</v>
      </c>
      <c r="U162" s="23">
        <f>'LU OLS Model'!$B$12*J162</f>
        <v>0</v>
      </c>
      <c r="V162" s="23">
        <f>'LU OLS Model'!$B$13*K162</f>
        <v>0</v>
      </c>
      <c r="W162" s="23">
        <f>'LU OLS Model'!$B$14*L162</f>
        <v>0</v>
      </c>
      <c r="X162" s="23">
        <f t="shared" ca="1" si="78"/>
        <v>12715507.285485139</v>
      </c>
    </row>
    <row r="163" spans="1:24" x14ac:dyDescent="0.25">
      <c r="A163" s="11">
        <v>42705</v>
      </c>
      <c r="B163" s="6">
        <f t="shared" si="77"/>
        <v>2016</v>
      </c>
      <c r="D163">
        <f t="shared" ca="1" si="103"/>
        <v>684.01</v>
      </c>
      <c r="E163">
        <f t="shared" ca="1" si="103"/>
        <v>0</v>
      </c>
      <c r="F163">
        <f t="shared" si="103"/>
        <v>31</v>
      </c>
      <c r="G163" s="30">
        <f>G151*(1+SUMIF('Ontario Employment Growth'!B:B,B163,'Ontario Employment Growth'!G:G))</f>
        <v>7048.9213746000014</v>
      </c>
      <c r="H163" s="30">
        <f t="shared" ref="H163" si="106">H151</f>
        <v>0</v>
      </c>
      <c r="I163">
        <f t="shared" si="102"/>
        <v>0</v>
      </c>
      <c r="J163">
        <f t="shared" si="102"/>
        <v>0</v>
      </c>
      <c r="K163">
        <f t="shared" si="102"/>
        <v>1</v>
      </c>
      <c r="L163">
        <f t="shared" si="102"/>
        <v>0</v>
      </c>
      <c r="N163" s="23">
        <f>'LU OLS Model'!$B$5</f>
        <v>-9214193.8984900694</v>
      </c>
      <c r="O163" s="23">
        <f ca="1">'LU OLS Model'!$B$6*D163</f>
        <v>-1456330.7189251725</v>
      </c>
      <c r="P163" s="23">
        <f ca="1">'LU OLS Model'!$B$7*E163</f>
        <v>0</v>
      </c>
      <c r="Q163" s="23">
        <f>'LU OLS Model'!$B$8*F163</f>
        <v>12321246.621795991</v>
      </c>
      <c r="R163" s="23">
        <f>'LU OLS Model'!$B$9*G163</f>
        <v>11905563.200103512</v>
      </c>
      <c r="S163" s="23">
        <f>'LU OLS Model'!$B$10*H163</f>
        <v>0</v>
      </c>
      <c r="T163" s="23">
        <f>'LU OLS Model'!$B$11*I163</f>
        <v>0</v>
      </c>
      <c r="U163" s="23">
        <f>'LU OLS Model'!$B$12*J163</f>
        <v>0</v>
      </c>
      <c r="V163" s="23">
        <f>'LU OLS Model'!$B$13*K163</f>
        <v>-1101046.6373260899</v>
      </c>
      <c r="W163" s="23">
        <f>'LU OLS Model'!$B$14*L163</f>
        <v>0</v>
      </c>
      <c r="X163" s="23">
        <f t="shared" ca="1" si="78"/>
        <v>12455238.567158172</v>
      </c>
    </row>
    <row r="164" spans="1:24" x14ac:dyDescent="0.25">
      <c r="A164" s="11">
        <v>42736</v>
      </c>
      <c r="B164" s="6">
        <f t="shared" ref="B164:B211" si="107">YEAR(A164)</f>
        <v>2017</v>
      </c>
      <c r="D164">
        <f t="shared" ref="D164:F183" ca="1" si="108">D152</f>
        <v>784.29</v>
      </c>
      <c r="E164">
        <f t="shared" ca="1" si="108"/>
        <v>0</v>
      </c>
      <c r="F164">
        <f t="shared" si="108"/>
        <v>31</v>
      </c>
      <c r="G164" s="30">
        <f>G152*(1+SUMIF('Ontario Employment Growth'!B:B,B164,'Ontario Employment Growth'!G:G))</f>
        <v>7029.6940405888899</v>
      </c>
      <c r="H164" s="30">
        <f t="shared" ref="H164" si="109">H152</f>
        <v>0</v>
      </c>
      <c r="I164">
        <f t="shared" ref="I164:L183" si="110">I152</f>
        <v>0</v>
      </c>
      <c r="J164">
        <f t="shared" si="110"/>
        <v>0</v>
      </c>
      <c r="K164">
        <f t="shared" si="110"/>
        <v>0</v>
      </c>
      <c r="L164">
        <f t="shared" si="110"/>
        <v>0</v>
      </c>
      <c r="N164" s="23">
        <f>'LU OLS Model'!$B$5</f>
        <v>-9214193.8984900694</v>
      </c>
      <c r="O164" s="23">
        <f ca="1">'LU OLS Model'!$B$6*D164</f>
        <v>-1669837.6040493904</v>
      </c>
      <c r="P164" s="23">
        <f ca="1">'LU OLS Model'!$B$7*E164</f>
        <v>0</v>
      </c>
      <c r="Q164" s="23">
        <f>'LU OLS Model'!$B$8*F164</f>
        <v>12321246.621795991</v>
      </c>
      <c r="R164" s="23">
        <f>'LU OLS Model'!$B$9*G164</f>
        <v>11873088.410263518</v>
      </c>
      <c r="S164" s="23">
        <f>'LU OLS Model'!$B$10*H164</f>
        <v>0</v>
      </c>
      <c r="T164" s="23">
        <f>'LU OLS Model'!$B$11*I164</f>
        <v>0</v>
      </c>
      <c r="U164" s="23">
        <f>'LU OLS Model'!$B$12*J164</f>
        <v>0</v>
      </c>
      <c r="V164" s="23">
        <f>'LU OLS Model'!$B$13*K164</f>
        <v>0</v>
      </c>
      <c r="W164" s="23">
        <f>'LU OLS Model'!$B$14*L164</f>
        <v>0</v>
      </c>
      <c r="X164" s="23">
        <f t="shared" ref="X164:X211" ca="1" si="111">SUM(N164:W164)</f>
        <v>13310303.52952005</v>
      </c>
    </row>
    <row r="165" spans="1:24" x14ac:dyDescent="0.25">
      <c r="A165" s="11">
        <v>42767</v>
      </c>
      <c r="B165" s="6">
        <f t="shared" si="107"/>
        <v>2017</v>
      </c>
      <c r="D165">
        <f t="shared" ca="1" si="108"/>
        <v>682.50999999999988</v>
      </c>
      <c r="E165">
        <f t="shared" ca="1" si="108"/>
        <v>0</v>
      </c>
      <c r="F165">
        <f t="shared" si="108"/>
        <v>29</v>
      </c>
      <c r="G165" s="30">
        <f>G153*(1+SUMIF('Ontario Employment Growth'!B:B,B165,'Ontario Employment Growth'!G:G))</f>
        <v>6994.7836427734146</v>
      </c>
      <c r="H165" s="30">
        <f t="shared" ref="H165" si="112">H153</f>
        <v>0</v>
      </c>
      <c r="I165">
        <f t="shared" si="110"/>
        <v>0</v>
      </c>
      <c r="J165">
        <f t="shared" si="110"/>
        <v>0</v>
      </c>
      <c r="K165">
        <f t="shared" si="110"/>
        <v>0</v>
      </c>
      <c r="L165">
        <f t="shared" si="110"/>
        <v>0</v>
      </c>
      <c r="N165" s="23">
        <f>'LU OLS Model'!$B$5</f>
        <v>-9214193.8984900694</v>
      </c>
      <c r="O165" s="23">
        <f ca="1">'LU OLS Model'!$B$6*D165</f>
        <v>-1453137.0578991817</v>
      </c>
      <c r="P165" s="23">
        <f ca="1">'LU OLS Model'!$B$7*E165</f>
        <v>0</v>
      </c>
      <c r="Q165" s="23">
        <f>'LU OLS Model'!$B$8*F165</f>
        <v>11526327.484905928</v>
      </c>
      <c r="R165" s="23">
        <f>'LU OLS Model'!$B$9*G165</f>
        <v>11814125.070279252</v>
      </c>
      <c r="S165" s="23">
        <f>'LU OLS Model'!$B$10*H165</f>
        <v>0</v>
      </c>
      <c r="T165" s="23">
        <f>'LU OLS Model'!$B$11*I165</f>
        <v>0</v>
      </c>
      <c r="U165" s="23">
        <f>'LU OLS Model'!$B$12*J165</f>
        <v>0</v>
      </c>
      <c r="V165" s="23">
        <f>'LU OLS Model'!$B$13*K165</f>
        <v>0</v>
      </c>
      <c r="W165" s="23">
        <f>'LU OLS Model'!$B$14*L165</f>
        <v>0</v>
      </c>
      <c r="X165" s="23">
        <f t="shared" ca="1" si="111"/>
        <v>12673121.598795928</v>
      </c>
    </row>
    <row r="166" spans="1:24" x14ac:dyDescent="0.25">
      <c r="A166" s="11">
        <v>42795</v>
      </c>
      <c r="B166" s="6">
        <f t="shared" si="107"/>
        <v>2017</v>
      </c>
      <c r="D166">
        <f t="shared" ca="1" si="108"/>
        <v>556.99</v>
      </c>
      <c r="E166">
        <f t="shared" ca="1" si="108"/>
        <v>0</v>
      </c>
      <c r="F166">
        <f t="shared" si="108"/>
        <v>31</v>
      </c>
      <c r="G166" s="30">
        <f>G154*(1+SUMIF('Ontario Employment Growth'!B:B,B166,'Ontario Employment Growth'!G:G))</f>
        <v>6973.0937506395394</v>
      </c>
      <c r="H166" s="30">
        <f t="shared" ref="H166" si="113">H154</f>
        <v>1</v>
      </c>
      <c r="I166">
        <f t="shared" si="110"/>
        <v>0</v>
      </c>
      <c r="J166">
        <f t="shared" si="110"/>
        <v>0</v>
      </c>
      <c r="K166">
        <f t="shared" si="110"/>
        <v>0</v>
      </c>
      <c r="L166">
        <f t="shared" si="110"/>
        <v>0</v>
      </c>
      <c r="N166" s="23">
        <f>'LU OLS Model'!$B$5</f>
        <v>-9214193.8984900694</v>
      </c>
      <c r="O166" s="23">
        <f ca="1">'LU OLS Model'!$B$6*D166</f>
        <v>-1185891.5032442973</v>
      </c>
      <c r="P166" s="23">
        <f ca="1">'LU OLS Model'!$B$7*E166</f>
        <v>0</v>
      </c>
      <c r="Q166" s="23">
        <f>'LU OLS Model'!$B$8*F166</f>
        <v>12321246.621795991</v>
      </c>
      <c r="R166" s="23">
        <f>'LU OLS Model'!$B$9*G166</f>
        <v>11777491.042478377</v>
      </c>
      <c r="S166" s="23">
        <f>'LU OLS Model'!$B$10*H166</f>
        <v>-467491.52542399202</v>
      </c>
      <c r="T166" s="23">
        <f>'LU OLS Model'!$B$11*I166</f>
        <v>0</v>
      </c>
      <c r="U166" s="23">
        <f>'LU OLS Model'!$B$12*J166</f>
        <v>0</v>
      </c>
      <c r="V166" s="23">
        <f>'LU OLS Model'!$B$13*K166</f>
        <v>0</v>
      </c>
      <c r="W166" s="23">
        <f>'LU OLS Model'!$B$14*L166</f>
        <v>0</v>
      </c>
      <c r="X166" s="23">
        <f t="shared" ca="1" si="111"/>
        <v>13231160.737116009</v>
      </c>
    </row>
    <row r="167" spans="1:24" x14ac:dyDescent="0.25">
      <c r="A167" s="11">
        <v>42826</v>
      </c>
      <c r="B167" s="6">
        <f t="shared" si="107"/>
        <v>2017</v>
      </c>
      <c r="D167">
        <f t="shared" ca="1" si="108"/>
        <v>326.58999999999997</v>
      </c>
      <c r="E167">
        <f t="shared" ca="1" si="108"/>
        <v>0.39</v>
      </c>
      <c r="F167">
        <f t="shared" si="108"/>
        <v>30</v>
      </c>
      <c r="G167" s="30">
        <f>G155*(1+SUMIF('Ontario Employment Growth'!B:B,B167,'Ontario Employment Growth'!G:G))</f>
        <v>7007.9008632543764</v>
      </c>
      <c r="H167" s="30">
        <f t="shared" ref="H167" si="114">H155</f>
        <v>1</v>
      </c>
      <c r="I167">
        <f t="shared" si="110"/>
        <v>0</v>
      </c>
      <c r="J167">
        <f t="shared" si="110"/>
        <v>1</v>
      </c>
      <c r="K167">
        <f t="shared" si="110"/>
        <v>0</v>
      </c>
      <c r="L167">
        <f t="shared" si="110"/>
        <v>0</v>
      </c>
      <c r="N167" s="23">
        <f>'LU OLS Model'!$B$5</f>
        <v>-9214193.8984900694</v>
      </c>
      <c r="O167" s="23">
        <f ca="1">'LU OLS Model'!$B$6*D167</f>
        <v>-695345.16965215723</v>
      </c>
      <c r="P167" s="23">
        <f ca="1">'LU OLS Model'!$B$7*E167</f>
        <v>6606.2572272848583</v>
      </c>
      <c r="Q167" s="23">
        <f>'LU OLS Model'!$B$8*F167</f>
        <v>11923787.053350959</v>
      </c>
      <c r="R167" s="23">
        <f>'LU OLS Model'!$B$9*G167</f>
        <v>11836279.934711209</v>
      </c>
      <c r="S167" s="23">
        <f>'LU OLS Model'!$B$10*H167</f>
        <v>-467491.52542399202</v>
      </c>
      <c r="T167" s="23">
        <f>'LU OLS Model'!$B$11*I167</f>
        <v>0</v>
      </c>
      <c r="U167" s="23">
        <f>'LU OLS Model'!$B$12*J167</f>
        <v>-1002687.4002441399</v>
      </c>
      <c r="V167" s="23">
        <f>'LU OLS Model'!$B$13*K167</f>
        <v>0</v>
      </c>
      <c r="W167" s="23">
        <f>'LU OLS Model'!$B$14*L167</f>
        <v>0</v>
      </c>
      <c r="X167" s="23">
        <f t="shared" ca="1" si="111"/>
        <v>12386955.251479095</v>
      </c>
    </row>
    <row r="168" spans="1:24" x14ac:dyDescent="0.25">
      <c r="A168" s="11">
        <v>42856</v>
      </c>
      <c r="B168" s="6">
        <f t="shared" si="107"/>
        <v>2017</v>
      </c>
      <c r="D168">
        <f t="shared" ca="1" si="108"/>
        <v>144.96</v>
      </c>
      <c r="E168">
        <f t="shared" ca="1" si="108"/>
        <v>8.67</v>
      </c>
      <c r="F168">
        <f t="shared" si="108"/>
        <v>31</v>
      </c>
      <c r="G168" s="30">
        <f>G156*(1+SUMIF('Ontario Employment Growth'!B:B,B168,'Ontario Employment Growth'!G:G))</f>
        <v>7067.3931388215769</v>
      </c>
      <c r="H168" s="30">
        <f t="shared" ref="H168" si="115">H156</f>
        <v>1</v>
      </c>
      <c r="I168">
        <f t="shared" si="110"/>
        <v>0</v>
      </c>
      <c r="J168">
        <f t="shared" si="110"/>
        <v>0</v>
      </c>
      <c r="K168">
        <f t="shared" si="110"/>
        <v>0</v>
      </c>
      <c r="L168">
        <f t="shared" si="110"/>
        <v>1</v>
      </c>
      <c r="N168" s="23">
        <f>'LU OLS Model'!$B$5</f>
        <v>-9214193.8984900694</v>
      </c>
      <c r="O168" s="23">
        <f ca="1">'LU OLS Model'!$B$6*D168</f>
        <v>-308635.4015517215</v>
      </c>
      <c r="P168" s="23">
        <f ca="1">'LU OLS Model'!$B$7*E168</f>
        <v>146862.17989887108</v>
      </c>
      <c r="Q168" s="23">
        <f>'LU OLS Model'!$B$8*F168</f>
        <v>12321246.621795991</v>
      </c>
      <c r="R168" s="23">
        <f>'LU OLS Model'!$B$9*G168</f>
        <v>11936761.839536466</v>
      </c>
      <c r="S168" s="23">
        <f>'LU OLS Model'!$B$10*H168</f>
        <v>-467491.52542399202</v>
      </c>
      <c r="T168" s="23">
        <f>'LU OLS Model'!$B$11*I168</f>
        <v>0</v>
      </c>
      <c r="U168" s="23">
        <f>'LU OLS Model'!$B$12*J168</f>
        <v>0</v>
      </c>
      <c r="V168" s="23">
        <f>'LU OLS Model'!$B$13*K168</f>
        <v>0</v>
      </c>
      <c r="W168" s="23">
        <f>'LU OLS Model'!$B$14*L168</f>
        <v>-1624361.79105547</v>
      </c>
      <c r="X168" s="23">
        <f t="shared" ca="1" si="111"/>
        <v>12790188.024710074</v>
      </c>
    </row>
    <row r="169" spans="1:24" x14ac:dyDescent="0.25">
      <c r="A169" s="11">
        <v>42887</v>
      </c>
      <c r="B169" s="6">
        <f t="shared" si="107"/>
        <v>2017</v>
      </c>
      <c r="D169">
        <f t="shared" ca="1" si="108"/>
        <v>41.510000000000005</v>
      </c>
      <c r="E169">
        <f t="shared" ca="1" si="108"/>
        <v>44.41</v>
      </c>
      <c r="F169">
        <f t="shared" si="108"/>
        <v>30</v>
      </c>
      <c r="G169" s="30">
        <f>G157*(1+SUMIF('Ontario Employment Growth'!B:B,B169,'Ontario Employment Growth'!G:G))</f>
        <v>7140.0026348697384</v>
      </c>
      <c r="H169" s="30">
        <f t="shared" ref="H169" si="116">H157</f>
        <v>0</v>
      </c>
      <c r="I169">
        <f t="shared" si="110"/>
        <v>0</v>
      </c>
      <c r="J169">
        <f t="shared" si="110"/>
        <v>0</v>
      </c>
      <c r="K169">
        <f t="shared" si="110"/>
        <v>0</v>
      </c>
      <c r="L169">
        <f t="shared" si="110"/>
        <v>1</v>
      </c>
      <c r="N169" s="23">
        <f>'LU OLS Model'!$B$5</f>
        <v>-9214193.8984900694</v>
      </c>
      <c r="O169" s="23">
        <f ca="1">'LU OLS Model'!$B$6*D169</f>
        <v>-88379.246125910315</v>
      </c>
      <c r="P169" s="23">
        <f ca="1">'LU OLS Model'!$B$7*E169</f>
        <v>752266.36785569368</v>
      </c>
      <c r="Q169" s="23">
        <f>'LU OLS Model'!$B$8*F169</f>
        <v>11923787.053350959</v>
      </c>
      <c r="R169" s="23">
        <f>'LU OLS Model'!$B$9*G169</f>
        <v>12059398.608793678</v>
      </c>
      <c r="S169" s="23">
        <f>'LU OLS Model'!$B$10*H169</f>
        <v>0</v>
      </c>
      <c r="T169" s="23">
        <f>'LU OLS Model'!$B$11*I169</f>
        <v>0</v>
      </c>
      <c r="U169" s="23">
        <f>'LU OLS Model'!$B$12*J169</f>
        <v>0</v>
      </c>
      <c r="V169" s="23">
        <f>'LU OLS Model'!$B$13*K169</f>
        <v>0</v>
      </c>
      <c r="W169" s="23">
        <f>'LU OLS Model'!$B$14*L169</f>
        <v>-1624361.79105547</v>
      </c>
      <c r="X169" s="23">
        <f t="shared" ca="1" si="111"/>
        <v>13808517.09432888</v>
      </c>
    </row>
    <row r="170" spans="1:24" x14ac:dyDescent="0.25">
      <c r="A170" s="11">
        <v>42917</v>
      </c>
      <c r="B170" s="6">
        <f t="shared" si="107"/>
        <v>2017</v>
      </c>
      <c r="D170">
        <f t="shared" ca="1" si="108"/>
        <v>5.01</v>
      </c>
      <c r="E170">
        <f t="shared" ca="1" si="108"/>
        <v>96.909999999999982</v>
      </c>
      <c r="F170">
        <f t="shared" si="108"/>
        <v>31</v>
      </c>
      <c r="G170" s="30">
        <f>G158*(1+SUMIF('Ontario Employment Growth'!B:B,B170,'Ontario Employment Growth'!G:G))</f>
        <v>7186.3776899559762</v>
      </c>
      <c r="H170" s="30">
        <f t="shared" ref="H170" si="117">H158</f>
        <v>0</v>
      </c>
      <c r="I170">
        <f t="shared" si="110"/>
        <v>0</v>
      </c>
      <c r="J170">
        <f t="shared" si="110"/>
        <v>0</v>
      </c>
      <c r="K170">
        <f t="shared" si="110"/>
        <v>0</v>
      </c>
      <c r="L170">
        <f t="shared" si="110"/>
        <v>1</v>
      </c>
      <c r="N170" s="23">
        <f>'LU OLS Model'!$B$5</f>
        <v>-9214193.8984900694</v>
      </c>
      <c r="O170" s="23">
        <f ca="1">'LU OLS Model'!$B$6*D170</f>
        <v>-10666.827826808254</v>
      </c>
      <c r="P170" s="23">
        <f ca="1">'LU OLS Model'!$B$7*E170</f>
        <v>1641570.225374809</v>
      </c>
      <c r="Q170" s="23">
        <f>'LU OLS Model'!$B$8*F170</f>
        <v>12321246.621795991</v>
      </c>
      <c r="R170" s="23">
        <f>'LU OLS Model'!$B$9*G170</f>
        <v>12137725.649186976</v>
      </c>
      <c r="S170" s="23">
        <f>'LU OLS Model'!$B$10*H170</f>
        <v>0</v>
      </c>
      <c r="T170" s="23">
        <f>'LU OLS Model'!$B$11*I170</f>
        <v>0</v>
      </c>
      <c r="U170" s="23">
        <f>'LU OLS Model'!$B$12*J170</f>
        <v>0</v>
      </c>
      <c r="V170" s="23">
        <f>'LU OLS Model'!$B$13*K170</f>
        <v>0</v>
      </c>
      <c r="W170" s="23">
        <f>'LU OLS Model'!$B$14*L170</f>
        <v>-1624361.79105547</v>
      </c>
      <c r="X170" s="23">
        <f t="shared" ca="1" si="111"/>
        <v>15251319.978985429</v>
      </c>
    </row>
    <row r="171" spans="1:24" x14ac:dyDescent="0.25">
      <c r="A171" s="11">
        <v>42948</v>
      </c>
      <c r="B171" s="6">
        <f t="shared" si="107"/>
        <v>2017</v>
      </c>
      <c r="D171">
        <f t="shared" ca="1" si="108"/>
        <v>12.719999999999999</v>
      </c>
      <c r="E171">
        <f t="shared" ca="1" si="108"/>
        <v>77.22999999999999</v>
      </c>
      <c r="F171">
        <f t="shared" si="108"/>
        <v>31</v>
      </c>
      <c r="G171" s="30">
        <f>G159*(1+SUMIF('Ontario Employment Growth'!B:B,B171,'Ontario Employment Growth'!G:G))</f>
        <v>7198.6686288318388</v>
      </c>
      <c r="H171" s="30">
        <f t="shared" ref="H171" si="118">H159</f>
        <v>0</v>
      </c>
      <c r="I171">
        <f t="shared" si="110"/>
        <v>0</v>
      </c>
      <c r="J171">
        <f t="shared" si="110"/>
        <v>0</v>
      </c>
      <c r="K171">
        <f t="shared" si="110"/>
        <v>0</v>
      </c>
      <c r="L171">
        <f t="shared" si="110"/>
        <v>1</v>
      </c>
      <c r="N171" s="23">
        <f>'LU OLS Model'!$B$5</f>
        <v>-9214193.8984900694</v>
      </c>
      <c r="O171" s="23">
        <f ca="1">'LU OLS Model'!$B$6*D171</f>
        <v>-27082.245500399396</v>
      </c>
      <c r="P171" s="23">
        <f ca="1">'LU OLS Model'!$B$7*E171</f>
        <v>1308208.3222133578</v>
      </c>
      <c r="Q171" s="23">
        <f>'LU OLS Model'!$B$8*F171</f>
        <v>12321246.621795991</v>
      </c>
      <c r="R171" s="23">
        <f>'LU OLS Model'!$B$9*G171</f>
        <v>12158484.931607474</v>
      </c>
      <c r="S171" s="23">
        <f>'LU OLS Model'!$B$10*H171</f>
        <v>0</v>
      </c>
      <c r="T171" s="23">
        <f>'LU OLS Model'!$B$11*I171</f>
        <v>0</v>
      </c>
      <c r="U171" s="23">
        <f>'LU OLS Model'!$B$12*J171</f>
        <v>0</v>
      </c>
      <c r="V171" s="23">
        <f>'LU OLS Model'!$B$13*K171</f>
        <v>0</v>
      </c>
      <c r="W171" s="23">
        <f>'LU OLS Model'!$B$14*L171</f>
        <v>-1624361.79105547</v>
      </c>
      <c r="X171" s="23">
        <f t="shared" ca="1" si="111"/>
        <v>14922301.940570883</v>
      </c>
    </row>
    <row r="172" spans="1:24" x14ac:dyDescent="0.25">
      <c r="A172" s="11">
        <v>42979</v>
      </c>
      <c r="B172" s="6">
        <f t="shared" si="107"/>
        <v>2017</v>
      </c>
      <c r="D172">
        <f t="shared" ca="1" si="108"/>
        <v>86.570000000000007</v>
      </c>
      <c r="E172">
        <f t="shared" ca="1" si="108"/>
        <v>19.899999999999999</v>
      </c>
      <c r="F172">
        <f t="shared" si="108"/>
        <v>30</v>
      </c>
      <c r="G172" s="30">
        <f>G160*(1+SUMIF('Ontario Employment Growth'!B:B,B172,'Ontario Employment Growth'!G:G))</f>
        <v>7172.2276174686394</v>
      </c>
      <c r="H172" s="30">
        <f t="shared" ref="H172" si="119">H160</f>
        <v>0</v>
      </c>
      <c r="I172">
        <f t="shared" si="110"/>
        <v>1</v>
      </c>
      <c r="J172">
        <f t="shared" si="110"/>
        <v>0</v>
      </c>
      <c r="K172">
        <f t="shared" si="110"/>
        <v>0</v>
      </c>
      <c r="L172">
        <f t="shared" si="110"/>
        <v>0</v>
      </c>
      <c r="N172" s="23">
        <f>'LU OLS Model'!$B$5</f>
        <v>-9214193.8984900694</v>
      </c>
      <c r="O172" s="23">
        <f ca="1">'LU OLS Model'!$B$6*D172</f>
        <v>-184316.82334666481</v>
      </c>
      <c r="P172" s="23">
        <f ca="1">'LU OLS Model'!$B$7*E172</f>
        <v>337088.50980248378</v>
      </c>
      <c r="Q172" s="23">
        <f>'LU OLS Model'!$B$8*F172</f>
        <v>11923787.053350959</v>
      </c>
      <c r="R172" s="23">
        <f>'LU OLS Model'!$B$9*G172</f>
        <v>12113826.307240693</v>
      </c>
      <c r="S172" s="23">
        <f>'LU OLS Model'!$B$10*H172</f>
        <v>0</v>
      </c>
      <c r="T172" s="23">
        <f>'LU OLS Model'!$B$11*I172</f>
        <v>-973362.50000730704</v>
      </c>
      <c r="U172" s="23">
        <f>'LU OLS Model'!$B$12*J172</f>
        <v>0</v>
      </c>
      <c r="V172" s="23">
        <f>'LU OLS Model'!$B$13*K172</f>
        <v>0</v>
      </c>
      <c r="W172" s="23">
        <f>'LU OLS Model'!$B$14*L172</f>
        <v>0</v>
      </c>
      <c r="X172" s="23">
        <f t="shared" ca="1" si="111"/>
        <v>14002828.648550093</v>
      </c>
    </row>
    <row r="173" spans="1:24" x14ac:dyDescent="0.25">
      <c r="A173" s="11">
        <v>43009</v>
      </c>
      <c r="B173" s="6">
        <f t="shared" si="107"/>
        <v>2017</v>
      </c>
      <c r="D173">
        <f t="shared" ca="1" si="108"/>
        <v>270.3</v>
      </c>
      <c r="E173">
        <f t="shared" ca="1" si="108"/>
        <v>1.21</v>
      </c>
      <c r="F173">
        <f t="shared" si="108"/>
        <v>31</v>
      </c>
      <c r="G173" s="30">
        <f>G161*(1+SUMIF('Ontario Employment Growth'!B:B,B173,'Ontario Employment Growth'!G:G))</f>
        <v>7164.4812274208271</v>
      </c>
      <c r="H173" s="30">
        <f t="shared" ref="H173" si="120">H161</f>
        <v>0</v>
      </c>
      <c r="I173">
        <f t="shared" si="110"/>
        <v>1</v>
      </c>
      <c r="J173">
        <f t="shared" si="110"/>
        <v>0</v>
      </c>
      <c r="K173">
        <f t="shared" si="110"/>
        <v>0</v>
      </c>
      <c r="L173">
        <f t="shared" si="110"/>
        <v>0</v>
      </c>
      <c r="N173" s="23">
        <f>'LU OLS Model'!$B$5</f>
        <v>-9214193.8984900694</v>
      </c>
      <c r="O173" s="23">
        <f ca="1">'LU OLS Model'!$B$6*D173</f>
        <v>-575497.7168834873</v>
      </c>
      <c r="P173" s="23">
        <f ca="1">'LU OLS Model'!$B$7*E173</f>
        <v>20496.336525678664</v>
      </c>
      <c r="Q173" s="23">
        <f>'LU OLS Model'!$B$8*F173</f>
        <v>12321246.621795991</v>
      </c>
      <c r="R173" s="23">
        <f>'LU OLS Model'!$B$9*G173</f>
        <v>12100742.725883238</v>
      </c>
      <c r="S173" s="23">
        <f>'LU OLS Model'!$B$10*H173</f>
        <v>0</v>
      </c>
      <c r="T173" s="23">
        <f>'LU OLS Model'!$B$11*I173</f>
        <v>-973362.50000730704</v>
      </c>
      <c r="U173" s="23">
        <f>'LU OLS Model'!$B$12*J173</f>
        <v>0</v>
      </c>
      <c r="V173" s="23">
        <f>'LU OLS Model'!$B$13*K173</f>
        <v>0</v>
      </c>
      <c r="W173" s="23">
        <f>'LU OLS Model'!$B$14*L173</f>
        <v>0</v>
      </c>
      <c r="X173" s="23">
        <f t="shared" ca="1" si="111"/>
        <v>13679431.568824043</v>
      </c>
    </row>
    <row r="174" spans="1:24" x14ac:dyDescent="0.25">
      <c r="A174" s="11">
        <v>43040</v>
      </c>
      <c r="B174" s="6">
        <f t="shared" si="107"/>
        <v>2017</v>
      </c>
      <c r="D174">
        <f t="shared" ca="1" si="108"/>
        <v>444.05</v>
      </c>
      <c r="E174">
        <f t="shared" ca="1" si="108"/>
        <v>0</v>
      </c>
      <c r="F174">
        <f t="shared" si="108"/>
        <v>30</v>
      </c>
      <c r="G174" s="30">
        <f>G162*(1+SUMIF('Ontario Employment Growth'!B:B,B174,'Ontario Employment Growth'!G:G))</f>
        <v>7141.4486276786638</v>
      </c>
      <c r="H174" s="30">
        <f t="shared" ref="H174" si="121">H162</f>
        <v>0</v>
      </c>
      <c r="I174">
        <f t="shared" si="110"/>
        <v>1</v>
      </c>
      <c r="J174">
        <f t="shared" si="110"/>
        <v>0</v>
      </c>
      <c r="K174">
        <f t="shared" si="110"/>
        <v>0</v>
      </c>
      <c r="L174">
        <f t="shared" si="110"/>
        <v>0</v>
      </c>
      <c r="N174" s="23">
        <f>'LU OLS Model'!$B$5</f>
        <v>-9214193.8984900694</v>
      </c>
      <c r="O174" s="23">
        <f ca="1">'LU OLS Model'!$B$6*D174</f>
        <v>-945430.11906071962</v>
      </c>
      <c r="P174" s="23">
        <f ca="1">'LU OLS Model'!$B$7*E174</f>
        <v>0</v>
      </c>
      <c r="Q174" s="23">
        <f>'LU OLS Model'!$B$8*F174</f>
        <v>11923787.053350959</v>
      </c>
      <c r="R174" s="23">
        <f>'LU OLS Model'!$B$9*G174</f>
        <v>12061840.877313737</v>
      </c>
      <c r="S174" s="23">
        <f>'LU OLS Model'!$B$10*H174</f>
        <v>0</v>
      </c>
      <c r="T174" s="23">
        <f>'LU OLS Model'!$B$11*I174</f>
        <v>-973362.50000730704</v>
      </c>
      <c r="U174" s="23">
        <f>'LU OLS Model'!$B$12*J174</f>
        <v>0</v>
      </c>
      <c r="V174" s="23">
        <f>'LU OLS Model'!$B$13*K174</f>
        <v>0</v>
      </c>
      <c r="W174" s="23">
        <f>'LU OLS Model'!$B$14*L174</f>
        <v>0</v>
      </c>
      <c r="X174" s="23">
        <f t="shared" ca="1" si="111"/>
        <v>12852641.4131066</v>
      </c>
    </row>
    <row r="175" spans="1:24" x14ac:dyDescent="0.25">
      <c r="A175" s="11">
        <v>43070</v>
      </c>
      <c r="B175" s="6">
        <f t="shared" si="107"/>
        <v>2017</v>
      </c>
      <c r="D175">
        <f t="shared" ca="1" si="108"/>
        <v>684.01</v>
      </c>
      <c r="E175">
        <f t="shared" ca="1" si="108"/>
        <v>0</v>
      </c>
      <c r="F175">
        <f t="shared" si="108"/>
        <v>31</v>
      </c>
      <c r="G175" s="30">
        <f>G163*(1+SUMIF('Ontario Employment Growth'!B:B,B175,'Ontario Employment Growth'!G:G))</f>
        <v>7129.9839704079022</v>
      </c>
      <c r="H175" s="30">
        <f t="shared" ref="H175" si="122">H163</f>
        <v>0</v>
      </c>
      <c r="I175">
        <f t="shared" si="110"/>
        <v>0</v>
      </c>
      <c r="J175">
        <f t="shared" si="110"/>
        <v>0</v>
      </c>
      <c r="K175">
        <f t="shared" si="110"/>
        <v>1</v>
      </c>
      <c r="L175">
        <f t="shared" si="110"/>
        <v>0</v>
      </c>
      <c r="N175" s="23">
        <f>'LU OLS Model'!$B$5</f>
        <v>-9214193.8984900694</v>
      </c>
      <c r="O175" s="23">
        <f ca="1">'LU OLS Model'!$B$6*D175</f>
        <v>-1456330.7189251725</v>
      </c>
      <c r="P175" s="23">
        <f ca="1">'LU OLS Model'!$B$7*E175</f>
        <v>0</v>
      </c>
      <c r="Q175" s="23">
        <f>'LU OLS Model'!$B$8*F175</f>
        <v>12321246.621795991</v>
      </c>
      <c r="R175" s="23">
        <f>'LU OLS Model'!$B$9*G175</f>
        <v>12042477.176904704</v>
      </c>
      <c r="S175" s="23">
        <f>'LU OLS Model'!$B$10*H175</f>
        <v>0</v>
      </c>
      <c r="T175" s="23">
        <f>'LU OLS Model'!$B$11*I175</f>
        <v>0</v>
      </c>
      <c r="U175" s="23">
        <f>'LU OLS Model'!$B$12*J175</f>
        <v>0</v>
      </c>
      <c r="V175" s="23">
        <f>'LU OLS Model'!$B$13*K175</f>
        <v>-1101046.6373260899</v>
      </c>
      <c r="W175" s="23">
        <f>'LU OLS Model'!$B$14*L175</f>
        <v>0</v>
      </c>
      <c r="X175" s="23">
        <f t="shared" ca="1" si="111"/>
        <v>12592152.543959364</v>
      </c>
    </row>
    <row r="176" spans="1:24" x14ac:dyDescent="0.25">
      <c r="A176" s="11">
        <v>43101</v>
      </c>
      <c r="B176" s="6">
        <f t="shared" si="107"/>
        <v>2018</v>
      </c>
      <c r="D176">
        <f t="shared" ca="1" si="108"/>
        <v>784.29</v>
      </c>
      <c r="E176">
        <f t="shared" ca="1" si="108"/>
        <v>0</v>
      </c>
      <c r="F176">
        <f t="shared" si="108"/>
        <v>31</v>
      </c>
      <c r="G176" s="30">
        <f>G164*(1+SUMIF('Ontario Employment Growth'!B:B,B176,'Ontario Employment Growth'!G:G))</f>
        <v>7110.535522055663</v>
      </c>
      <c r="H176" s="30">
        <f t="shared" ref="H176" si="123">H164</f>
        <v>0</v>
      </c>
      <c r="I176">
        <f t="shared" si="110"/>
        <v>0</v>
      </c>
      <c r="J176">
        <f t="shared" si="110"/>
        <v>0</v>
      </c>
      <c r="K176">
        <f t="shared" si="110"/>
        <v>0</v>
      </c>
      <c r="L176">
        <f t="shared" si="110"/>
        <v>0</v>
      </c>
      <c r="N176" s="23">
        <f>'LU OLS Model'!$B$5</f>
        <v>-9214193.8984900694</v>
      </c>
      <c r="O176" s="23">
        <f ca="1">'LU OLS Model'!$B$6*D176</f>
        <v>-1669837.6040493904</v>
      </c>
      <c r="P176" s="23">
        <f ca="1">'LU OLS Model'!$B$7*E176</f>
        <v>0</v>
      </c>
      <c r="Q176" s="23">
        <f>'LU OLS Model'!$B$8*F176</f>
        <v>12321246.621795991</v>
      </c>
      <c r="R176" s="23">
        <f>'LU OLS Model'!$B$9*G176</f>
        <v>12009628.92698155</v>
      </c>
      <c r="S176" s="23">
        <f>'LU OLS Model'!$B$10*H176</f>
        <v>0</v>
      </c>
      <c r="T176" s="23">
        <f>'LU OLS Model'!$B$11*I176</f>
        <v>0</v>
      </c>
      <c r="U176" s="23">
        <f>'LU OLS Model'!$B$12*J176</f>
        <v>0</v>
      </c>
      <c r="V176" s="23">
        <f>'LU OLS Model'!$B$13*K176</f>
        <v>0</v>
      </c>
      <c r="W176" s="23">
        <f>'LU OLS Model'!$B$14*L176</f>
        <v>0</v>
      </c>
      <c r="X176" s="23">
        <f t="shared" ca="1" si="111"/>
        <v>13446844.046238082</v>
      </c>
    </row>
    <row r="177" spans="1:24" x14ac:dyDescent="0.25">
      <c r="A177" s="11">
        <v>43132</v>
      </c>
      <c r="B177" s="6">
        <f t="shared" si="107"/>
        <v>2018</v>
      </c>
      <c r="D177">
        <f t="shared" ca="1" si="108"/>
        <v>682.50999999999988</v>
      </c>
      <c r="E177">
        <f t="shared" ca="1" si="108"/>
        <v>0</v>
      </c>
      <c r="F177">
        <f t="shared" si="108"/>
        <v>29</v>
      </c>
      <c r="G177" s="30">
        <f>G165*(1+SUMIF('Ontario Employment Growth'!B:B,B177,'Ontario Employment Growth'!G:G))</f>
        <v>7075.2236546653094</v>
      </c>
      <c r="H177" s="30">
        <f t="shared" ref="H177" si="124">H165</f>
        <v>0</v>
      </c>
      <c r="I177">
        <f t="shared" si="110"/>
        <v>0</v>
      </c>
      <c r="J177">
        <f t="shared" si="110"/>
        <v>0</v>
      </c>
      <c r="K177">
        <f t="shared" si="110"/>
        <v>0</v>
      </c>
      <c r="L177">
        <f t="shared" si="110"/>
        <v>0</v>
      </c>
      <c r="N177" s="23">
        <f>'LU OLS Model'!$B$5</f>
        <v>-9214193.8984900694</v>
      </c>
      <c r="O177" s="23">
        <f ca="1">'LU OLS Model'!$B$6*D177</f>
        <v>-1453137.0578991817</v>
      </c>
      <c r="P177" s="23">
        <f ca="1">'LU OLS Model'!$B$7*E177</f>
        <v>0</v>
      </c>
      <c r="Q177" s="23">
        <f>'LU OLS Model'!$B$8*F177</f>
        <v>11526327.484905928</v>
      </c>
      <c r="R177" s="23">
        <f>'LU OLS Model'!$B$9*G177</f>
        <v>11949987.508587465</v>
      </c>
      <c r="S177" s="23">
        <f>'LU OLS Model'!$B$10*H177</f>
        <v>0</v>
      </c>
      <c r="T177" s="23">
        <f>'LU OLS Model'!$B$11*I177</f>
        <v>0</v>
      </c>
      <c r="U177" s="23">
        <f>'LU OLS Model'!$B$12*J177</f>
        <v>0</v>
      </c>
      <c r="V177" s="23">
        <f>'LU OLS Model'!$B$13*K177</f>
        <v>0</v>
      </c>
      <c r="W177" s="23">
        <f>'LU OLS Model'!$B$14*L177</f>
        <v>0</v>
      </c>
      <c r="X177" s="23">
        <f t="shared" ca="1" si="111"/>
        <v>12808984.037104141</v>
      </c>
    </row>
    <row r="178" spans="1:24" x14ac:dyDescent="0.25">
      <c r="A178" s="11">
        <v>43160</v>
      </c>
      <c r="B178" s="6">
        <f t="shared" si="107"/>
        <v>2018</v>
      </c>
      <c r="D178">
        <f t="shared" ca="1" si="108"/>
        <v>556.99</v>
      </c>
      <c r="E178">
        <f t="shared" ca="1" si="108"/>
        <v>0</v>
      </c>
      <c r="F178">
        <f t="shared" si="108"/>
        <v>31</v>
      </c>
      <c r="G178" s="30">
        <f>G166*(1+SUMIF('Ontario Employment Growth'!B:B,B178,'Ontario Employment Growth'!G:G))</f>
        <v>7053.2843287718943</v>
      </c>
      <c r="H178" s="30">
        <f t="shared" ref="H178" si="125">H166</f>
        <v>1</v>
      </c>
      <c r="I178">
        <f t="shared" si="110"/>
        <v>0</v>
      </c>
      <c r="J178">
        <f t="shared" si="110"/>
        <v>0</v>
      </c>
      <c r="K178">
        <f t="shared" si="110"/>
        <v>0</v>
      </c>
      <c r="L178">
        <f t="shared" si="110"/>
        <v>0</v>
      </c>
      <c r="N178" s="23">
        <f>'LU OLS Model'!$B$5</f>
        <v>-9214193.8984900694</v>
      </c>
      <c r="O178" s="23">
        <f ca="1">'LU OLS Model'!$B$6*D178</f>
        <v>-1185891.5032442973</v>
      </c>
      <c r="P178" s="23">
        <f ca="1">'LU OLS Model'!$B$7*E178</f>
        <v>0</v>
      </c>
      <c r="Q178" s="23">
        <f>'LU OLS Model'!$B$8*F178</f>
        <v>12321246.621795991</v>
      </c>
      <c r="R178" s="23">
        <f>'LU OLS Model'!$B$9*G178</f>
        <v>11912932.189466879</v>
      </c>
      <c r="S178" s="23">
        <f>'LU OLS Model'!$B$10*H178</f>
        <v>-467491.52542399202</v>
      </c>
      <c r="T178" s="23">
        <f>'LU OLS Model'!$B$11*I178</f>
        <v>0</v>
      </c>
      <c r="U178" s="23">
        <f>'LU OLS Model'!$B$12*J178</f>
        <v>0</v>
      </c>
      <c r="V178" s="23">
        <f>'LU OLS Model'!$B$13*K178</f>
        <v>0</v>
      </c>
      <c r="W178" s="23">
        <f>'LU OLS Model'!$B$14*L178</f>
        <v>0</v>
      </c>
      <c r="X178" s="23">
        <f t="shared" ca="1" si="111"/>
        <v>13366601.884104511</v>
      </c>
    </row>
    <row r="179" spans="1:24" x14ac:dyDescent="0.25">
      <c r="A179" s="11">
        <v>43191</v>
      </c>
      <c r="B179" s="6">
        <f t="shared" si="107"/>
        <v>2018</v>
      </c>
      <c r="D179">
        <f t="shared" ca="1" si="108"/>
        <v>326.58999999999997</v>
      </c>
      <c r="E179">
        <f t="shared" ca="1" si="108"/>
        <v>0.39</v>
      </c>
      <c r="F179">
        <f t="shared" si="108"/>
        <v>30</v>
      </c>
      <c r="G179" s="30">
        <f>G167*(1+SUMIF('Ontario Employment Growth'!B:B,B179,'Ontario Employment Growth'!G:G))</f>
        <v>7088.4917231818026</v>
      </c>
      <c r="H179" s="30">
        <f t="shared" ref="H179" si="126">H167</f>
        <v>1</v>
      </c>
      <c r="I179">
        <f t="shared" si="110"/>
        <v>0</v>
      </c>
      <c r="J179">
        <f t="shared" si="110"/>
        <v>1</v>
      </c>
      <c r="K179">
        <f t="shared" si="110"/>
        <v>0</v>
      </c>
      <c r="L179">
        <f t="shared" si="110"/>
        <v>0</v>
      </c>
      <c r="N179" s="23">
        <f>'LU OLS Model'!$B$5</f>
        <v>-9214193.8984900694</v>
      </c>
      <c r="O179" s="23">
        <f ca="1">'LU OLS Model'!$B$6*D179</f>
        <v>-695345.16965215723</v>
      </c>
      <c r="P179" s="23">
        <f ca="1">'LU OLS Model'!$B$7*E179</f>
        <v>6606.2572272848583</v>
      </c>
      <c r="Q179" s="23">
        <f>'LU OLS Model'!$B$8*F179</f>
        <v>11923787.053350959</v>
      </c>
      <c r="R179" s="23">
        <f>'LU OLS Model'!$B$9*G179</f>
        <v>11972397.153960388</v>
      </c>
      <c r="S179" s="23">
        <f>'LU OLS Model'!$B$10*H179</f>
        <v>-467491.52542399202</v>
      </c>
      <c r="T179" s="23">
        <f>'LU OLS Model'!$B$11*I179</f>
        <v>0</v>
      </c>
      <c r="U179" s="23">
        <f>'LU OLS Model'!$B$12*J179</f>
        <v>-1002687.4002441399</v>
      </c>
      <c r="V179" s="23">
        <f>'LU OLS Model'!$B$13*K179</f>
        <v>0</v>
      </c>
      <c r="W179" s="23">
        <f>'LU OLS Model'!$B$14*L179</f>
        <v>0</v>
      </c>
      <c r="X179" s="23">
        <f t="shared" ca="1" si="111"/>
        <v>12523072.470728274</v>
      </c>
    </row>
    <row r="180" spans="1:24" x14ac:dyDescent="0.25">
      <c r="A180" s="11">
        <v>43221</v>
      </c>
      <c r="B180" s="6">
        <f t="shared" si="107"/>
        <v>2018</v>
      </c>
      <c r="D180">
        <f t="shared" ca="1" si="108"/>
        <v>144.96</v>
      </c>
      <c r="E180">
        <f t="shared" ca="1" si="108"/>
        <v>8.67</v>
      </c>
      <c r="F180">
        <f t="shared" si="108"/>
        <v>31</v>
      </c>
      <c r="G180" s="30">
        <f>G168*(1+SUMIF('Ontario Employment Growth'!B:B,B180,'Ontario Employment Growth'!G:G))</f>
        <v>7148.6681599180256</v>
      </c>
      <c r="H180" s="30">
        <f t="shared" ref="H180" si="127">H168</f>
        <v>1</v>
      </c>
      <c r="I180">
        <f t="shared" si="110"/>
        <v>0</v>
      </c>
      <c r="J180">
        <f t="shared" si="110"/>
        <v>0</v>
      </c>
      <c r="K180">
        <f t="shared" si="110"/>
        <v>0</v>
      </c>
      <c r="L180">
        <f t="shared" si="110"/>
        <v>1</v>
      </c>
      <c r="N180" s="23">
        <f>'LU OLS Model'!$B$5</f>
        <v>-9214193.8984900694</v>
      </c>
      <c r="O180" s="23">
        <f ca="1">'LU OLS Model'!$B$6*D180</f>
        <v>-308635.4015517215</v>
      </c>
      <c r="P180" s="23">
        <f ca="1">'LU OLS Model'!$B$7*E180</f>
        <v>146862.17989887108</v>
      </c>
      <c r="Q180" s="23">
        <f>'LU OLS Model'!$B$8*F180</f>
        <v>12321246.621795991</v>
      </c>
      <c r="R180" s="23">
        <f>'LU OLS Model'!$B$9*G180</f>
        <v>12074034.600691136</v>
      </c>
      <c r="S180" s="23">
        <f>'LU OLS Model'!$B$10*H180</f>
        <v>-467491.52542399202</v>
      </c>
      <c r="T180" s="23">
        <f>'LU OLS Model'!$B$11*I180</f>
        <v>0</v>
      </c>
      <c r="U180" s="23">
        <f>'LU OLS Model'!$B$12*J180</f>
        <v>0</v>
      </c>
      <c r="V180" s="23">
        <f>'LU OLS Model'!$B$13*K180</f>
        <v>0</v>
      </c>
      <c r="W180" s="23">
        <f>'LU OLS Model'!$B$14*L180</f>
        <v>-1624361.79105547</v>
      </c>
      <c r="X180" s="23">
        <f t="shared" ca="1" si="111"/>
        <v>12927460.785864744</v>
      </c>
    </row>
    <row r="181" spans="1:24" x14ac:dyDescent="0.25">
      <c r="A181" s="11">
        <v>43252</v>
      </c>
      <c r="B181" s="6">
        <f t="shared" si="107"/>
        <v>2018</v>
      </c>
      <c r="D181">
        <f t="shared" ca="1" si="108"/>
        <v>41.510000000000005</v>
      </c>
      <c r="E181">
        <f t="shared" ca="1" si="108"/>
        <v>44.41</v>
      </c>
      <c r="F181">
        <f t="shared" si="108"/>
        <v>30</v>
      </c>
      <c r="G181" s="30">
        <f>G169*(1+SUMIF('Ontario Employment Growth'!B:B,B181,'Ontario Employment Growth'!G:G))</f>
        <v>7222.1126651707409</v>
      </c>
      <c r="H181" s="30">
        <f t="shared" ref="H181" si="128">H169</f>
        <v>0</v>
      </c>
      <c r="I181">
        <f t="shared" si="110"/>
        <v>0</v>
      </c>
      <c r="J181">
        <f t="shared" si="110"/>
        <v>0</v>
      </c>
      <c r="K181">
        <f t="shared" si="110"/>
        <v>0</v>
      </c>
      <c r="L181">
        <f t="shared" si="110"/>
        <v>1</v>
      </c>
      <c r="N181" s="23">
        <f>'LU OLS Model'!$B$5</f>
        <v>-9214193.8984900694</v>
      </c>
      <c r="O181" s="23">
        <f ca="1">'LU OLS Model'!$B$6*D181</f>
        <v>-88379.246125910315</v>
      </c>
      <c r="P181" s="23">
        <f ca="1">'LU OLS Model'!$B$7*E181</f>
        <v>752266.36785569368</v>
      </c>
      <c r="Q181" s="23">
        <f>'LU OLS Model'!$B$8*F181</f>
        <v>11923787.053350959</v>
      </c>
      <c r="R181" s="23">
        <f>'LU OLS Model'!$B$9*G181</f>
        <v>12198081.692794805</v>
      </c>
      <c r="S181" s="23">
        <f>'LU OLS Model'!$B$10*H181</f>
        <v>0</v>
      </c>
      <c r="T181" s="23">
        <f>'LU OLS Model'!$B$11*I181</f>
        <v>0</v>
      </c>
      <c r="U181" s="23">
        <f>'LU OLS Model'!$B$12*J181</f>
        <v>0</v>
      </c>
      <c r="V181" s="23">
        <f>'LU OLS Model'!$B$13*K181</f>
        <v>0</v>
      </c>
      <c r="W181" s="23">
        <f>'LU OLS Model'!$B$14*L181</f>
        <v>-1624361.79105547</v>
      </c>
      <c r="X181" s="23">
        <f t="shared" ca="1" si="111"/>
        <v>13947200.178330008</v>
      </c>
    </row>
    <row r="182" spans="1:24" x14ac:dyDescent="0.25">
      <c r="A182" s="11">
        <v>43282</v>
      </c>
      <c r="B182" s="6">
        <f t="shared" si="107"/>
        <v>2018</v>
      </c>
      <c r="D182">
        <f t="shared" ca="1" si="108"/>
        <v>5.01</v>
      </c>
      <c r="E182">
        <f t="shared" ca="1" si="108"/>
        <v>96.909999999999982</v>
      </c>
      <c r="F182">
        <f t="shared" si="108"/>
        <v>31</v>
      </c>
      <c r="G182" s="30">
        <f>G170*(1+SUMIF('Ontario Employment Growth'!B:B,B182,'Ontario Employment Growth'!G:G))</f>
        <v>7269.0210333904706</v>
      </c>
      <c r="H182" s="30">
        <f t="shared" ref="H182" si="129">H170</f>
        <v>0</v>
      </c>
      <c r="I182">
        <f t="shared" si="110"/>
        <v>0</v>
      </c>
      <c r="J182">
        <f t="shared" si="110"/>
        <v>0</v>
      </c>
      <c r="K182">
        <f t="shared" si="110"/>
        <v>0</v>
      </c>
      <c r="L182">
        <f t="shared" si="110"/>
        <v>1</v>
      </c>
      <c r="N182" s="23">
        <f>'LU OLS Model'!$B$5</f>
        <v>-9214193.8984900694</v>
      </c>
      <c r="O182" s="23">
        <f ca="1">'LU OLS Model'!$B$6*D182</f>
        <v>-10666.827826808254</v>
      </c>
      <c r="P182" s="23">
        <f ca="1">'LU OLS Model'!$B$7*E182</f>
        <v>1641570.225374809</v>
      </c>
      <c r="Q182" s="23">
        <f>'LU OLS Model'!$B$8*F182</f>
        <v>12321246.621795991</v>
      </c>
      <c r="R182" s="23">
        <f>'LU OLS Model'!$B$9*G182</f>
        <v>12277309.494152628</v>
      </c>
      <c r="S182" s="23">
        <f>'LU OLS Model'!$B$10*H182</f>
        <v>0</v>
      </c>
      <c r="T182" s="23">
        <f>'LU OLS Model'!$B$11*I182</f>
        <v>0</v>
      </c>
      <c r="U182" s="23">
        <f>'LU OLS Model'!$B$12*J182</f>
        <v>0</v>
      </c>
      <c r="V182" s="23">
        <f>'LU OLS Model'!$B$13*K182</f>
        <v>0</v>
      </c>
      <c r="W182" s="23">
        <f>'LU OLS Model'!$B$14*L182</f>
        <v>-1624361.79105547</v>
      </c>
      <c r="X182" s="23">
        <f t="shared" ca="1" si="111"/>
        <v>15390903.82395108</v>
      </c>
    </row>
    <row r="183" spans="1:24" x14ac:dyDescent="0.25">
      <c r="A183" s="11">
        <v>43313</v>
      </c>
      <c r="B183" s="6">
        <f t="shared" si="107"/>
        <v>2018</v>
      </c>
      <c r="D183">
        <f t="shared" ca="1" si="108"/>
        <v>12.719999999999999</v>
      </c>
      <c r="E183">
        <f t="shared" ca="1" si="108"/>
        <v>77.22999999999999</v>
      </c>
      <c r="F183">
        <f t="shared" si="108"/>
        <v>31</v>
      </c>
      <c r="G183" s="30">
        <f>G171*(1+SUMIF('Ontario Employment Growth'!B:B,B183,'Ontario Employment Growth'!G:G))</f>
        <v>7281.4533180634053</v>
      </c>
      <c r="H183" s="30">
        <f t="shared" ref="H183" si="130">H171</f>
        <v>0</v>
      </c>
      <c r="I183">
        <f t="shared" si="110"/>
        <v>0</v>
      </c>
      <c r="J183">
        <f t="shared" si="110"/>
        <v>0</v>
      </c>
      <c r="K183">
        <f t="shared" si="110"/>
        <v>0</v>
      </c>
      <c r="L183">
        <f t="shared" si="110"/>
        <v>1</v>
      </c>
      <c r="N183" s="23">
        <f>'LU OLS Model'!$B$5</f>
        <v>-9214193.8984900694</v>
      </c>
      <c r="O183" s="23">
        <f ca="1">'LU OLS Model'!$B$6*D183</f>
        <v>-27082.245500399396</v>
      </c>
      <c r="P183" s="23">
        <f ca="1">'LU OLS Model'!$B$7*E183</f>
        <v>1308208.3222133578</v>
      </c>
      <c r="Q183" s="23">
        <f>'LU OLS Model'!$B$8*F183</f>
        <v>12321246.621795991</v>
      </c>
      <c r="R183" s="23">
        <f>'LU OLS Model'!$B$9*G183</f>
        <v>12298307.508320959</v>
      </c>
      <c r="S183" s="23">
        <f>'LU OLS Model'!$B$10*H183</f>
        <v>0</v>
      </c>
      <c r="T183" s="23">
        <f>'LU OLS Model'!$B$11*I183</f>
        <v>0</v>
      </c>
      <c r="U183" s="23">
        <f>'LU OLS Model'!$B$12*J183</f>
        <v>0</v>
      </c>
      <c r="V183" s="23">
        <f>'LU OLS Model'!$B$13*K183</f>
        <v>0</v>
      </c>
      <c r="W183" s="23">
        <f>'LU OLS Model'!$B$14*L183</f>
        <v>-1624361.79105547</v>
      </c>
      <c r="X183" s="23">
        <f t="shared" ca="1" si="111"/>
        <v>15062124.517284369</v>
      </c>
    </row>
    <row r="184" spans="1:24" x14ac:dyDescent="0.25">
      <c r="A184" s="11">
        <v>43344</v>
      </c>
      <c r="B184" s="6">
        <f t="shared" si="107"/>
        <v>2018</v>
      </c>
      <c r="D184">
        <f t="shared" ref="D184:F203" ca="1" si="131">D172</f>
        <v>86.570000000000007</v>
      </c>
      <c r="E184">
        <f t="shared" ca="1" si="131"/>
        <v>19.899999999999999</v>
      </c>
      <c r="F184">
        <f t="shared" si="131"/>
        <v>30</v>
      </c>
      <c r="G184" s="30">
        <f>G172*(1+SUMIF('Ontario Employment Growth'!B:B,B184,'Ontario Employment Growth'!G:G))</f>
        <v>7254.7082350695291</v>
      </c>
      <c r="H184" s="30">
        <f t="shared" ref="H184" si="132">H172</f>
        <v>0</v>
      </c>
      <c r="I184">
        <f t="shared" ref="I184:L203" si="133">I172</f>
        <v>1</v>
      </c>
      <c r="J184">
        <f t="shared" si="133"/>
        <v>0</v>
      </c>
      <c r="K184">
        <f t="shared" si="133"/>
        <v>0</v>
      </c>
      <c r="L184">
        <f t="shared" si="133"/>
        <v>0</v>
      </c>
      <c r="N184" s="23">
        <f>'LU OLS Model'!$B$5</f>
        <v>-9214193.8984900694</v>
      </c>
      <c r="O184" s="23">
        <f ca="1">'LU OLS Model'!$B$6*D184</f>
        <v>-184316.82334666481</v>
      </c>
      <c r="P184" s="23">
        <f ca="1">'LU OLS Model'!$B$7*E184</f>
        <v>337088.50980248378</v>
      </c>
      <c r="Q184" s="23">
        <f>'LU OLS Model'!$B$8*F184</f>
        <v>11923787.053350959</v>
      </c>
      <c r="R184" s="23">
        <f>'LU OLS Model'!$B$9*G184</f>
        <v>12253135.309773961</v>
      </c>
      <c r="S184" s="23">
        <f>'LU OLS Model'!$B$10*H184</f>
        <v>0</v>
      </c>
      <c r="T184" s="23">
        <f>'LU OLS Model'!$B$11*I184</f>
        <v>-973362.50000730704</v>
      </c>
      <c r="U184" s="23">
        <f>'LU OLS Model'!$B$12*J184</f>
        <v>0</v>
      </c>
      <c r="V184" s="23">
        <f>'LU OLS Model'!$B$13*K184</f>
        <v>0</v>
      </c>
      <c r="W184" s="23">
        <f>'LU OLS Model'!$B$14*L184</f>
        <v>0</v>
      </c>
      <c r="X184" s="23">
        <f t="shared" ca="1" si="111"/>
        <v>14142137.651083361</v>
      </c>
    </row>
    <row r="185" spans="1:24" x14ac:dyDescent="0.25">
      <c r="A185" s="11">
        <v>43374</v>
      </c>
      <c r="B185" s="6">
        <f t="shared" si="107"/>
        <v>2018</v>
      </c>
      <c r="D185">
        <f t="shared" ca="1" si="131"/>
        <v>270.3</v>
      </c>
      <c r="E185">
        <f t="shared" ca="1" si="131"/>
        <v>1.21</v>
      </c>
      <c r="F185">
        <f t="shared" si="131"/>
        <v>31</v>
      </c>
      <c r="G185" s="30">
        <f>G173*(1+SUMIF('Ontario Employment Growth'!B:B,B185,'Ontario Employment Growth'!G:G))</f>
        <v>7246.8727615361668</v>
      </c>
      <c r="H185" s="30">
        <f t="shared" ref="H185" si="134">H173</f>
        <v>0</v>
      </c>
      <c r="I185">
        <f t="shared" si="133"/>
        <v>1</v>
      </c>
      <c r="J185">
        <f t="shared" si="133"/>
        <v>0</v>
      </c>
      <c r="K185">
        <f t="shared" si="133"/>
        <v>0</v>
      </c>
      <c r="L185">
        <f t="shared" si="133"/>
        <v>0</v>
      </c>
      <c r="N185" s="23">
        <f>'LU OLS Model'!$B$5</f>
        <v>-9214193.8984900694</v>
      </c>
      <c r="O185" s="23">
        <f ca="1">'LU OLS Model'!$B$6*D185</f>
        <v>-575497.7168834873</v>
      </c>
      <c r="P185" s="23">
        <f ca="1">'LU OLS Model'!$B$7*E185</f>
        <v>20496.336525678664</v>
      </c>
      <c r="Q185" s="23">
        <f>'LU OLS Model'!$B$8*F185</f>
        <v>12321246.621795991</v>
      </c>
      <c r="R185" s="23">
        <f>'LU OLS Model'!$B$9*G185</f>
        <v>12239901.267230896</v>
      </c>
      <c r="S185" s="23">
        <f>'LU OLS Model'!$B$10*H185</f>
        <v>0</v>
      </c>
      <c r="T185" s="23">
        <f>'LU OLS Model'!$B$11*I185</f>
        <v>-973362.50000730704</v>
      </c>
      <c r="U185" s="23">
        <f>'LU OLS Model'!$B$12*J185</f>
        <v>0</v>
      </c>
      <c r="V185" s="23">
        <f>'LU OLS Model'!$B$13*K185</f>
        <v>0</v>
      </c>
      <c r="W185" s="23">
        <f>'LU OLS Model'!$B$14*L185</f>
        <v>0</v>
      </c>
      <c r="X185" s="23">
        <f t="shared" ca="1" si="111"/>
        <v>13818590.110171702</v>
      </c>
    </row>
    <row r="186" spans="1:24" x14ac:dyDescent="0.25">
      <c r="A186" s="11">
        <v>43405</v>
      </c>
      <c r="B186" s="6">
        <f t="shared" si="107"/>
        <v>2018</v>
      </c>
      <c r="D186">
        <f t="shared" ca="1" si="131"/>
        <v>444.05</v>
      </c>
      <c r="E186">
        <f t="shared" ca="1" si="131"/>
        <v>0</v>
      </c>
      <c r="F186">
        <f t="shared" si="131"/>
        <v>30</v>
      </c>
      <c r="G186" s="30">
        <f>G174*(1+SUMIF('Ontario Employment Growth'!B:B,B186,'Ontario Employment Growth'!G:G))</f>
        <v>7223.5752868969685</v>
      </c>
      <c r="H186" s="30">
        <f t="shared" ref="H186" si="135">H174</f>
        <v>0</v>
      </c>
      <c r="I186">
        <f t="shared" si="133"/>
        <v>1</v>
      </c>
      <c r="J186">
        <f t="shared" si="133"/>
        <v>0</v>
      </c>
      <c r="K186">
        <f t="shared" si="133"/>
        <v>0</v>
      </c>
      <c r="L186">
        <f t="shared" si="133"/>
        <v>0</v>
      </c>
      <c r="N186" s="23">
        <f>'LU OLS Model'!$B$5</f>
        <v>-9214193.8984900694</v>
      </c>
      <c r="O186" s="23">
        <f ca="1">'LU OLS Model'!$B$6*D186</f>
        <v>-945430.11906071962</v>
      </c>
      <c r="P186" s="23">
        <f ca="1">'LU OLS Model'!$B$7*E186</f>
        <v>0</v>
      </c>
      <c r="Q186" s="23">
        <f>'LU OLS Model'!$B$8*F186</f>
        <v>11923787.053350959</v>
      </c>
      <c r="R186" s="23">
        <f>'LU OLS Model'!$B$9*G186</f>
        <v>12200552.047402846</v>
      </c>
      <c r="S186" s="23">
        <f>'LU OLS Model'!$B$10*H186</f>
        <v>0</v>
      </c>
      <c r="T186" s="23">
        <f>'LU OLS Model'!$B$11*I186</f>
        <v>-973362.50000730704</v>
      </c>
      <c r="U186" s="23">
        <f>'LU OLS Model'!$B$12*J186</f>
        <v>0</v>
      </c>
      <c r="V186" s="23">
        <f>'LU OLS Model'!$B$13*K186</f>
        <v>0</v>
      </c>
      <c r="W186" s="23">
        <f>'LU OLS Model'!$B$14*L186</f>
        <v>0</v>
      </c>
      <c r="X186" s="23">
        <f t="shared" ca="1" si="111"/>
        <v>12991352.583195709</v>
      </c>
    </row>
    <row r="187" spans="1:24" x14ac:dyDescent="0.25">
      <c r="A187" s="11">
        <v>43435</v>
      </c>
      <c r="B187" s="6">
        <f t="shared" si="107"/>
        <v>2018</v>
      </c>
      <c r="D187">
        <f t="shared" ca="1" si="131"/>
        <v>684.01</v>
      </c>
      <c r="E187">
        <f t="shared" ca="1" si="131"/>
        <v>0</v>
      </c>
      <c r="F187">
        <f t="shared" si="131"/>
        <v>31</v>
      </c>
      <c r="G187" s="30">
        <f>G175*(1+SUMIF('Ontario Employment Growth'!B:B,B187,'Ontario Employment Growth'!G:G))</f>
        <v>7211.9787860675933</v>
      </c>
      <c r="H187" s="30">
        <f t="shared" ref="H187" si="136">H175</f>
        <v>0</v>
      </c>
      <c r="I187">
        <f t="shared" si="133"/>
        <v>0</v>
      </c>
      <c r="J187">
        <f t="shared" si="133"/>
        <v>0</v>
      </c>
      <c r="K187">
        <f t="shared" si="133"/>
        <v>1</v>
      </c>
      <c r="L187">
        <f t="shared" si="133"/>
        <v>0</v>
      </c>
      <c r="N187" s="23">
        <f>'LU OLS Model'!$B$5</f>
        <v>-9214193.8984900694</v>
      </c>
      <c r="O187" s="23">
        <f ca="1">'LU OLS Model'!$B$6*D187</f>
        <v>-1456330.7189251725</v>
      </c>
      <c r="P187" s="23">
        <f ca="1">'LU OLS Model'!$B$7*E187</f>
        <v>0</v>
      </c>
      <c r="Q187" s="23">
        <f>'LU OLS Model'!$B$8*F187</f>
        <v>12321246.621795991</v>
      </c>
      <c r="R187" s="23">
        <f>'LU OLS Model'!$B$9*G187</f>
        <v>12180965.664439108</v>
      </c>
      <c r="S187" s="23">
        <f>'LU OLS Model'!$B$10*H187</f>
        <v>0</v>
      </c>
      <c r="T187" s="23">
        <f>'LU OLS Model'!$B$11*I187</f>
        <v>0</v>
      </c>
      <c r="U187" s="23">
        <f>'LU OLS Model'!$B$12*J187</f>
        <v>0</v>
      </c>
      <c r="V187" s="23">
        <f>'LU OLS Model'!$B$13*K187</f>
        <v>-1101046.6373260899</v>
      </c>
      <c r="W187" s="23">
        <f>'LU OLS Model'!$B$14*L187</f>
        <v>0</v>
      </c>
      <c r="X187" s="23">
        <f t="shared" ca="1" si="111"/>
        <v>12730641.031493768</v>
      </c>
    </row>
    <row r="188" spans="1:24" x14ac:dyDescent="0.25">
      <c r="A188" s="11">
        <v>43466</v>
      </c>
      <c r="B188" s="6">
        <f t="shared" si="107"/>
        <v>2019</v>
      </c>
      <c r="D188">
        <f t="shared" ca="1" si="131"/>
        <v>784.29</v>
      </c>
      <c r="E188">
        <f t="shared" ca="1" si="131"/>
        <v>0</v>
      </c>
      <c r="F188">
        <f t="shared" si="131"/>
        <v>31</v>
      </c>
      <c r="G188" s="30">
        <f>G176*(1+SUMIF('Ontario Employment Growth'!B:B,B188,'Ontario Employment Growth'!G:G))</f>
        <v>7192.3066805593035</v>
      </c>
      <c r="H188" s="30">
        <f t="shared" ref="H188" si="137">H176</f>
        <v>0</v>
      </c>
      <c r="I188">
        <f t="shared" si="133"/>
        <v>0</v>
      </c>
      <c r="J188">
        <f t="shared" si="133"/>
        <v>0</v>
      </c>
      <c r="K188">
        <f t="shared" si="133"/>
        <v>0</v>
      </c>
      <c r="L188">
        <f t="shared" si="133"/>
        <v>0</v>
      </c>
      <c r="N188" s="23">
        <f>'LU OLS Model'!$B$5</f>
        <v>-9214193.8984900694</v>
      </c>
      <c r="O188" s="23">
        <f ca="1">'LU OLS Model'!$B$6*D188</f>
        <v>-1669837.6040493904</v>
      </c>
      <c r="P188" s="23">
        <f ca="1">'LU OLS Model'!$B$7*E188</f>
        <v>0</v>
      </c>
      <c r="Q188" s="23">
        <f>'LU OLS Model'!$B$8*F188</f>
        <v>12321246.621795991</v>
      </c>
      <c r="R188" s="23">
        <f>'LU OLS Model'!$B$9*G188</f>
        <v>12147739.659641838</v>
      </c>
      <c r="S188" s="23">
        <f>'LU OLS Model'!$B$10*H188</f>
        <v>0</v>
      </c>
      <c r="T188" s="23">
        <f>'LU OLS Model'!$B$11*I188</f>
        <v>0</v>
      </c>
      <c r="U188" s="23">
        <f>'LU OLS Model'!$B$12*J188</f>
        <v>0</v>
      </c>
      <c r="V188" s="23">
        <f>'LU OLS Model'!$B$13*K188</f>
        <v>0</v>
      </c>
      <c r="W188" s="23">
        <f>'LU OLS Model'!$B$14*L188</f>
        <v>0</v>
      </c>
      <c r="X188" s="23">
        <f t="shared" ca="1" si="111"/>
        <v>13584954.77889837</v>
      </c>
    </row>
    <row r="189" spans="1:24" x14ac:dyDescent="0.25">
      <c r="A189" s="11">
        <v>43497</v>
      </c>
      <c r="B189" s="6">
        <f t="shared" si="107"/>
        <v>2019</v>
      </c>
      <c r="D189">
        <f t="shared" ca="1" si="131"/>
        <v>682.50999999999988</v>
      </c>
      <c r="E189">
        <f t="shared" ca="1" si="131"/>
        <v>0</v>
      </c>
      <c r="F189">
        <f t="shared" si="131"/>
        <v>29</v>
      </c>
      <c r="G189" s="30">
        <f>G177*(1+SUMIF('Ontario Employment Growth'!B:B,B189,'Ontario Employment Growth'!G:G))</f>
        <v>7156.5887266939608</v>
      </c>
      <c r="H189" s="30">
        <f t="shared" ref="H189" si="138">H177</f>
        <v>0</v>
      </c>
      <c r="I189">
        <f t="shared" si="133"/>
        <v>0</v>
      </c>
      <c r="J189">
        <f t="shared" si="133"/>
        <v>0</v>
      </c>
      <c r="K189">
        <f t="shared" si="133"/>
        <v>0</v>
      </c>
      <c r="L189">
        <f t="shared" si="133"/>
        <v>0</v>
      </c>
      <c r="N189" s="23">
        <f>'LU OLS Model'!$B$5</f>
        <v>-9214193.8984900694</v>
      </c>
      <c r="O189" s="23">
        <f ca="1">'LU OLS Model'!$B$6*D189</f>
        <v>-1453137.0578991817</v>
      </c>
      <c r="P189" s="23">
        <f ca="1">'LU OLS Model'!$B$7*E189</f>
        <v>0</v>
      </c>
      <c r="Q189" s="23">
        <f>'LU OLS Model'!$B$8*F189</f>
        <v>11526327.484905928</v>
      </c>
      <c r="R189" s="23">
        <f>'LU OLS Model'!$B$9*G189</f>
        <v>12087412.36493622</v>
      </c>
      <c r="S189" s="23">
        <f>'LU OLS Model'!$B$10*H189</f>
        <v>0</v>
      </c>
      <c r="T189" s="23">
        <f>'LU OLS Model'!$B$11*I189</f>
        <v>0</v>
      </c>
      <c r="U189" s="23">
        <f>'LU OLS Model'!$B$12*J189</f>
        <v>0</v>
      </c>
      <c r="V189" s="23">
        <f>'LU OLS Model'!$B$13*K189</f>
        <v>0</v>
      </c>
      <c r="W189" s="23">
        <f>'LU OLS Model'!$B$14*L189</f>
        <v>0</v>
      </c>
      <c r="X189" s="23">
        <f t="shared" ca="1" si="111"/>
        <v>12946408.893452896</v>
      </c>
    </row>
    <row r="190" spans="1:24" x14ac:dyDescent="0.25">
      <c r="A190" s="11">
        <v>43525</v>
      </c>
      <c r="B190" s="6">
        <f t="shared" si="107"/>
        <v>2019</v>
      </c>
      <c r="D190">
        <f t="shared" ca="1" si="131"/>
        <v>556.99</v>
      </c>
      <c r="E190">
        <f t="shared" ca="1" si="131"/>
        <v>0</v>
      </c>
      <c r="F190">
        <f t="shared" si="131"/>
        <v>31</v>
      </c>
      <c r="G190" s="30">
        <f>G178*(1+SUMIF('Ontario Employment Growth'!B:B,B190,'Ontario Employment Growth'!G:G))</f>
        <v>7134.3970985527712</v>
      </c>
      <c r="H190" s="30">
        <f t="shared" ref="H190" si="139">H178</f>
        <v>1</v>
      </c>
      <c r="I190">
        <f t="shared" si="133"/>
        <v>0</v>
      </c>
      <c r="J190">
        <f t="shared" si="133"/>
        <v>0</v>
      </c>
      <c r="K190">
        <f t="shared" si="133"/>
        <v>0</v>
      </c>
      <c r="L190">
        <f t="shared" si="133"/>
        <v>0</v>
      </c>
      <c r="N190" s="23">
        <f>'LU OLS Model'!$B$5</f>
        <v>-9214193.8984900694</v>
      </c>
      <c r="O190" s="23">
        <f ca="1">'LU OLS Model'!$B$6*D190</f>
        <v>-1185891.5032442973</v>
      </c>
      <c r="P190" s="23">
        <f ca="1">'LU OLS Model'!$B$7*E190</f>
        <v>0</v>
      </c>
      <c r="Q190" s="23">
        <f>'LU OLS Model'!$B$8*F190</f>
        <v>12321246.621795991</v>
      </c>
      <c r="R190" s="23">
        <f>'LU OLS Model'!$B$9*G190</f>
        <v>12049930.909645747</v>
      </c>
      <c r="S190" s="23">
        <f>'LU OLS Model'!$B$10*H190</f>
        <v>-467491.52542399202</v>
      </c>
      <c r="T190" s="23">
        <f>'LU OLS Model'!$B$11*I190</f>
        <v>0</v>
      </c>
      <c r="U190" s="23">
        <f>'LU OLS Model'!$B$12*J190</f>
        <v>0</v>
      </c>
      <c r="V190" s="23">
        <f>'LU OLS Model'!$B$13*K190</f>
        <v>0</v>
      </c>
      <c r="W190" s="23">
        <f>'LU OLS Model'!$B$14*L190</f>
        <v>0</v>
      </c>
      <c r="X190" s="23">
        <f t="shared" ca="1" si="111"/>
        <v>13503600.604283379</v>
      </c>
    </row>
    <row r="191" spans="1:24" x14ac:dyDescent="0.25">
      <c r="A191" s="11">
        <v>43556</v>
      </c>
      <c r="B191" s="6">
        <f t="shared" si="107"/>
        <v>2019</v>
      </c>
      <c r="D191">
        <f t="shared" ca="1" si="131"/>
        <v>326.58999999999997</v>
      </c>
      <c r="E191">
        <f t="shared" ca="1" si="131"/>
        <v>0.39</v>
      </c>
      <c r="F191">
        <f t="shared" si="131"/>
        <v>30</v>
      </c>
      <c r="G191" s="30">
        <f>G179*(1+SUMIF('Ontario Employment Growth'!B:B,B191,'Ontario Employment Growth'!G:G))</f>
        <v>7170.0093779983936</v>
      </c>
      <c r="H191" s="30">
        <f t="shared" ref="H191" si="140">H179</f>
        <v>1</v>
      </c>
      <c r="I191">
        <f t="shared" si="133"/>
        <v>0</v>
      </c>
      <c r="J191">
        <f t="shared" si="133"/>
        <v>1</v>
      </c>
      <c r="K191">
        <f t="shared" si="133"/>
        <v>0</v>
      </c>
      <c r="L191">
        <f t="shared" si="133"/>
        <v>0</v>
      </c>
      <c r="N191" s="23">
        <f>'LU OLS Model'!$B$5</f>
        <v>-9214193.8984900694</v>
      </c>
      <c r="O191" s="23">
        <f ca="1">'LU OLS Model'!$B$6*D191</f>
        <v>-695345.16965215723</v>
      </c>
      <c r="P191" s="23">
        <f ca="1">'LU OLS Model'!$B$7*E191</f>
        <v>6606.2572272848583</v>
      </c>
      <c r="Q191" s="23">
        <f>'LU OLS Model'!$B$8*F191</f>
        <v>11923787.053350959</v>
      </c>
      <c r="R191" s="23">
        <f>'LU OLS Model'!$B$9*G191</f>
        <v>12110079.721230933</v>
      </c>
      <c r="S191" s="23">
        <f>'LU OLS Model'!$B$10*H191</f>
        <v>-467491.52542399202</v>
      </c>
      <c r="T191" s="23">
        <f>'LU OLS Model'!$B$11*I191</f>
        <v>0</v>
      </c>
      <c r="U191" s="23">
        <f>'LU OLS Model'!$B$12*J191</f>
        <v>-1002687.4002441399</v>
      </c>
      <c r="V191" s="23">
        <f>'LU OLS Model'!$B$13*K191</f>
        <v>0</v>
      </c>
      <c r="W191" s="23">
        <f>'LU OLS Model'!$B$14*L191</f>
        <v>0</v>
      </c>
      <c r="X191" s="23">
        <f t="shared" ca="1" si="111"/>
        <v>12660755.03799882</v>
      </c>
    </row>
    <row r="192" spans="1:24" x14ac:dyDescent="0.25">
      <c r="A192" s="11">
        <v>43586</v>
      </c>
      <c r="B192" s="6">
        <f t="shared" si="107"/>
        <v>2019</v>
      </c>
      <c r="D192">
        <f t="shared" ca="1" si="131"/>
        <v>144.96</v>
      </c>
      <c r="E192">
        <f t="shared" ca="1" si="131"/>
        <v>8.67</v>
      </c>
      <c r="F192">
        <f t="shared" si="131"/>
        <v>31</v>
      </c>
      <c r="G192" s="30">
        <f>G180*(1+SUMIF('Ontario Employment Growth'!B:B,B192,'Ontario Employment Growth'!G:G))</f>
        <v>7230.8778437570836</v>
      </c>
      <c r="H192" s="30">
        <f t="shared" ref="H192" si="141">H180</f>
        <v>1</v>
      </c>
      <c r="I192">
        <f t="shared" si="133"/>
        <v>0</v>
      </c>
      <c r="J192">
        <f t="shared" si="133"/>
        <v>0</v>
      </c>
      <c r="K192">
        <f t="shared" si="133"/>
        <v>0</v>
      </c>
      <c r="L192">
        <f t="shared" si="133"/>
        <v>1</v>
      </c>
      <c r="N192" s="23">
        <f>'LU OLS Model'!$B$5</f>
        <v>-9214193.8984900694</v>
      </c>
      <c r="O192" s="23">
        <f ca="1">'LU OLS Model'!$B$6*D192</f>
        <v>-308635.4015517215</v>
      </c>
      <c r="P192" s="23">
        <f ca="1">'LU OLS Model'!$B$7*E192</f>
        <v>146862.17989887108</v>
      </c>
      <c r="Q192" s="23">
        <f>'LU OLS Model'!$B$8*F192</f>
        <v>12321246.621795991</v>
      </c>
      <c r="R192" s="23">
        <f>'LU OLS Model'!$B$9*G192</f>
        <v>12212885.998599084</v>
      </c>
      <c r="S192" s="23">
        <f>'LU OLS Model'!$B$10*H192</f>
        <v>-467491.52542399202</v>
      </c>
      <c r="T192" s="23">
        <f>'LU OLS Model'!$B$11*I192</f>
        <v>0</v>
      </c>
      <c r="U192" s="23">
        <f>'LU OLS Model'!$B$12*J192</f>
        <v>0</v>
      </c>
      <c r="V192" s="23">
        <f>'LU OLS Model'!$B$13*K192</f>
        <v>0</v>
      </c>
      <c r="W192" s="23">
        <f>'LU OLS Model'!$B$14*L192</f>
        <v>-1624361.79105547</v>
      </c>
      <c r="X192" s="23">
        <f t="shared" ca="1" si="111"/>
        <v>13066312.183772692</v>
      </c>
    </row>
    <row r="193" spans="1:24" x14ac:dyDescent="0.25">
      <c r="A193" s="11">
        <v>43617</v>
      </c>
      <c r="B193" s="6">
        <f t="shared" si="107"/>
        <v>2019</v>
      </c>
      <c r="D193">
        <f t="shared" ca="1" si="131"/>
        <v>41.510000000000005</v>
      </c>
      <c r="E193">
        <f t="shared" ca="1" si="131"/>
        <v>44.41</v>
      </c>
      <c r="F193">
        <f t="shared" si="131"/>
        <v>30</v>
      </c>
      <c r="G193" s="30">
        <f>G181*(1+SUMIF('Ontario Employment Growth'!B:B,B193,'Ontario Employment Growth'!G:G))</f>
        <v>7305.1669608202046</v>
      </c>
      <c r="H193" s="30">
        <f t="shared" ref="H193" si="142">H181</f>
        <v>0</v>
      </c>
      <c r="I193">
        <f t="shared" si="133"/>
        <v>0</v>
      </c>
      <c r="J193">
        <f t="shared" si="133"/>
        <v>0</v>
      </c>
      <c r="K193">
        <f t="shared" si="133"/>
        <v>0</v>
      </c>
      <c r="L193">
        <f t="shared" si="133"/>
        <v>1</v>
      </c>
      <c r="N193" s="23">
        <f>'LU OLS Model'!$B$5</f>
        <v>-9214193.8984900694</v>
      </c>
      <c r="O193" s="23">
        <f ca="1">'LU OLS Model'!$B$6*D193</f>
        <v>-88379.246125910315</v>
      </c>
      <c r="P193" s="23">
        <f ca="1">'LU OLS Model'!$B$7*E193</f>
        <v>752266.36785569368</v>
      </c>
      <c r="Q193" s="23">
        <f>'LU OLS Model'!$B$8*F193</f>
        <v>11923787.053350959</v>
      </c>
      <c r="R193" s="23">
        <f>'LU OLS Model'!$B$9*G193</f>
        <v>12338359.632261947</v>
      </c>
      <c r="S193" s="23">
        <f>'LU OLS Model'!$B$10*H193</f>
        <v>0</v>
      </c>
      <c r="T193" s="23">
        <f>'LU OLS Model'!$B$11*I193</f>
        <v>0</v>
      </c>
      <c r="U193" s="23">
        <f>'LU OLS Model'!$B$12*J193</f>
        <v>0</v>
      </c>
      <c r="V193" s="23">
        <f>'LU OLS Model'!$B$13*K193</f>
        <v>0</v>
      </c>
      <c r="W193" s="23">
        <f>'LU OLS Model'!$B$14*L193</f>
        <v>-1624361.79105547</v>
      </c>
      <c r="X193" s="23">
        <f t="shared" ca="1" si="111"/>
        <v>14087478.117797149</v>
      </c>
    </row>
    <row r="194" spans="1:24" x14ac:dyDescent="0.25">
      <c r="A194" s="11">
        <v>43647</v>
      </c>
      <c r="B194" s="6">
        <f t="shared" si="107"/>
        <v>2019</v>
      </c>
      <c r="D194">
        <f t="shared" ca="1" si="131"/>
        <v>5.01</v>
      </c>
      <c r="E194">
        <f t="shared" ca="1" si="131"/>
        <v>96.909999999999982</v>
      </c>
      <c r="F194">
        <f t="shared" si="131"/>
        <v>31</v>
      </c>
      <c r="G194" s="30">
        <f>G182*(1+SUMIF('Ontario Employment Growth'!B:B,B194,'Ontario Employment Growth'!G:G))</f>
        <v>7352.6147752744619</v>
      </c>
      <c r="H194" s="30">
        <f t="shared" ref="H194" si="143">H182</f>
        <v>0</v>
      </c>
      <c r="I194">
        <f t="shared" si="133"/>
        <v>0</v>
      </c>
      <c r="J194">
        <f t="shared" si="133"/>
        <v>0</v>
      </c>
      <c r="K194">
        <f t="shared" si="133"/>
        <v>0</v>
      </c>
      <c r="L194">
        <f t="shared" si="133"/>
        <v>1</v>
      </c>
      <c r="N194" s="23">
        <f>'LU OLS Model'!$B$5</f>
        <v>-9214193.8984900694</v>
      </c>
      <c r="O194" s="23">
        <f ca="1">'LU OLS Model'!$B$6*D194</f>
        <v>-10666.827826808254</v>
      </c>
      <c r="P194" s="23">
        <f ca="1">'LU OLS Model'!$B$7*E194</f>
        <v>1641570.225374809</v>
      </c>
      <c r="Q194" s="23">
        <f>'LU OLS Model'!$B$8*F194</f>
        <v>12321246.621795991</v>
      </c>
      <c r="R194" s="23">
        <f>'LU OLS Model'!$B$9*G194</f>
        <v>12418498.553335385</v>
      </c>
      <c r="S194" s="23">
        <f>'LU OLS Model'!$B$10*H194</f>
        <v>0</v>
      </c>
      <c r="T194" s="23">
        <f>'LU OLS Model'!$B$11*I194</f>
        <v>0</v>
      </c>
      <c r="U194" s="23">
        <f>'LU OLS Model'!$B$12*J194</f>
        <v>0</v>
      </c>
      <c r="V194" s="23">
        <f>'LU OLS Model'!$B$13*K194</f>
        <v>0</v>
      </c>
      <c r="W194" s="23">
        <f>'LU OLS Model'!$B$14*L194</f>
        <v>-1624361.79105547</v>
      </c>
      <c r="X194" s="23">
        <f t="shared" ca="1" si="111"/>
        <v>15532092.883133836</v>
      </c>
    </row>
    <row r="195" spans="1:24" x14ac:dyDescent="0.25">
      <c r="A195" s="11">
        <v>43678</v>
      </c>
      <c r="B195" s="6">
        <f t="shared" si="107"/>
        <v>2019</v>
      </c>
      <c r="D195">
        <f t="shared" ca="1" si="131"/>
        <v>12.719999999999999</v>
      </c>
      <c r="E195">
        <f t="shared" ca="1" si="131"/>
        <v>77.22999999999999</v>
      </c>
      <c r="F195">
        <f t="shared" si="131"/>
        <v>31</v>
      </c>
      <c r="G195" s="30">
        <f>G183*(1+SUMIF('Ontario Employment Growth'!B:B,B195,'Ontario Employment Growth'!G:G))</f>
        <v>7365.1900312211346</v>
      </c>
      <c r="H195" s="30">
        <f t="shared" ref="H195" si="144">H183</f>
        <v>0</v>
      </c>
      <c r="I195">
        <f t="shared" si="133"/>
        <v>0</v>
      </c>
      <c r="J195">
        <f t="shared" si="133"/>
        <v>0</v>
      </c>
      <c r="K195">
        <f t="shared" si="133"/>
        <v>0</v>
      </c>
      <c r="L195">
        <f t="shared" si="133"/>
        <v>1</v>
      </c>
      <c r="N195" s="23">
        <f>'LU OLS Model'!$B$5</f>
        <v>-9214193.8984900694</v>
      </c>
      <c r="O195" s="23">
        <f ca="1">'LU OLS Model'!$B$6*D195</f>
        <v>-27082.245500399396</v>
      </c>
      <c r="P195" s="23">
        <f ca="1">'LU OLS Model'!$B$7*E195</f>
        <v>1308208.3222133578</v>
      </c>
      <c r="Q195" s="23">
        <f>'LU OLS Model'!$B$8*F195</f>
        <v>12321246.621795991</v>
      </c>
      <c r="R195" s="23">
        <f>'LU OLS Model'!$B$9*G195</f>
        <v>12439738.044666652</v>
      </c>
      <c r="S195" s="23">
        <f>'LU OLS Model'!$B$10*H195</f>
        <v>0</v>
      </c>
      <c r="T195" s="23">
        <f>'LU OLS Model'!$B$11*I195</f>
        <v>0</v>
      </c>
      <c r="U195" s="23">
        <f>'LU OLS Model'!$B$12*J195</f>
        <v>0</v>
      </c>
      <c r="V195" s="23">
        <f>'LU OLS Model'!$B$13*K195</f>
        <v>0</v>
      </c>
      <c r="W195" s="23">
        <f>'LU OLS Model'!$B$14*L195</f>
        <v>-1624361.79105547</v>
      </c>
      <c r="X195" s="23">
        <f t="shared" ca="1" si="111"/>
        <v>15203555.053630061</v>
      </c>
    </row>
    <row r="196" spans="1:24" x14ac:dyDescent="0.25">
      <c r="A196" s="11">
        <v>43709</v>
      </c>
      <c r="B196" s="6">
        <f t="shared" si="107"/>
        <v>2019</v>
      </c>
      <c r="D196">
        <f t="shared" ca="1" si="131"/>
        <v>86.570000000000007</v>
      </c>
      <c r="E196">
        <f t="shared" ca="1" si="131"/>
        <v>19.899999999999999</v>
      </c>
      <c r="F196">
        <f t="shared" si="131"/>
        <v>30</v>
      </c>
      <c r="G196" s="30">
        <f>G184*(1+SUMIF('Ontario Employment Growth'!B:B,B196,'Ontario Employment Growth'!G:G))</f>
        <v>7338.1373797728293</v>
      </c>
      <c r="H196" s="30">
        <f t="shared" ref="H196" si="145">H184</f>
        <v>0</v>
      </c>
      <c r="I196">
        <f t="shared" si="133"/>
        <v>1</v>
      </c>
      <c r="J196">
        <f t="shared" si="133"/>
        <v>0</v>
      </c>
      <c r="K196">
        <f t="shared" si="133"/>
        <v>0</v>
      </c>
      <c r="L196">
        <f t="shared" si="133"/>
        <v>0</v>
      </c>
      <c r="N196" s="23">
        <f>'LU OLS Model'!$B$5</f>
        <v>-9214193.8984900694</v>
      </c>
      <c r="O196" s="23">
        <f ca="1">'LU OLS Model'!$B$6*D196</f>
        <v>-184316.82334666481</v>
      </c>
      <c r="P196" s="23">
        <f ca="1">'LU OLS Model'!$B$7*E196</f>
        <v>337088.50980248378</v>
      </c>
      <c r="Q196" s="23">
        <f>'LU OLS Model'!$B$8*F196</f>
        <v>11923787.053350959</v>
      </c>
      <c r="R196" s="23">
        <f>'LU OLS Model'!$B$9*G196</f>
        <v>12394046.365836363</v>
      </c>
      <c r="S196" s="23">
        <f>'LU OLS Model'!$B$10*H196</f>
        <v>0</v>
      </c>
      <c r="T196" s="23">
        <f>'LU OLS Model'!$B$11*I196</f>
        <v>-973362.50000730704</v>
      </c>
      <c r="U196" s="23">
        <f>'LU OLS Model'!$B$12*J196</f>
        <v>0</v>
      </c>
      <c r="V196" s="23">
        <f>'LU OLS Model'!$B$13*K196</f>
        <v>0</v>
      </c>
      <c r="W196" s="23">
        <f>'LU OLS Model'!$B$14*L196</f>
        <v>0</v>
      </c>
      <c r="X196" s="23">
        <f t="shared" ca="1" si="111"/>
        <v>14283048.707145764</v>
      </c>
    </row>
    <row r="197" spans="1:24" x14ac:dyDescent="0.25">
      <c r="A197" s="11">
        <v>43739</v>
      </c>
      <c r="B197" s="6">
        <f t="shared" si="107"/>
        <v>2019</v>
      </c>
      <c r="D197">
        <f t="shared" ca="1" si="131"/>
        <v>270.3</v>
      </c>
      <c r="E197">
        <f t="shared" ca="1" si="131"/>
        <v>1.21</v>
      </c>
      <c r="F197">
        <f t="shared" si="131"/>
        <v>31</v>
      </c>
      <c r="G197" s="30">
        <f>G185*(1+SUMIF('Ontario Employment Growth'!B:B,B197,'Ontario Employment Growth'!G:G))</f>
        <v>7330.2117982938335</v>
      </c>
      <c r="H197" s="30">
        <f t="shared" ref="H197" si="146">H185</f>
        <v>0</v>
      </c>
      <c r="I197">
        <f t="shared" si="133"/>
        <v>1</v>
      </c>
      <c r="J197">
        <f t="shared" si="133"/>
        <v>0</v>
      </c>
      <c r="K197">
        <f t="shared" si="133"/>
        <v>0</v>
      </c>
      <c r="L197">
        <f t="shared" si="133"/>
        <v>0</v>
      </c>
      <c r="N197" s="23">
        <f>'LU OLS Model'!$B$5</f>
        <v>-9214193.8984900694</v>
      </c>
      <c r="O197" s="23">
        <f ca="1">'LU OLS Model'!$B$6*D197</f>
        <v>-575497.7168834873</v>
      </c>
      <c r="P197" s="23">
        <f ca="1">'LU OLS Model'!$B$7*E197</f>
        <v>20496.336525678664</v>
      </c>
      <c r="Q197" s="23">
        <f>'LU OLS Model'!$B$8*F197</f>
        <v>12321246.621795991</v>
      </c>
      <c r="R197" s="23">
        <f>'LU OLS Model'!$B$9*G197</f>
        <v>12380660.131804053</v>
      </c>
      <c r="S197" s="23">
        <f>'LU OLS Model'!$B$10*H197</f>
        <v>0</v>
      </c>
      <c r="T197" s="23">
        <f>'LU OLS Model'!$B$11*I197</f>
        <v>-973362.50000730704</v>
      </c>
      <c r="U197" s="23">
        <f>'LU OLS Model'!$B$12*J197</f>
        <v>0</v>
      </c>
      <c r="V197" s="23">
        <f>'LU OLS Model'!$B$13*K197</f>
        <v>0</v>
      </c>
      <c r="W197" s="23">
        <f>'LU OLS Model'!$B$14*L197</f>
        <v>0</v>
      </c>
      <c r="X197" s="23">
        <f t="shared" ca="1" si="111"/>
        <v>13959348.974744858</v>
      </c>
    </row>
    <row r="198" spans="1:24" x14ac:dyDescent="0.25">
      <c r="A198" s="11">
        <v>43770</v>
      </c>
      <c r="B198" s="6">
        <f t="shared" si="107"/>
        <v>2019</v>
      </c>
      <c r="D198">
        <f t="shared" ca="1" si="131"/>
        <v>444.05</v>
      </c>
      <c r="E198">
        <f t="shared" ca="1" si="131"/>
        <v>0</v>
      </c>
      <c r="F198">
        <f t="shared" si="131"/>
        <v>30</v>
      </c>
      <c r="G198" s="30">
        <f>G186*(1+SUMIF('Ontario Employment Growth'!B:B,B198,'Ontario Employment Growth'!G:G))</f>
        <v>7306.646402696284</v>
      </c>
      <c r="H198" s="30">
        <f t="shared" ref="H198" si="147">H186</f>
        <v>0</v>
      </c>
      <c r="I198">
        <f t="shared" si="133"/>
        <v>1</v>
      </c>
      <c r="J198">
        <f t="shared" si="133"/>
        <v>0</v>
      </c>
      <c r="K198">
        <f t="shared" si="133"/>
        <v>0</v>
      </c>
      <c r="L198">
        <f t="shared" si="133"/>
        <v>0</v>
      </c>
      <c r="N198" s="23">
        <f>'LU OLS Model'!$B$5</f>
        <v>-9214193.8984900694</v>
      </c>
      <c r="O198" s="23">
        <f ca="1">'LU OLS Model'!$B$6*D198</f>
        <v>-945430.11906071962</v>
      </c>
      <c r="P198" s="23">
        <f ca="1">'LU OLS Model'!$B$7*E198</f>
        <v>0</v>
      </c>
      <c r="Q198" s="23">
        <f>'LU OLS Model'!$B$8*F198</f>
        <v>11923787.053350959</v>
      </c>
      <c r="R198" s="23">
        <f>'LU OLS Model'!$B$9*G198</f>
        <v>12340858.395947978</v>
      </c>
      <c r="S198" s="23">
        <f>'LU OLS Model'!$B$10*H198</f>
        <v>0</v>
      </c>
      <c r="T198" s="23">
        <f>'LU OLS Model'!$B$11*I198</f>
        <v>-973362.50000730704</v>
      </c>
      <c r="U198" s="23">
        <f>'LU OLS Model'!$B$12*J198</f>
        <v>0</v>
      </c>
      <c r="V198" s="23">
        <f>'LU OLS Model'!$B$13*K198</f>
        <v>0</v>
      </c>
      <c r="W198" s="23">
        <f>'LU OLS Model'!$B$14*L198</f>
        <v>0</v>
      </c>
      <c r="X198" s="23">
        <f t="shared" ca="1" si="111"/>
        <v>13131658.931740841</v>
      </c>
    </row>
    <row r="199" spans="1:24" x14ac:dyDescent="0.25">
      <c r="A199" s="11">
        <v>43800</v>
      </c>
      <c r="B199" s="6">
        <f t="shared" si="107"/>
        <v>2019</v>
      </c>
      <c r="D199">
        <f t="shared" ca="1" si="131"/>
        <v>684.01</v>
      </c>
      <c r="E199">
        <f t="shared" ca="1" si="131"/>
        <v>0</v>
      </c>
      <c r="F199">
        <f t="shared" si="131"/>
        <v>31</v>
      </c>
      <c r="G199" s="30">
        <f>G187*(1+SUMIF('Ontario Employment Growth'!B:B,B199,'Ontario Employment Growth'!G:G))</f>
        <v>7294.9165421073712</v>
      </c>
      <c r="H199" s="30">
        <f t="shared" ref="H199" si="148">H187</f>
        <v>0</v>
      </c>
      <c r="I199">
        <f t="shared" si="133"/>
        <v>0</v>
      </c>
      <c r="J199">
        <f t="shared" si="133"/>
        <v>0</v>
      </c>
      <c r="K199">
        <f t="shared" si="133"/>
        <v>1</v>
      </c>
      <c r="L199">
        <f t="shared" si="133"/>
        <v>0</v>
      </c>
      <c r="N199" s="23">
        <f>'LU OLS Model'!$B$5</f>
        <v>-9214193.8984900694</v>
      </c>
      <c r="O199" s="23">
        <f ca="1">'LU OLS Model'!$B$6*D199</f>
        <v>-1456330.7189251725</v>
      </c>
      <c r="P199" s="23">
        <f ca="1">'LU OLS Model'!$B$7*E199</f>
        <v>0</v>
      </c>
      <c r="Q199" s="23">
        <f>'LU OLS Model'!$B$8*F199</f>
        <v>12321246.621795991</v>
      </c>
      <c r="R199" s="23">
        <f>'LU OLS Model'!$B$9*G199</f>
        <v>12321046.769580159</v>
      </c>
      <c r="S199" s="23">
        <f>'LU OLS Model'!$B$10*H199</f>
        <v>0</v>
      </c>
      <c r="T199" s="23">
        <f>'LU OLS Model'!$B$11*I199</f>
        <v>0</v>
      </c>
      <c r="U199" s="23">
        <f>'LU OLS Model'!$B$12*J199</f>
        <v>0</v>
      </c>
      <c r="V199" s="23">
        <f>'LU OLS Model'!$B$13*K199</f>
        <v>-1101046.6373260899</v>
      </c>
      <c r="W199" s="23">
        <f>'LU OLS Model'!$B$14*L199</f>
        <v>0</v>
      </c>
      <c r="X199" s="23">
        <f t="shared" ca="1" si="111"/>
        <v>12870722.136634819</v>
      </c>
    </row>
    <row r="200" spans="1:24" x14ac:dyDescent="0.25">
      <c r="A200" s="11">
        <v>43831</v>
      </c>
      <c r="B200" s="6">
        <f t="shared" si="107"/>
        <v>2020</v>
      </c>
      <c r="D200">
        <f t="shared" ca="1" si="131"/>
        <v>784.29</v>
      </c>
      <c r="E200">
        <f t="shared" ca="1" si="131"/>
        <v>0</v>
      </c>
      <c r="F200">
        <f t="shared" si="131"/>
        <v>31</v>
      </c>
      <c r="G200" s="30">
        <f>G188*(1+SUMIF('Ontario Employment Growth'!B:B,B200,'Ontario Employment Growth'!G:G))</f>
        <v>7275.0182073857359</v>
      </c>
      <c r="H200" s="30">
        <f t="shared" ref="H200" si="149">H188</f>
        <v>0</v>
      </c>
      <c r="I200">
        <f t="shared" si="133"/>
        <v>0</v>
      </c>
      <c r="J200">
        <f t="shared" si="133"/>
        <v>0</v>
      </c>
      <c r="K200">
        <f t="shared" si="133"/>
        <v>0</v>
      </c>
      <c r="L200">
        <f t="shared" si="133"/>
        <v>0</v>
      </c>
      <c r="N200" s="23">
        <f>'LU OLS Model'!$B$5</f>
        <v>-9214193.8984900694</v>
      </c>
      <c r="O200" s="23">
        <f ca="1">'LU OLS Model'!$B$6*D200</f>
        <v>-1669837.6040493904</v>
      </c>
      <c r="P200" s="23">
        <f ca="1">'LU OLS Model'!$B$7*E200</f>
        <v>0</v>
      </c>
      <c r="Q200" s="23">
        <f>'LU OLS Model'!$B$8*F200</f>
        <v>12321246.621795991</v>
      </c>
      <c r="R200" s="23">
        <f>'LU OLS Model'!$B$9*G200</f>
        <v>12287438.66572772</v>
      </c>
      <c r="S200" s="23">
        <f>'LU OLS Model'!$B$10*H200</f>
        <v>0</v>
      </c>
      <c r="T200" s="23">
        <f>'LU OLS Model'!$B$11*I200</f>
        <v>0</v>
      </c>
      <c r="U200" s="23">
        <f>'LU OLS Model'!$B$12*J200</f>
        <v>0</v>
      </c>
      <c r="V200" s="23">
        <f>'LU OLS Model'!$B$13*K200</f>
        <v>0</v>
      </c>
      <c r="W200" s="23">
        <f>'LU OLS Model'!$B$14*L200</f>
        <v>0</v>
      </c>
      <c r="X200" s="23">
        <f t="shared" ca="1" si="111"/>
        <v>13724653.784984251</v>
      </c>
    </row>
    <row r="201" spans="1:24" x14ac:dyDescent="0.25">
      <c r="A201" s="11">
        <v>43862</v>
      </c>
      <c r="B201" s="6">
        <f t="shared" si="107"/>
        <v>2020</v>
      </c>
      <c r="D201">
        <f t="shared" ca="1" si="131"/>
        <v>682.50999999999988</v>
      </c>
      <c r="E201">
        <f t="shared" ca="1" si="131"/>
        <v>0</v>
      </c>
      <c r="F201">
        <f t="shared" si="131"/>
        <v>29</v>
      </c>
      <c r="G201" s="30">
        <f>G189*(1+SUMIF('Ontario Employment Growth'!B:B,B201,'Ontario Employment Growth'!G:G))</f>
        <v>7238.8894970509418</v>
      </c>
      <c r="H201" s="30">
        <f t="shared" ref="H201" si="150">H189</f>
        <v>0</v>
      </c>
      <c r="I201">
        <f t="shared" si="133"/>
        <v>0</v>
      </c>
      <c r="J201">
        <f t="shared" si="133"/>
        <v>0</v>
      </c>
      <c r="K201">
        <f t="shared" si="133"/>
        <v>0</v>
      </c>
      <c r="L201">
        <f t="shared" si="133"/>
        <v>0</v>
      </c>
      <c r="N201" s="23">
        <f>'LU OLS Model'!$B$5</f>
        <v>-9214193.8984900694</v>
      </c>
      <c r="O201" s="23">
        <f ca="1">'LU OLS Model'!$B$6*D201</f>
        <v>-1453137.0578991817</v>
      </c>
      <c r="P201" s="23">
        <f ca="1">'LU OLS Model'!$B$7*E201</f>
        <v>0</v>
      </c>
      <c r="Q201" s="23">
        <f>'LU OLS Model'!$B$8*F201</f>
        <v>11526327.484905928</v>
      </c>
      <c r="R201" s="23">
        <f>'LU OLS Model'!$B$9*G201</f>
        <v>12226417.607132988</v>
      </c>
      <c r="S201" s="23">
        <f>'LU OLS Model'!$B$10*H201</f>
        <v>0</v>
      </c>
      <c r="T201" s="23">
        <f>'LU OLS Model'!$B$11*I201</f>
        <v>0</v>
      </c>
      <c r="U201" s="23">
        <f>'LU OLS Model'!$B$12*J201</f>
        <v>0</v>
      </c>
      <c r="V201" s="23">
        <f>'LU OLS Model'!$B$13*K201</f>
        <v>0</v>
      </c>
      <c r="W201" s="23">
        <f>'LU OLS Model'!$B$14*L201</f>
        <v>0</v>
      </c>
      <c r="X201" s="23">
        <f t="shared" ca="1" si="111"/>
        <v>13085414.135649664</v>
      </c>
    </row>
    <row r="202" spans="1:24" x14ac:dyDescent="0.25">
      <c r="A202" s="11">
        <v>43891</v>
      </c>
      <c r="B202" s="6">
        <f t="shared" si="107"/>
        <v>2020</v>
      </c>
      <c r="D202">
        <f t="shared" ca="1" si="131"/>
        <v>556.99</v>
      </c>
      <c r="E202">
        <f t="shared" ca="1" si="131"/>
        <v>0</v>
      </c>
      <c r="F202">
        <f t="shared" si="131"/>
        <v>31</v>
      </c>
      <c r="G202" s="30">
        <f>G190*(1+SUMIF('Ontario Employment Growth'!B:B,B202,'Ontario Employment Growth'!G:G))</f>
        <v>7216.4426651861286</v>
      </c>
      <c r="H202" s="30">
        <f t="shared" ref="H202" si="151">H190</f>
        <v>1</v>
      </c>
      <c r="I202">
        <f t="shared" si="133"/>
        <v>0</v>
      </c>
      <c r="J202">
        <f t="shared" si="133"/>
        <v>0</v>
      </c>
      <c r="K202">
        <f t="shared" si="133"/>
        <v>0</v>
      </c>
      <c r="L202">
        <f t="shared" si="133"/>
        <v>0</v>
      </c>
      <c r="N202" s="23">
        <f>'LU OLS Model'!$B$5</f>
        <v>-9214193.8984900694</v>
      </c>
      <c r="O202" s="23">
        <f ca="1">'LU OLS Model'!$B$6*D202</f>
        <v>-1185891.5032442973</v>
      </c>
      <c r="P202" s="23">
        <f ca="1">'LU OLS Model'!$B$7*E202</f>
        <v>0</v>
      </c>
      <c r="Q202" s="23">
        <f>'LU OLS Model'!$B$8*F202</f>
        <v>12321246.621795991</v>
      </c>
      <c r="R202" s="23">
        <f>'LU OLS Model'!$B$9*G202</f>
        <v>12188505.115106674</v>
      </c>
      <c r="S202" s="23">
        <f>'LU OLS Model'!$B$10*H202</f>
        <v>-467491.52542399202</v>
      </c>
      <c r="T202" s="23">
        <f>'LU OLS Model'!$B$11*I202</f>
        <v>0</v>
      </c>
      <c r="U202" s="23">
        <f>'LU OLS Model'!$B$12*J202</f>
        <v>0</v>
      </c>
      <c r="V202" s="23">
        <f>'LU OLS Model'!$B$13*K202</f>
        <v>0</v>
      </c>
      <c r="W202" s="23">
        <f>'LU OLS Model'!$B$14*L202</f>
        <v>0</v>
      </c>
      <c r="X202" s="23">
        <f t="shared" ca="1" si="111"/>
        <v>13642174.809744306</v>
      </c>
    </row>
    <row r="203" spans="1:24" x14ac:dyDescent="0.25">
      <c r="A203" s="11">
        <v>43922</v>
      </c>
      <c r="B203" s="6">
        <f t="shared" si="107"/>
        <v>2020</v>
      </c>
      <c r="D203">
        <f t="shared" ca="1" si="131"/>
        <v>326.58999999999997</v>
      </c>
      <c r="E203">
        <f t="shared" ca="1" si="131"/>
        <v>0.39</v>
      </c>
      <c r="F203">
        <f t="shared" si="131"/>
        <v>30</v>
      </c>
      <c r="G203" s="30">
        <f>G191*(1+SUMIF('Ontario Employment Growth'!B:B,B203,'Ontario Employment Growth'!G:G))</f>
        <v>7252.4644858453757</v>
      </c>
      <c r="H203" s="30">
        <f t="shared" ref="H203" si="152">H191</f>
        <v>1</v>
      </c>
      <c r="I203">
        <f t="shared" si="133"/>
        <v>0</v>
      </c>
      <c r="J203">
        <f t="shared" si="133"/>
        <v>1</v>
      </c>
      <c r="K203">
        <f t="shared" si="133"/>
        <v>0</v>
      </c>
      <c r="L203">
        <f t="shared" si="133"/>
        <v>0</v>
      </c>
      <c r="N203" s="23">
        <f>'LU OLS Model'!$B$5</f>
        <v>-9214193.8984900694</v>
      </c>
      <c r="O203" s="23">
        <f ca="1">'LU OLS Model'!$B$6*D203</f>
        <v>-695345.16965215723</v>
      </c>
      <c r="P203" s="23">
        <f ca="1">'LU OLS Model'!$B$7*E203</f>
        <v>6606.2572272848583</v>
      </c>
      <c r="Q203" s="23">
        <f>'LU OLS Model'!$B$8*F203</f>
        <v>11923787.053350959</v>
      </c>
      <c r="R203" s="23">
        <f>'LU OLS Model'!$B$9*G203</f>
        <v>12249345.63802509</v>
      </c>
      <c r="S203" s="23">
        <f>'LU OLS Model'!$B$10*H203</f>
        <v>-467491.52542399202</v>
      </c>
      <c r="T203" s="23">
        <f>'LU OLS Model'!$B$11*I203</f>
        <v>0</v>
      </c>
      <c r="U203" s="23">
        <f>'LU OLS Model'!$B$12*J203</f>
        <v>-1002687.4002441399</v>
      </c>
      <c r="V203" s="23">
        <f>'LU OLS Model'!$B$13*K203</f>
        <v>0</v>
      </c>
      <c r="W203" s="23">
        <f>'LU OLS Model'!$B$14*L203</f>
        <v>0</v>
      </c>
      <c r="X203" s="23">
        <f t="shared" ca="1" si="111"/>
        <v>12800020.954792976</v>
      </c>
    </row>
    <row r="204" spans="1:24" x14ac:dyDescent="0.25">
      <c r="A204" s="11">
        <v>43952</v>
      </c>
      <c r="B204" s="6">
        <f t="shared" si="107"/>
        <v>2020</v>
      </c>
      <c r="D204">
        <f t="shared" ref="D204:F211" ca="1" si="153">D192</f>
        <v>144.96</v>
      </c>
      <c r="E204">
        <f t="shared" ca="1" si="153"/>
        <v>8.67</v>
      </c>
      <c r="F204">
        <f t="shared" si="153"/>
        <v>31</v>
      </c>
      <c r="G204" s="30">
        <f>G192*(1+SUMIF('Ontario Employment Growth'!B:B,B204,'Ontario Employment Growth'!G:G))</f>
        <v>7314.0329389602903</v>
      </c>
      <c r="H204" s="30">
        <f t="shared" ref="H204" si="154">H192</f>
        <v>1</v>
      </c>
      <c r="I204">
        <f t="shared" ref="I204:L211" si="155">I192</f>
        <v>0</v>
      </c>
      <c r="J204">
        <f t="shared" si="155"/>
        <v>0</v>
      </c>
      <c r="K204">
        <f t="shared" si="155"/>
        <v>0</v>
      </c>
      <c r="L204">
        <f t="shared" si="155"/>
        <v>1</v>
      </c>
      <c r="N204" s="23">
        <f>'LU OLS Model'!$B$5</f>
        <v>-9214193.8984900694</v>
      </c>
      <c r="O204" s="23">
        <f ca="1">'LU OLS Model'!$B$6*D204</f>
        <v>-308635.4015517215</v>
      </c>
      <c r="P204" s="23">
        <f ca="1">'LU OLS Model'!$B$7*E204</f>
        <v>146862.17989887108</v>
      </c>
      <c r="Q204" s="23">
        <f>'LU OLS Model'!$B$8*F204</f>
        <v>12321246.621795991</v>
      </c>
      <c r="R204" s="23">
        <f>'LU OLS Model'!$B$9*G204</f>
        <v>12353334.187582975</v>
      </c>
      <c r="S204" s="23">
        <f>'LU OLS Model'!$B$10*H204</f>
        <v>-467491.52542399202</v>
      </c>
      <c r="T204" s="23">
        <f>'LU OLS Model'!$B$11*I204</f>
        <v>0</v>
      </c>
      <c r="U204" s="23">
        <f>'LU OLS Model'!$B$12*J204</f>
        <v>0</v>
      </c>
      <c r="V204" s="23">
        <f>'LU OLS Model'!$B$13*K204</f>
        <v>0</v>
      </c>
      <c r="W204" s="23">
        <f>'LU OLS Model'!$B$14*L204</f>
        <v>-1624361.79105547</v>
      </c>
      <c r="X204" s="23">
        <f t="shared" ca="1" si="111"/>
        <v>13206760.372756584</v>
      </c>
    </row>
    <row r="205" spans="1:24" x14ac:dyDescent="0.25">
      <c r="A205" s="11">
        <v>43983</v>
      </c>
      <c r="B205" s="6">
        <f t="shared" si="107"/>
        <v>2020</v>
      </c>
      <c r="D205">
        <f t="shared" ca="1" si="153"/>
        <v>41.510000000000005</v>
      </c>
      <c r="E205">
        <f t="shared" ca="1" si="153"/>
        <v>44.41</v>
      </c>
      <c r="F205">
        <f t="shared" si="153"/>
        <v>30</v>
      </c>
      <c r="G205" s="30">
        <f>G193*(1+SUMIF('Ontario Employment Growth'!B:B,B205,'Ontario Employment Growth'!G:G))</f>
        <v>7389.1763808696378</v>
      </c>
      <c r="H205" s="30">
        <f t="shared" ref="H205" si="156">H193</f>
        <v>0</v>
      </c>
      <c r="I205">
        <f t="shared" si="155"/>
        <v>0</v>
      </c>
      <c r="J205">
        <f t="shared" si="155"/>
        <v>0</v>
      </c>
      <c r="K205">
        <f t="shared" si="155"/>
        <v>0</v>
      </c>
      <c r="L205">
        <f t="shared" si="155"/>
        <v>1</v>
      </c>
      <c r="N205" s="23">
        <f>'LU OLS Model'!$B$5</f>
        <v>-9214193.8984900694</v>
      </c>
      <c r="O205" s="23">
        <f ca="1">'LU OLS Model'!$B$6*D205</f>
        <v>-88379.246125910315</v>
      </c>
      <c r="P205" s="23">
        <f ca="1">'LU OLS Model'!$B$7*E205</f>
        <v>752266.36785569368</v>
      </c>
      <c r="Q205" s="23">
        <f>'LU OLS Model'!$B$8*F205</f>
        <v>11923787.053350959</v>
      </c>
      <c r="R205" s="23">
        <f>'LU OLS Model'!$B$9*G205</f>
        <v>12480250.768032961</v>
      </c>
      <c r="S205" s="23">
        <f>'LU OLS Model'!$B$10*H205</f>
        <v>0</v>
      </c>
      <c r="T205" s="23">
        <f>'LU OLS Model'!$B$11*I205</f>
        <v>0</v>
      </c>
      <c r="U205" s="23">
        <f>'LU OLS Model'!$B$12*J205</f>
        <v>0</v>
      </c>
      <c r="V205" s="23">
        <f>'LU OLS Model'!$B$13*K205</f>
        <v>0</v>
      </c>
      <c r="W205" s="23">
        <f>'LU OLS Model'!$B$14*L205</f>
        <v>-1624361.79105547</v>
      </c>
      <c r="X205" s="23">
        <f t="shared" ca="1" si="111"/>
        <v>14229369.253568163</v>
      </c>
    </row>
    <row r="206" spans="1:24" x14ac:dyDescent="0.25">
      <c r="A206" s="11">
        <v>44013</v>
      </c>
      <c r="B206" s="6">
        <f t="shared" si="107"/>
        <v>2020</v>
      </c>
      <c r="D206">
        <f t="shared" ca="1" si="153"/>
        <v>5.01</v>
      </c>
      <c r="E206">
        <f t="shared" ca="1" si="153"/>
        <v>96.909999999999982</v>
      </c>
      <c r="F206">
        <f t="shared" si="153"/>
        <v>31</v>
      </c>
      <c r="G206" s="30">
        <f>G194*(1+SUMIF('Ontario Employment Growth'!B:B,B206,'Ontario Employment Growth'!G:G))</f>
        <v>7437.1698451901184</v>
      </c>
      <c r="H206" s="30">
        <f t="shared" ref="H206" si="157">H194</f>
        <v>0</v>
      </c>
      <c r="I206">
        <f t="shared" si="155"/>
        <v>0</v>
      </c>
      <c r="J206">
        <f t="shared" si="155"/>
        <v>0</v>
      </c>
      <c r="K206">
        <f t="shared" si="155"/>
        <v>0</v>
      </c>
      <c r="L206">
        <f t="shared" si="155"/>
        <v>1</v>
      </c>
      <c r="N206" s="23">
        <f>'LU OLS Model'!$B$5</f>
        <v>-9214193.8984900694</v>
      </c>
      <c r="O206" s="23">
        <f ca="1">'LU OLS Model'!$B$6*D206</f>
        <v>-10666.827826808254</v>
      </c>
      <c r="P206" s="23">
        <f ca="1">'LU OLS Model'!$B$7*E206</f>
        <v>1641570.225374809</v>
      </c>
      <c r="Q206" s="23">
        <f>'LU OLS Model'!$B$8*F206</f>
        <v>12321246.621795991</v>
      </c>
      <c r="R206" s="23">
        <f>'LU OLS Model'!$B$9*G206</f>
        <v>12561311.286698742</v>
      </c>
      <c r="S206" s="23">
        <f>'LU OLS Model'!$B$10*H206</f>
        <v>0</v>
      </c>
      <c r="T206" s="23">
        <f>'LU OLS Model'!$B$11*I206</f>
        <v>0</v>
      </c>
      <c r="U206" s="23">
        <f>'LU OLS Model'!$B$12*J206</f>
        <v>0</v>
      </c>
      <c r="V206" s="23">
        <f>'LU OLS Model'!$B$13*K206</f>
        <v>0</v>
      </c>
      <c r="W206" s="23">
        <f>'LU OLS Model'!$B$14*L206</f>
        <v>-1624361.79105547</v>
      </c>
      <c r="X206" s="23">
        <f t="shared" ca="1" si="111"/>
        <v>15674905.616497193</v>
      </c>
    </row>
    <row r="207" spans="1:24" x14ac:dyDescent="0.25">
      <c r="A207" s="11">
        <v>44044</v>
      </c>
      <c r="B207" s="6">
        <f t="shared" si="107"/>
        <v>2020</v>
      </c>
      <c r="D207">
        <f t="shared" ca="1" si="153"/>
        <v>12.719999999999999</v>
      </c>
      <c r="E207">
        <f t="shared" ca="1" si="153"/>
        <v>77.22999999999999</v>
      </c>
      <c r="F207">
        <f t="shared" si="153"/>
        <v>31</v>
      </c>
      <c r="G207" s="30">
        <f>G195*(1+SUMIF('Ontario Employment Growth'!B:B,B207,'Ontario Employment Growth'!G:G))</f>
        <v>7449.8897165801782</v>
      </c>
      <c r="H207" s="30">
        <f t="shared" ref="H207" si="158">H195</f>
        <v>0</v>
      </c>
      <c r="I207">
        <f t="shared" si="155"/>
        <v>0</v>
      </c>
      <c r="J207">
        <f t="shared" si="155"/>
        <v>0</v>
      </c>
      <c r="K207">
        <f t="shared" si="155"/>
        <v>0</v>
      </c>
      <c r="L207">
        <f t="shared" si="155"/>
        <v>1</v>
      </c>
      <c r="N207" s="23">
        <f>'LU OLS Model'!$B$5</f>
        <v>-9214193.8984900694</v>
      </c>
      <c r="O207" s="23">
        <f ca="1">'LU OLS Model'!$B$6*D207</f>
        <v>-27082.245500399396</v>
      </c>
      <c r="P207" s="23">
        <f ca="1">'LU OLS Model'!$B$7*E207</f>
        <v>1308208.3222133578</v>
      </c>
      <c r="Q207" s="23">
        <f>'LU OLS Model'!$B$8*F207</f>
        <v>12321246.621795991</v>
      </c>
      <c r="R207" s="23">
        <f>'LU OLS Model'!$B$9*G207</f>
        <v>12582795.032180319</v>
      </c>
      <c r="S207" s="23">
        <f>'LU OLS Model'!$B$10*H207</f>
        <v>0</v>
      </c>
      <c r="T207" s="23">
        <f>'LU OLS Model'!$B$11*I207</f>
        <v>0</v>
      </c>
      <c r="U207" s="23">
        <f>'LU OLS Model'!$B$12*J207</f>
        <v>0</v>
      </c>
      <c r="V207" s="23">
        <f>'LU OLS Model'!$B$13*K207</f>
        <v>0</v>
      </c>
      <c r="W207" s="23">
        <f>'LU OLS Model'!$B$14*L207</f>
        <v>-1624361.79105547</v>
      </c>
      <c r="X207" s="23">
        <f t="shared" ca="1" si="111"/>
        <v>15346612.04114373</v>
      </c>
    </row>
    <row r="208" spans="1:24" x14ac:dyDescent="0.25">
      <c r="A208" s="11">
        <v>44075</v>
      </c>
      <c r="B208" s="6">
        <f t="shared" si="107"/>
        <v>2020</v>
      </c>
      <c r="D208">
        <f t="shared" ca="1" si="153"/>
        <v>86.570000000000007</v>
      </c>
      <c r="E208">
        <f t="shared" ca="1" si="153"/>
        <v>19.899999999999999</v>
      </c>
      <c r="F208">
        <f t="shared" si="153"/>
        <v>30</v>
      </c>
      <c r="G208" s="30">
        <f>G196*(1+SUMIF('Ontario Employment Growth'!B:B,B208,'Ontario Employment Growth'!G:G))</f>
        <v>7422.5259596402175</v>
      </c>
      <c r="H208" s="30">
        <f t="shared" ref="H208" si="159">H196</f>
        <v>0</v>
      </c>
      <c r="I208">
        <f t="shared" si="155"/>
        <v>1</v>
      </c>
      <c r="J208">
        <f t="shared" si="155"/>
        <v>0</v>
      </c>
      <c r="K208">
        <f t="shared" si="155"/>
        <v>0</v>
      </c>
      <c r="L208">
        <f t="shared" si="155"/>
        <v>0</v>
      </c>
      <c r="N208" s="23">
        <f>'LU OLS Model'!$B$5</f>
        <v>-9214193.8984900694</v>
      </c>
      <c r="O208" s="23">
        <f ca="1">'LU OLS Model'!$B$6*D208</f>
        <v>-184316.82334666481</v>
      </c>
      <c r="P208" s="23">
        <f ca="1">'LU OLS Model'!$B$7*E208</f>
        <v>337088.50980248378</v>
      </c>
      <c r="Q208" s="23">
        <f>'LU OLS Model'!$B$8*F208</f>
        <v>11923787.053350959</v>
      </c>
      <c r="R208" s="23">
        <f>'LU OLS Model'!$B$9*G208</f>
        <v>12536577.899043484</v>
      </c>
      <c r="S208" s="23">
        <f>'LU OLS Model'!$B$10*H208</f>
        <v>0</v>
      </c>
      <c r="T208" s="23">
        <f>'LU OLS Model'!$B$11*I208</f>
        <v>-973362.50000730704</v>
      </c>
      <c r="U208" s="23">
        <f>'LU OLS Model'!$B$12*J208</f>
        <v>0</v>
      </c>
      <c r="V208" s="23">
        <f>'LU OLS Model'!$B$13*K208</f>
        <v>0</v>
      </c>
      <c r="W208" s="23">
        <f>'LU OLS Model'!$B$14*L208</f>
        <v>0</v>
      </c>
      <c r="X208" s="23">
        <f t="shared" ca="1" si="111"/>
        <v>14425580.240352884</v>
      </c>
    </row>
    <row r="209" spans="1:24" x14ac:dyDescent="0.25">
      <c r="A209" s="11">
        <v>44105</v>
      </c>
      <c r="B209" s="6">
        <f t="shared" si="107"/>
        <v>2020</v>
      </c>
      <c r="D209">
        <f t="shared" ca="1" si="153"/>
        <v>270.3</v>
      </c>
      <c r="E209">
        <f t="shared" ca="1" si="153"/>
        <v>1.21</v>
      </c>
      <c r="F209">
        <f t="shared" si="153"/>
        <v>31</v>
      </c>
      <c r="G209" s="30">
        <f>G197*(1+SUMIF('Ontario Employment Growth'!B:B,B209,'Ontario Employment Growth'!G:G))</f>
        <v>7414.5092339742132</v>
      </c>
      <c r="H209" s="30">
        <f t="shared" ref="H209" si="160">H197</f>
        <v>0</v>
      </c>
      <c r="I209">
        <f t="shared" si="155"/>
        <v>1</v>
      </c>
      <c r="J209">
        <f t="shared" si="155"/>
        <v>0</v>
      </c>
      <c r="K209">
        <f t="shared" si="155"/>
        <v>0</v>
      </c>
      <c r="L209">
        <f t="shared" si="155"/>
        <v>0</v>
      </c>
      <c r="N209" s="23">
        <f>'LU OLS Model'!$B$5</f>
        <v>-9214193.8984900694</v>
      </c>
      <c r="O209" s="23">
        <f ca="1">'LU OLS Model'!$B$6*D209</f>
        <v>-575497.7168834873</v>
      </c>
      <c r="P209" s="23">
        <f ca="1">'LU OLS Model'!$B$7*E209</f>
        <v>20496.336525678664</v>
      </c>
      <c r="Q209" s="23">
        <f>'LU OLS Model'!$B$8*F209</f>
        <v>12321246.621795991</v>
      </c>
      <c r="R209" s="23">
        <f>'LU OLS Model'!$B$9*G209</f>
        <v>12523037.723319801</v>
      </c>
      <c r="S209" s="23">
        <f>'LU OLS Model'!$B$10*H209</f>
        <v>0</v>
      </c>
      <c r="T209" s="23">
        <f>'LU OLS Model'!$B$11*I209</f>
        <v>-973362.50000730704</v>
      </c>
      <c r="U209" s="23">
        <f>'LU OLS Model'!$B$12*J209</f>
        <v>0</v>
      </c>
      <c r="V209" s="23">
        <f>'LU OLS Model'!$B$13*K209</f>
        <v>0</v>
      </c>
      <c r="W209" s="23">
        <f>'LU OLS Model'!$B$14*L209</f>
        <v>0</v>
      </c>
      <c r="X209" s="23">
        <f t="shared" ca="1" si="111"/>
        <v>14101726.566260606</v>
      </c>
    </row>
    <row r="210" spans="1:24" x14ac:dyDescent="0.25">
      <c r="A210" s="11">
        <v>44136</v>
      </c>
      <c r="B210" s="6">
        <f t="shared" si="107"/>
        <v>2020</v>
      </c>
      <c r="D210">
        <f t="shared" ca="1" si="153"/>
        <v>444.05</v>
      </c>
      <c r="E210">
        <f t="shared" ca="1" si="153"/>
        <v>0</v>
      </c>
      <c r="F210">
        <f t="shared" si="153"/>
        <v>30</v>
      </c>
      <c r="G210" s="30">
        <f>G198*(1+SUMIF('Ontario Employment Growth'!B:B,B210,'Ontario Employment Growth'!G:G))</f>
        <v>7390.6728363272914</v>
      </c>
      <c r="H210" s="30">
        <f t="shared" ref="H210" si="161">H198</f>
        <v>0</v>
      </c>
      <c r="I210">
        <f t="shared" si="155"/>
        <v>1</v>
      </c>
      <c r="J210">
        <f t="shared" si="155"/>
        <v>0</v>
      </c>
      <c r="K210">
        <f t="shared" si="155"/>
        <v>0</v>
      </c>
      <c r="L210">
        <f t="shared" si="155"/>
        <v>0</v>
      </c>
      <c r="N210" s="23">
        <f>'LU OLS Model'!$B$5</f>
        <v>-9214193.8984900694</v>
      </c>
      <c r="O210" s="23">
        <f ca="1">'LU OLS Model'!$B$6*D210</f>
        <v>-945430.11906071962</v>
      </c>
      <c r="P210" s="23">
        <f ca="1">'LU OLS Model'!$B$7*E210</f>
        <v>0</v>
      </c>
      <c r="Q210" s="23">
        <f>'LU OLS Model'!$B$8*F210</f>
        <v>11923787.053350959</v>
      </c>
      <c r="R210" s="23">
        <f>'LU OLS Model'!$B$9*G210</f>
        <v>12482778.26750138</v>
      </c>
      <c r="S210" s="23">
        <f>'LU OLS Model'!$B$10*H210</f>
        <v>0</v>
      </c>
      <c r="T210" s="23">
        <f>'LU OLS Model'!$B$11*I210</f>
        <v>-973362.50000730704</v>
      </c>
      <c r="U210" s="23">
        <f>'LU OLS Model'!$B$12*J210</f>
        <v>0</v>
      </c>
      <c r="V210" s="23">
        <f>'LU OLS Model'!$B$13*K210</f>
        <v>0</v>
      </c>
      <c r="W210" s="23">
        <f>'LU OLS Model'!$B$14*L210</f>
        <v>0</v>
      </c>
      <c r="X210" s="23">
        <f t="shared" ca="1" si="111"/>
        <v>13273578.803294243</v>
      </c>
    </row>
    <row r="211" spans="1:24" x14ac:dyDescent="0.25">
      <c r="A211" s="11">
        <v>44166</v>
      </c>
      <c r="B211" s="6">
        <f t="shared" si="107"/>
        <v>2020</v>
      </c>
      <c r="D211">
        <f t="shared" ca="1" si="153"/>
        <v>684.01</v>
      </c>
      <c r="E211">
        <f t="shared" ca="1" si="153"/>
        <v>0</v>
      </c>
      <c r="F211">
        <f t="shared" si="153"/>
        <v>31</v>
      </c>
      <c r="G211" s="30">
        <f>G199*(1+SUMIF('Ontario Employment Growth'!B:B,B211,'Ontario Employment Growth'!G:G))</f>
        <v>7378.8080823416067</v>
      </c>
      <c r="H211" s="30">
        <f t="shared" ref="H211" si="162">H199</f>
        <v>0</v>
      </c>
      <c r="I211">
        <f t="shared" si="155"/>
        <v>0</v>
      </c>
      <c r="J211">
        <f t="shared" si="155"/>
        <v>0</v>
      </c>
      <c r="K211">
        <f t="shared" si="155"/>
        <v>1</v>
      </c>
      <c r="L211">
        <f t="shared" si="155"/>
        <v>0</v>
      </c>
      <c r="N211" s="23">
        <f>'LU OLS Model'!$B$5</f>
        <v>-9214193.8984900694</v>
      </c>
      <c r="O211" s="23">
        <f ca="1">'LU OLS Model'!$B$6*D211</f>
        <v>-1456330.7189251725</v>
      </c>
      <c r="P211" s="23">
        <f ca="1">'LU OLS Model'!$B$7*E211</f>
        <v>0</v>
      </c>
      <c r="Q211" s="23">
        <f>'LU OLS Model'!$B$8*F211</f>
        <v>12321246.621795991</v>
      </c>
      <c r="R211" s="23">
        <f>'LU OLS Model'!$B$9*G211</f>
        <v>12462738.807430333</v>
      </c>
      <c r="S211" s="23">
        <f>'LU OLS Model'!$B$10*H211</f>
        <v>0</v>
      </c>
      <c r="T211" s="23">
        <f>'LU OLS Model'!$B$11*I211</f>
        <v>0</v>
      </c>
      <c r="U211" s="23">
        <f>'LU OLS Model'!$B$12*J211</f>
        <v>0</v>
      </c>
      <c r="V211" s="23">
        <f>'LU OLS Model'!$B$13*K211</f>
        <v>-1101046.6373260899</v>
      </c>
      <c r="W211" s="23">
        <f>'LU OLS Model'!$B$14*L211</f>
        <v>0</v>
      </c>
      <c r="X211" s="23">
        <f t="shared" ca="1" si="111"/>
        <v>13012414.174484992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8"/>
  <sheetViews>
    <sheetView workbookViewId="0">
      <selection activeCell="I16" sqref="I16"/>
    </sheetView>
  </sheetViews>
  <sheetFormatPr defaultRowHeight="13.2" x14ac:dyDescent="0.25"/>
  <cols>
    <col min="1" max="1" width="3" customWidth="1"/>
    <col min="2" max="2" width="5" bestFit="1" customWidth="1"/>
    <col min="3" max="3" width="10" bestFit="1" customWidth="1"/>
    <col min="4" max="4" width="7.33203125" customWidth="1"/>
    <col min="5" max="5" width="12" hidden="1" customWidth="1"/>
    <col min="6" max="6" width="3" customWidth="1"/>
    <col min="7" max="7" width="5" bestFit="1" customWidth="1"/>
    <col min="8" max="8" width="10" bestFit="1" customWidth="1"/>
    <col min="9" max="9" width="7.33203125" customWidth="1"/>
    <col min="10" max="10" width="12" hidden="1" customWidth="1"/>
    <col min="11" max="11" width="3" customWidth="1"/>
    <col min="12" max="12" width="5" bestFit="1" customWidth="1"/>
    <col min="13" max="13" width="10" bestFit="1" customWidth="1"/>
    <col min="14" max="14" width="8.109375" customWidth="1"/>
    <col min="15" max="15" width="12" hidden="1" customWidth="1"/>
    <col min="16" max="16" width="3" customWidth="1"/>
    <col min="17" max="17" width="5" bestFit="1" customWidth="1"/>
    <col min="18" max="18" width="10" bestFit="1" customWidth="1"/>
    <col min="19" max="19" width="7.33203125" customWidth="1"/>
    <col min="20" max="20" width="3" customWidth="1"/>
    <col min="21" max="21" width="6.6640625" customWidth="1"/>
    <col min="22" max="22" width="9.109375" customWidth="1"/>
    <col min="23" max="23" width="7.33203125" customWidth="1"/>
    <col min="24" max="24" width="12" hidden="1" customWidth="1"/>
    <col min="25" max="25" width="3" customWidth="1"/>
    <col min="26" max="26" width="5" bestFit="1" customWidth="1"/>
    <col min="27" max="27" width="11.33203125" bestFit="1" customWidth="1"/>
    <col min="28" max="28" width="7.33203125" customWidth="1"/>
    <col min="29" max="29" width="12" hidden="1" customWidth="1"/>
  </cols>
  <sheetData>
    <row r="1" spans="2:30" x14ac:dyDescent="0.25">
      <c r="U1" s="101" t="s">
        <v>88</v>
      </c>
    </row>
    <row r="2" spans="2:30" x14ac:dyDescent="0.25">
      <c r="B2" s="102" t="s">
        <v>95</v>
      </c>
      <c r="C2" s="102"/>
      <c r="D2" s="101" t="s">
        <v>75</v>
      </c>
      <c r="G2" s="102" t="s">
        <v>96</v>
      </c>
      <c r="H2" s="102"/>
      <c r="I2" s="101" t="s">
        <v>75</v>
      </c>
      <c r="L2" s="102" t="s">
        <v>97</v>
      </c>
      <c r="M2" s="102"/>
      <c r="N2" s="101" t="s">
        <v>75</v>
      </c>
      <c r="Q2" s="102" t="s">
        <v>87</v>
      </c>
      <c r="R2" s="102"/>
      <c r="S2" s="101" t="s">
        <v>75</v>
      </c>
      <c r="U2" s="101"/>
      <c r="V2" s="101" t="s">
        <v>102</v>
      </c>
      <c r="W2" s="101" t="s">
        <v>75</v>
      </c>
      <c r="Z2" t="s">
        <v>94</v>
      </c>
      <c r="AA2" s="2"/>
      <c r="AB2" s="101" t="s">
        <v>75</v>
      </c>
    </row>
    <row r="3" spans="2:30" x14ac:dyDescent="0.25">
      <c r="B3" s="2" t="s">
        <v>33</v>
      </c>
      <c r="C3" s="2" t="s">
        <v>101</v>
      </c>
      <c r="D3" s="101"/>
      <c r="G3" s="2" t="s">
        <v>33</v>
      </c>
      <c r="H3" s="2" t="s">
        <v>101</v>
      </c>
      <c r="I3" s="101"/>
      <c r="L3" s="2" t="s">
        <v>33</v>
      </c>
      <c r="M3" s="2" t="s">
        <v>101</v>
      </c>
      <c r="N3" s="101"/>
      <c r="Q3" s="2" t="s">
        <v>33</v>
      </c>
      <c r="R3" s="2" t="s">
        <v>101</v>
      </c>
      <c r="S3" s="101"/>
      <c r="U3" s="2" t="s">
        <v>33</v>
      </c>
      <c r="V3" s="101"/>
      <c r="W3" s="101"/>
      <c r="Z3" s="2" t="s">
        <v>33</v>
      </c>
      <c r="AA3" s="2" t="s">
        <v>103</v>
      </c>
      <c r="AB3" s="101"/>
    </row>
    <row r="4" spans="2:30" s="30" customFormat="1" x14ac:dyDescent="0.25">
      <c r="B4" s="30">
        <v>2003</v>
      </c>
      <c r="C4" s="4">
        <f>SUMIF('Monthly Data'!$B$2:$B$163,B4,'Monthly Data'!S$2:S$163)/6</f>
        <v>22322.083333333332</v>
      </c>
      <c r="D4" s="8"/>
      <c r="G4" s="30">
        <v>2003</v>
      </c>
      <c r="H4" s="4">
        <f>SUMIF('Monthly Data'!$B$2:$B$163,G4,'Monthly Data'!T$2:T$163)/6+53</f>
        <v>3465.3333333333335</v>
      </c>
      <c r="I4" s="13"/>
      <c r="L4" s="30">
        <v>2003</v>
      </c>
      <c r="M4" s="4">
        <f>SUMIF('Monthly Data'!$B$2:$B$163,L4,'Monthly Data'!W$2:W$163)/6-53</f>
        <v>360.66666666666669</v>
      </c>
      <c r="N4" s="13"/>
      <c r="Q4" s="30">
        <v>2003</v>
      </c>
      <c r="R4" s="4">
        <f>SUMIF('Monthly Data'!$B$2:$B$163,Q4,'Monthly Data'!Y$2:Y$163)/6</f>
        <v>3</v>
      </c>
      <c r="S4" s="8"/>
      <c r="U4" s="30">
        <v>2003</v>
      </c>
      <c r="V4" s="4">
        <f>SUMIF('Monthly Data'!$B$2:$B$163,U4,'Monthly Data'!Z$2:Z$163)/6</f>
        <v>5013.666666666667</v>
      </c>
      <c r="W4" s="13"/>
      <c r="Z4" s="30">
        <v>2003</v>
      </c>
      <c r="AA4" s="4">
        <f>SUMIF('Monthly Data'!$B$2:$B$163,Z4,'Monthly Data'!AA$2:AA$163)/6</f>
        <v>158.66666666666666</v>
      </c>
      <c r="AB4" s="95"/>
    </row>
    <row r="5" spans="2:30" s="30" customFormat="1" x14ac:dyDescent="0.25">
      <c r="B5" s="30">
        <v>2004</v>
      </c>
      <c r="C5" s="4">
        <f>SUMIF('Monthly Data'!$B$2:$B$163,B5,'Monthly Data'!S$2:S$163)/12</f>
        <v>22332.75</v>
      </c>
      <c r="D5" s="13">
        <f t="shared" ref="D5:D10" si="0">(C5-C4)/C4</f>
        <v>4.7785264965566446E-4</v>
      </c>
      <c r="G5" s="30">
        <v>2004</v>
      </c>
      <c r="H5" s="4">
        <f>SUMIF('Monthly Data'!$B$2:$B$163,G5,'Monthly Data'!T$2:T$163)/12+53</f>
        <v>3424.5833333333335</v>
      </c>
      <c r="I5" s="13">
        <f t="shared" ref="I5:I10" si="1">(H5-H4)/H4</f>
        <v>-1.1759330511735283E-2</v>
      </c>
      <c r="L5" s="30">
        <v>2004</v>
      </c>
      <c r="M5" s="4">
        <f>SUMIF('Monthly Data'!$B$2:$B$163,L5,'Monthly Data'!W$2:W$163)/12-53</f>
        <v>357.91666666666669</v>
      </c>
      <c r="N5" s="13">
        <f t="shared" ref="N5:N10" si="2">(M5-M4)/M4</f>
        <v>-7.6247689463955631E-3</v>
      </c>
      <c r="Q5" s="30">
        <v>2004</v>
      </c>
      <c r="R5" s="4">
        <f>SUMIF('Monthly Data'!$B$2:$B$163,Q5,'Monthly Data'!Y$2:Y$163)/12</f>
        <v>3</v>
      </c>
      <c r="S5" s="13">
        <f t="shared" ref="S5:S10" si="3">(R5-R4)/R4</f>
        <v>0</v>
      </c>
      <c r="U5" s="30">
        <v>2004</v>
      </c>
      <c r="V5" s="4">
        <f>SUMIF('Monthly Data'!$B$2:$B$163,U5,'Monthly Data'!Z$2:Z$163)/12</f>
        <v>5018.75</v>
      </c>
      <c r="W5" s="13">
        <f t="shared" ref="W5:W10" si="4">(V5-V4)/V4</f>
        <v>1.0138953527025524E-3</v>
      </c>
      <c r="Z5" s="30">
        <v>2004</v>
      </c>
      <c r="AA5" s="4">
        <f>SUMIF('Monthly Data'!$B$2:$B$163,Z5,'Monthly Data'!AA$2:AA$163)/12</f>
        <v>158.5</v>
      </c>
      <c r="AB5" s="13">
        <f t="shared" ref="AB5:AB10" si="5">(AA5-AA4)/AA4</f>
        <v>-1.0504201680671672E-3</v>
      </c>
    </row>
    <row r="6" spans="2:30" s="30" customFormat="1" x14ac:dyDescent="0.25">
      <c r="B6" s="30">
        <v>2005</v>
      </c>
      <c r="C6" s="4">
        <f>SUMIF('Monthly Data'!$B$2:$B$163,B6,'Monthly Data'!S$2:S$163)/12</f>
        <v>22337.916666666668</v>
      </c>
      <c r="D6" s="13">
        <f t="shared" si="0"/>
        <v>2.3134932628842751E-4</v>
      </c>
      <c r="G6" s="30">
        <v>2005</v>
      </c>
      <c r="H6" s="4">
        <f>SUMIF('Monthly Data'!$B$2:$B$163,G6,'Monthly Data'!T$2:T$163)/12+53</f>
        <v>3374.75</v>
      </c>
      <c r="I6" s="13">
        <f t="shared" si="1"/>
        <v>-1.4551648619053456E-2</v>
      </c>
      <c r="L6" s="30">
        <v>2005</v>
      </c>
      <c r="M6" s="4">
        <f>SUMIF('Monthly Data'!$B$2:$B$163,L6,'Monthly Data'!W$2:W$163)/12-53</f>
        <v>365.08333333333331</v>
      </c>
      <c r="N6" s="13">
        <f t="shared" si="2"/>
        <v>2.002328288707789E-2</v>
      </c>
      <c r="Q6" s="30">
        <v>2005</v>
      </c>
      <c r="R6" s="4">
        <f>SUMIF('Monthly Data'!$B$2:$B$163,Q6,'Monthly Data'!Y$2:Y$163)/12</f>
        <v>3</v>
      </c>
      <c r="S6" s="13">
        <f t="shared" si="3"/>
        <v>0</v>
      </c>
      <c r="U6" s="30">
        <v>2005</v>
      </c>
      <c r="V6" s="4">
        <f>SUMIF('Monthly Data'!$B$2:$B$163,U6,'Monthly Data'!Z$2:Z$163)/12</f>
        <v>5039</v>
      </c>
      <c r="W6" s="13">
        <f t="shared" si="4"/>
        <v>4.0348692403486923E-3</v>
      </c>
      <c r="Z6" s="30">
        <v>2005</v>
      </c>
      <c r="AA6" s="4">
        <f>SUMIF('Monthly Data'!$B$2:$B$163,Z6,'Monthly Data'!AA$2:AA$163)/12</f>
        <v>159.83333333333334</v>
      </c>
      <c r="AB6" s="13">
        <f t="shared" si="5"/>
        <v>8.4121976866456966E-3</v>
      </c>
    </row>
    <row r="7" spans="2:30" s="30" customFormat="1" x14ac:dyDescent="0.25">
      <c r="B7" s="30">
        <v>2006</v>
      </c>
      <c r="C7" s="4">
        <f>SUMIF('Monthly Data'!$B$2:$B$163,B7,'Monthly Data'!S$2:S$163)/12</f>
        <v>22480.916666666668</v>
      </c>
      <c r="D7" s="13">
        <f t="shared" si="0"/>
        <v>6.4016712988006191E-3</v>
      </c>
      <c r="G7" s="30">
        <v>2006</v>
      </c>
      <c r="H7" s="4">
        <f>SUMIF('Monthly Data'!$B$2:$B$163,G7,'Monthly Data'!T$2:T$163)/12+53</f>
        <v>3307.3333333333335</v>
      </c>
      <c r="I7" s="13">
        <f t="shared" si="1"/>
        <v>-1.9976788404079269E-2</v>
      </c>
      <c r="L7" s="30">
        <v>2006</v>
      </c>
      <c r="M7" s="4">
        <f>SUMIF('Monthly Data'!$B$2:$B$163,L7,'Monthly Data'!W$2:W$163)/12-53</f>
        <v>374.66666666666669</v>
      </c>
      <c r="N7" s="13">
        <f t="shared" si="2"/>
        <v>2.6249714677014487E-2</v>
      </c>
      <c r="Q7" s="30">
        <v>2006</v>
      </c>
      <c r="R7" s="4">
        <f>SUMIF('Monthly Data'!$B$2:$B$163,Q7,'Monthly Data'!Y$2:Y$163)/12</f>
        <v>3</v>
      </c>
      <c r="S7" s="13">
        <f t="shared" si="3"/>
        <v>0</v>
      </c>
      <c r="U7" s="30">
        <v>2006</v>
      </c>
      <c r="V7" s="4">
        <f>SUMIF('Monthly Data'!$B$2:$B$163,U7,'Monthly Data'!Z$2:Z$163)/12</f>
        <v>5087</v>
      </c>
      <c r="W7" s="13">
        <f t="shared" si="4"/>
        <v>9.5256995435602301E-3</v>
      </c>
      <c r="Z7" s="30">
        <v>2006</v>
      </c>
      <c r="AA7" s="4">
        <f>SUMIF('Monthly Data'!$B$2:$B$163,Z7,'Monthly Data'!AA$2:AA$163)/12</f>
        <v>166.58333333333334</v>
      </c>
      <c r="AB7" s="13">
        <f t="shared" si="5"/>
        <v>4.2231491136600623E-2</v>
      </c>
    </row>
    <row r="8" spans="2:30" s="30" customFormat="1" x14ac:dyDescent="0.25">
      <c r="B8" s="30">
        <v>2007</v>
      </c>
      <c r="C8" s="4">
        <f>SUMIF('Monthly Data'!$B$2:$B$163,B8,'Monthly Data'!S$2:S$163)/12</f>
        <v>22590.583333333332</v>
      </c>
      <c r="D8" s="13">
        <f t="shared" si="0"/>
        <v>4.8782115201410486E-3</v>
      </c>
      <c r="G8" s="30">
        <v>2007</v>
      </c>
      <c r="H8" s="4">
        <f>SUMIF('Monthly Data'!$B$2:$B$163,G8,'Monthly Data'!T$2:T$163)/12+53</f>
        <v>3266.6666666666665</v>
      </c>
      <c r="I8" s="13">
        <f t="shared" si="1"/>
        <v>-1.2295908083047863E-2</v>
      </c>
      <c r="L8" s="30">
        <v>2007</v>
      </c>
      <c r="M8" s="4">
        <f>SUMIF('Monthly Data'!$B$2:$B$163,L8,'Monthly Data'!W$2:W$163)/12-53</f>
        <v>359.91666666666669</v>
      </c>
      <c r="N8" s="13">
        <f t="shared" si="2"/>
        <v>-3.9368327402135229E-2</v>
      </c>
      <c r="Q8" s="30">
        <v>2007</v>
      </c>
      <c r="R8" s="4">
        <f>SUMIF('Monthly Data'!$B$2:$B$163,Q8,'Monthly Data'!Y$2:Y$163)/12</f>
        <v>3</v>
      </c>
      <c r="S8" s="13">
        <f t="shared" si="3"/>
        <v>0</v>
      </c>
      <c r="U8" s="30">
        <v>2007</v>
      </c>
      <c r="V8" s="4">
        <f>SUMIF('Monthly Data'!$B$2:$B$163,U8,'Monthly Data'!Z$2:Z$163)/12</f>
        <v>5082.416666666667</v>
      </c>
      <c r="W8" s="13">
        <f t="shared" si="4"/>
        <v>-9.009894502325595E-4</v>
      </c>
      <c r="Z8" s="30">
        <v>2007</v>
      </c>
      <c r="AA8" s="4">
        <f>SUMIF('Monthly Data'!$B$2:$B$163,Z8,'Monthly Data'!AA$2:AA$163)/12</f>
        <v>162</v>
      </c>
      <c r="AB8" s="13">
        <f t="shared" si="5"/>
        <v>-2.7513756878439277E-2</v>
      </c>
    </row>
    <row r="9" spans="2:30" s="30" customFormat="1" x14ac:dyDescent="0.25">
      <c r="B9" s="30">
        <v>2008</v>
      </c>
      <c r="C9" s="4">
        <f>SUMIF('Monthly Data'!$B$2:$B$163,B9,'Monthly Data'!S$2:S$163)/12</f>
        <v>22937.5</v>
      </c>
      <c r="D9" s="13">
        <f t="shared" si="0"/>
        <v>1.5356693607587287E-2</v>
      </c>
      <c r="G9" s="30">
        <v>2008</v>
      </c>
      <c r="H9" s="4">
        <f>SUMIF('Monthly Data'!$B$2:$B$163,G9,'Monthly Data'!T$2:T$163)/12+53</f>
        <v>3321.5</v>
      </c>
      <c r="I9" s="13">
        <f t="shared" si="1"/>
        <v>1.6785714285714334E-2</v>
      </c>
      <c r="L9" s="30">
        <v>2008</v>
      </c>
      <c r="M9" s="4">
        <f>SUMIF('Monthly Data'!$B$2:$B$163,L9,'Monthly Data'!W$2:W$163)/12-53</f>
        <v>301.08333333333331</v>
      </c>
      <c r="N9" s="13">
        <f t="shared" si="2"/>
        <v>-0.16346376476036129</v>
      </c>
      <c r="Q9" s="30">
        <v>2008</v>
      </c>
      <c r="R9" s="4">
        <f>SUMIF('Monthly Data'!$B$2:$B$163,Q9,'Monthly Data'!Y$2:Y$163)/12</f>
        <v>3</v>
      </c>
      <c r="S9" s="13">
        <f t="shared" si="3"/>
        <v>0</v>
      </c>
      <c r="U9" s="30">
        <v>2008</v>
      </c>
      <c r="V9" s="4">
        <f>SUMIF('Monthly Data'!$B$2:$B$163,U9,'Monthly Data'!Z$2:Z$163)/12</f>
        <v>5090.75</v>
      </c>
      <c r="W9" s="13">
        <f t="shared" si="4"/>
        <v>1.6396399350701988E-3</v>
      </c>
      <c r="Z9" s="30">
        <v>2008</v>
      </c>
      <c r="AA9" s="4">
        <f>SUMIF('Monthly Data'!$B$2:$B$163,Z9,'Monthly Data'!AA$2:AA$163)/12</f>
        <v>163.83333333333334</v>
      </c>
      <c r="AB9" s="13">
        <f t="shared" si="5"/>
        <v>1.1316872427983597E-2</v>
      </c>
    </row>
    <row r="10" spans="2:30" x14ac:dyDescent="0.25">
      <c r="B10">
        <v>2009</v>
      </c>
      <c r="C10" s="4">
        <f>SUMIF('Monthly Data'!$B$2:$B$163,B10,'Monthly Data'!S$2:S$163)/12</f>
        <v>23107.416666666668</v>
      </c>
      <c r="D10" s="13">
        <f t="shared" si="0"/>
        <v>7.407811080835657E-3</v>
      </c>
      <c r="G10" s="30">
        <v>2009</v>
      </c>
      <c r="H10" s="4">
        <f>SUMIF('Monthly Data'!$B$2:$B$163,G10,'Monthly Data'!T$2:T$163)/12+53</f>
        <v>3319.4166666666665</v>
      </c>
      <c r="I10" s="13">
        <f t="shared" si="1"/>
        <v>-6.2722665462396055E-4</v>
      </c>
      <c r="L10" s="30">
        <v>2009</v>
      </c>
      <c r="M10" s="4">
        <f>SUMIF('Monthly Data'!$B$2:$B$163,L10,'Monthly Data'!W$2:W$163)/12-53</f>
        <v>295.16666666666669</v>
      </c>
      <c r="N10" s="13">
        <f t="shared" si="2"/>
        <v>-1.9651259341267518E-2</v>
      </c>
      <c r="Q10" s="30">
        <v>2009</v>
      </c>
      <c r="R10" s="4">
        <f>SUMIF('Monthly Data'!$B$2:$B$163,Q10,'Monthly Data'!Y$2:Y$163)/12</f>
        <v>3</v>
      </c>
      <c r="S10" s="13">
        <f t="shared" si="3"/>
        <v>0</v>
      </c>
      <c r="U10" s="30">
        <v>2009</v>
      </c>
      <c r="V10" s="4">
        <f>SUMIF('Monthly Data'!$B$2:$B$163,U10,'Monthly Data'!Z$2:Z$163)/12</f>
        <v>5114</v>
      </c>
      <c r="W10" s="13">
        <f t="shared" si="4"/>
        <v>4.56710700780828E-3</v>
      </c>
      <c r="Z10" s="30">
        <v>2009</v>
      </c>
      <c r="AA10" s="4">
        <f>SUMIF('Monthly Data'!$B$2:$B$163,Z10,'Monthly Data'!AA$2:AA$163)/12</f>
        <v>162.58333333333334</v>
      </c>
      <c r="AB10" s="13">
        <f t="shared" si="5"/>
        <v>-7.6297049847405896E-3</v>
      </c>
    </row>
    <row r="11" spans="2:30" x14ac:dyDescent="0.25">
      <c r="B11">
        <v>2010</v>
      </c>
      <c r="C11" s="4">
        <f>SUMIF('Monthly Data'!$B$2:$B$163,B11,'Monthly Data'!S$2:S$163)/12</f>
        <v>23163.416666666668</v>
      </c>
      <c r="D11" s="13">
        <f>(C11-C10)/C10</f>
        <v>2.4234643278312519E-3</v>
      </c>
      <c r="E11" s="10">
        <f>D11+1</f>
        <v>1.0024234643278314</v>
      </c>
      <c r="F11" s="10"/>
      <c r="G11">
        <v>2010</v>
      </c>
      <c r="H11" s="4">
        <f>SUMIF('Monthly Data'!$B$2:$B$163,G11,'Monthly Data'!T$2:T$163)/12+53</f>
        <v>3300</v>
      </c>
      <c r="I11" s="13">
        <f>(H11-H10)/H10</f>
        <v>-5.849421334069696E-3</v>
      </c>
      <c r="J11" s="10">
        <f>I11+1</f>
        <v>0.99415057866593026</v>
      </c>
      <c r="K11" s="10"/>
      <c r="L11">
        <v>2010</v>
      </c>
      <c r="M11" s="4">
        <f>SUMIF('Monthly Data'!$B$2:$B$163,L11,'Monthly Data'!W$2:W$163)/12-53</f>
        <v>293.83333333333331</v>
      </c>
      <c r="N11" s="13">
        <f>(M11-M10)/M10</f>
        <v>-4.5172219085263844E-3</v>
      </c>
      <c r="O11" s="10">
        <f>N11+1</f>
        <v>0.99548277809147356</v>
      </c>
      <c r="P11" s="10"/>
      <c r="Q11">
        <v>2010</v>
      </c>
      <c r="R11" s="4">
        <f>SUMIF('Monthly Data'!$B$2:$B$163,Q11,'Monthly Data'!Y$2:Y$163)/12</f>
        <v>3</v>
      </c>
      <c r="S11" s="8">
        <f>(R11-R10)/R10</f>
        <v>0</v>
      </c>
      <c r="U11">
        <v>2010</v>
      </c>
      <c r="V11" s="4">
        <f>SUMIF('Monthly Data'!$B$2:$B$163,U11,'Monthly Data'!Z$2:Z$163)/12</f>
        <v>5117.25</v>
      </c>
      <c r="W11" s="13">
        <f>(V11-V10)/V10</f>
        <v>6.3551036370746968E-4</v>
      </c>
      <c r="X11" s="10">
        <f>W11+1</f>
        <v>1.0006355103637075</v>
      </c>
      <c r="Y11" s="10"/>
      <c r="Z11">
        <v>2010</v>
      </c>
      <c r="AA11" s="4">
        <f>SUMIF('Monthly Data'!$B$2:$B$163,Z11,'Monthly Data'!AA$2:AA$163)/12</f>
        <v>158.25</v>
      </c>
      <c r="AB11" s="13">
        <f>(AA11-AA10)/AA10</f>
        <v>-2.665299846232707E-2</v>
      </c>
      <c r="AC11" s="10">
        <f>AB11+1</f>
        <v>0.97334700153767295</v>
      </c>
    </row>
    <row r="12" spans="2:30" x14ac:dyDescent="0.25">
      <c r="B12">
        <v>2011</v>
      </c>
      <c r="C12" s="4">
        <f>SUMIF('Monthly Data'!$B$2:$B$163,B12,'Monthly Data'!S$2:S$163)/12</f>
        <v>23212.083333333332</v>
      </c>
      <c r="D12" s="13">
        <f>(C12-C11)/C11</f>
        <v>2.1010141710526686E-3</v>
      </c>
      <c r="E12" s="10">
        <f>D12+1</f>
        <v>1.0021010141710527</v>
      </c>
      <c r="F12" s="10"/>
      <c r="G12">
        <v>2011</v>
      </c>
      <c r="H12" s="4">
        <f>SUMIF('Monthly Data'!$B$2:$B$163,G12,'Monthly Data'!T$2:T$163)/12+53</f>
        <v>3297.75</v>
      </c>
      <c r="I12" s="13">
        <f>(H12-H11)/H11</f>
        <v>-6.8181818181818187E-4</v>
      </c>
      <c r="J12" s="10">
        <f>I12+1</f>
        <v>0.99931818181818177</v>
      </c>
      <c r="K12" s="10"/>
      <c r="L12">
        <v>2011</v>
      </c>
      <c r="M12" s="4">
        <f>SUMIF('Monthly Data'!$B$2:$B$163,L12,'Monthly Data'!W$2:W$163)/12-53</f>
        <v>291.08333333333331</v>
      </c>
      <c r="N12" s="13">
        <f>(M12-M11)/M11</f>
        <v>-9.3590470788428824E-3</v>
      </c>
      <c r="O12" s="10">
        <f>N12+1</f>
        <v>0.99064095292115717</v>
      </c>
      <c r="P12" s="10"/>
      <c r="Q12">
        <v>2011</v>
      </c>
      <c r="R12" s="4">
        <f>SUMIF('Monthly Data'!$B$2:$B$163,Q12,'Monthly Data'!Y$2:Y$163)/12</f>
        <v>3</v>
      </c>
      <c r="S12" s="8">
        <f>(R12-R11)/R11</f>
        <v>0</v>
      </c>
      <c r="U12">
        <v>2011</v>
      </c>
      <c r="V12" s="4">
        <f>SUMIF('Monthly Data'!$B$2:$B$163,U12,'Monthly Data'!Z$2:Z$163)/12</f>
        <v>5119.583333333333</v>
      </c>
      <c r="W12" s="13">
        <f>(V12-V11)/V11</f>
        <v>4.5597407461684113E-4</v>
      </c>
      <c r="X12" s="10">
        <f>W12+1</f>
        <v>1.0004559740746168</v>
      </c>
      <c r="Y12" s="10"/>
      <c r="Z12">
        <v>2011</v>
      </c>
      <c r="AA12" s="4">
        <f>SUMIF('Monthly Data'!$B$2:$B$163,Z12,'Monthly Data'!AA$2:AA$163)/12</f>
        <v>155.5</v>
      </c>
      <c r="AB12" s="13">
        <f>(AA12-AA11)/AA11</f>
        <v>-1.7377567140600316E-2</v>
      </c>
      <c r="AC12" s="10">
        <f>AB12+1</f>
        <v>0.98262243285939965</v>
      </c>
    </row>
    <row r="13" spans="2:30" x14ac:dyDescent="0.25">
      <c r="B13" s="9">
        <v>2012</v>
      </c>
      <c r="C13" s="4">
        <f>SUMIF('Monthly Data'!$B$2:$B$163,B13,'Monthly Data'!S$2:S$163)/12</f>
        <v>23192.5</v>
      </c>
      <c r="D13" s="13">
        <f>(C13-C12)/C12</f>
        <v>-8.4366978405638396E-4</v>
      </c>
      <c r="E13" s="10">
        <f>D13+1</f>
        <v>0.99915633021594363</v>
      </c>
      <c r="F13" s="10"/>
      <c r="G13" s="9">
        <v>2012</v>
      </c>
      <c r="H13" s="4">
        <f>SUMIF('Monthly Data'!$B$2:$B$163,G13,'Monthly Data'!T$2:T$163)/12+53</f>
        <v>3249.8333333333335</v>
      </c>
      <c r="I13" s="13">
        <f>(H13-H12)/H12</f>
        <v>-1.4530108912642413E-2</v>
      </c>
      <c r="J13" s="10">
        <f>I13+1</f>
        <v>0.98546989108735761</v>
      </c>
      <c r="K13" s="10"/>
      <c r="L13" s="9">
        <v>2012</v>
      </c>
      <c r="M13" s="4">
        <f>SUMIF('Monthly Data'!$B$2:$B$163,L13,'Monthly Data'!W$2:W$163)/12-53</f>
        <v>306.58333333333331</v>
      </c>
      <c r="N13" s="13">
        <f>(M13-M12)/M12</f>
        <v>5.3249355854566277E-2</v>
      </c>
      <c r="O13" s="10">
        <f>N13+1</f>
        <v>1.0532493558545664</v>
      </c>
      <c r="P13" s="10"/>
      <c r="Q13" s="9">
        <v>2012</v>
      </c>
      <c r="R13" s="4">
        <f>SUMIF('Monthly Data'!$B$2:$B$163,Q13,'Monthly Data'!Y$2:Y$163)/12</f>
        <v>3</v>
      </c>
      <c r="S13" s="8">
        <f>(R13-R12)/R12</f>
        <v>0</v>
      </c>
      <c r="U13" s="9">
        <v>2012</v>
      </c>
      <c r="V13" s="4">
        <f>SUMIF('Monthly Data'!$B$2:$B$163,U13,'Monthly Data'!Z$2:Z$163)/12</f>
        <v>5126</v>
      </c>
      <c r="W13" s="13">
        <f>(V13-V12)/V12</f>
        <v>1.2533572068039985E-3</v>
      </c>
      <c r="X13" s="10">
        <f>W13+1</f>
        <v>1.0012533572068041</v>
      </c>
      <c r="Y13" s="10"/>
      <c r="Z13" s="9">
        <v>2012</v>
      </c>
      <c r="AA13" s="4">
        <f>SUMIF('Monthly Data'!$B$2:$B$163,Z13,'Monthly Data'!AA$2:AA$163)/12</f>
        <v>152</v>
      </c>
      <c r="AB13" s="13">
        <f>(AA13-AA12)/AA12</f>
        <v>-2.2508038585209004E-2</v>
      </c>
      <c r="AC13" s="10">
        <f>AB13+1</f>
        <v>0.977491961414791</v>
      </c>
    </row>
    <row r="14" spans="2:30" x14ac:dyDescent="0.25">
      <c r="B14">
        <v>2013</v>
      </c>
      <c r="C14" s="4">
        <f>SUMIF('Monthly Data'!$B$2:$B$163,B14,'Monthly Data'!S$2:S$163)/12</f>
        <v>23467.5</v>
      </c>
      <c r="D14" s="13">
        <f>(C14-C13)/C13</f>
        <v>1.1857281448744206E-2</v>
      </c>
      <c r="E14" s="10">
        <f>D14+1</f>
        <v>1.0118572814487443</v>
      </c>
      <c r="F14" s="10"/>
      <c r="G14">
        <v>2013</v>
      </c>
      <c r="H14" s="4">
        <f>SUMIF('Monthly Data'!$B$2:$B$163,G14,'Monthly Data'!T$2:T$163)/12+53</f>
        <v>3212.75</v>
      </c>
      <c r="I14" s="13">
        <f>(H14-H13)/H13</f>
        <v>-1.1410841581619617E-2</v>
      </c>
      <c r="J14" s="10">
        <f>I14+1</f>
        <v>0.98858915841838035</v>
      </c>
      <c r="K14" s="10"/>
      <c r="L14">
        <v>2013</v>
      </c>
      <c r="M14" s="4">
        <f>SUMIF('Monthly Data'!$B$2:$B$163,L14,'Monthly Data'!W$2:W$163)/12-53</f>
        <v>317.75</v>
      </c>
      <c r="N14" s="13">
        <f>(M14-M13)/M13</f>
        <v>3.6422941016580654E-2</v>
      </c>
      <c r="O14" s="10">
        <f>N14+1</f>
        <v>1.0364229410165806</v>
      </c>
      <c r="P14" s="10"/>
      <c r="Q14">
        <v>2013</v>
      </c>
      <c r="R14" s="4">
        <f>SUMIF('Monthly Data'!$B$2:$B$163,Q14,'Monthly Data'!Y$2:Y$163)/12</f>
        <v>3</v>
      </c>
      <c r="S14" s="8">
        <f>(R14-R13)/R13</f>
        <v>0</v>
      </c>
      <c r="U14">
        <v>2013</v>
      </c>
      <c r="V14" s="4">
        <f>SUMIF('Monthly Data'!$B$2:$B$163,U14,'Monthly Data'!Z$2:Z$163)/12</f>
        <v>5384.916666666667</v>
      </c>
      <c r="W14" s="13">
        <f>(V14-V13)/V13</f>
        <v>5.0510469501885868E-2</v>
      </c>
      <c r="X14" s="10">
        <f>W14+1</f>
        <v>1.0505104695018859</v>
      </c>
      <c r="Y14" s="10"/>
      <c r="Z14">
        <v>2013</v>
      </c>
      <c r="AA14" s="4">
        <f>SUMIF('Monthly Data'!$B$2:$B$163,Z14,'Monthly Data'!AA$2:AA$163)/12</f>
        <v>150.83333333333334</v>
      </c>
      <c r="AB14" s="13">
        <f>(AA14-AA13)/AA13</f>
        <v>-7.6754385964911661E-3</v>
      </c>
      <c r="AC14" s="10">
        <f>AB14+1</f>
        <v>0.99232456140350889</v>
      </c>
    </row>
    <row r="15" spans="2:30" s="20" customFormat="1" x14ac:dyDescent="0.25">
      <c r="B15" s="30">
        <v>2014</v>
      </c>
      <c r="C15" s="4">
        <f>SUMIF('Monthly Data'!$B$2:$B$163,B15,'Monthly Data'!S$2:S$163)/12</f>
        <v>23852.583333333332</v>
      </c>
      <c r="D15" s="13">
        <f>(C15-C14)/C14</f>
        <v>1.6409218422641189E-2</v>
      </c>
      <c r="E15" s="10">
        <f>D15+1</f>
        <v>1.0164092184226412</v>
      </c>
      <c r="G15" s="30">
        <v>2014</v>
      </c>
      <c r="H15" s="4">
        <f>SUMIF('Monthly Data'!$B$2:$B$163,G15,'Monthly Data'!T$2:T$163)/12</f>
        <v>3051.3333333333335</v>
      </c>
      <c r="I15" s="13">
        <f>(H15-H14)/H14</f>
        <v>-5.0242523279640967E-2</v>
      </c>
      <c r="J15" s="10">
        <f>I15+1</f>
        <v>0.94975747672035904</v>
      </c>
      <c r="L15" s="30">
        <v>2014</v>
      </c>
      <c r="M15" s="4">
        <f>SUMIF('Monthly Data'!$B$2:$B$163,L15,'Monthly Data'!W$2:W$163)/12</f>
        <v>324.5</v>
      </c>
      <c r="N15" s="13">
        <f>(M15-M14)/M14</f>
        <v>2.1243115656963022E-2</v>
      </c>
      <c r="O15" s="10">
        <f>N15+1</f>
        <v>1.021243115656963</v>
      </c>
      <c r="Q15" s="30">
        <v>2014</v>
      </c>
      <c r="R15" s="4">
        <f>SUMIF('Monthly Data'!$B$2:$B$163,Q15,'Monthly Data'!Y$2:Y$163)/12</f>
        <v>3</v>
      </c>
      <c r="S15" s="8">
        <f>(R15-R14)/R14</f>
        <v>0</v>
      </c>
      <c r="T15" s="30"/>
      <c r="U15" s="30">
        <v>2014</v>
      </c>
      <c r="V15" s="4">
        <f>SUMIF('Monthly Data'!$B$2:$B$163,U15,'Monthly Data'!Z$2:Z$163)/12</f>
        <v>5228.083333333333</v>
      </c>
      <c r="W15" s="13">
        <f>(V15-V14)/V14</f>
        <v>-2.9124560887664731E-2</v>
      </c>
      <c r="X15" s="10">
        <f>W15+1</f>
        <v>0.97087543911233531</v>
      </c>
      <c r="Y15" s="10"/>
      <c r="Z15" s="30">
        <v>2014</v>
      </c>
      <c r="AA15" s="4">
        <f>SUMIF('Monthly Data'!$B$2:$B$163,Z15,'Monthly Data'!AA$2:AA$163)/12</f>
        <v>146.5</v>
      </c>
      <c r="AB15" s="13">
        <f>(AA15-AA14)/AA14</f>
        <v>-2.8729281767955861E-2</v>
      </c>
      <c r="AC15" s="10">
        <f>AB15+1</f>
        <v>0.97127071823204414</v>
      </c>
      <c r="AD15" s="30"/>
    </row>
    <row r="16" spans="2:30" s="20" customFormat="1" x14ac:dyDescent="0.25">
      <c r="B16" s="20">
        <v>2015</v>
      </c>
      <c r="C16" s="21">
        <f t="shared" ref="C16:C21" si="6">C15*(1+D16)</f>
        <v>24004.475833780409</v>
      </c>
      <c r="D16" s="28">
        <f>E16-1</f>
        <v>6.3679685476587533E-3</v>
      </c>
      <c r="E16" s="20">
        <f>GEOMEAN(E11:E15)</f>
        <v>1.0063679685476588</v>
      </c>
      <c r="G16" s="20">
        <v>2015</v>
      </c>
      <c r="H16" s="21">
        <f t="shared" ref="H16:H21" si="7">H15*(1+I16)</f>
        <v>3000.3728711861681</v>
      </c>
      <c r="I16" s="28">
        <f>J16-1</f>
        <v>-1.6701047240713973E-2</v>
      </c>
      <c r="J16" s="20">
        <f>GEOMEAN(J11:J15)</f>
        <v>0.98329895275928603</v>
      </c>
      <c r="L16" s="20">
        <v>2015</v>
      </c>
      <c r="M16" s="21">
        <f t="shared" ref="M16:M21" si="8">M15*(1+N16)</f>
        <v>330.70760277267368</v>
      </c>
      <c r="N16" s="28">
        <f>O16-1</f>
        <v>1.9129746603000486E-2</v>
      </c>
      <c r="O16" s="20">
        <f>GEOMEAN(O11:O15)</f>
        <v>1.0191297466030005</v>
      </c>
      <c r="Q16" s="20">
        <v>2015</v>
      </c>
      <c r="R16" s="21">
        <f t="shared" ref="R16:R21" si="9">R15*(1+S16)</f>
        <v>3</v>
      </c>
      <c r="S16" s="22">
        <v>0</v>
      </c>
      <c r="U16" s="20">
        <v>2015</v>
      </c>
      <c r="V16" s="21">
        <v>5336.5</v>
      </c>
      <c r="W16" s="28">
        <f t="shared" ref="W16:W21" si="10">(V16-V15)/V15</f>
        <v>2.0737363916030472E-2</v>
      </c>
      <c r="X16" s="20">
        <f>GEOMEAN(X11:X15)</f>
        <v>1.004422321445201</v>
      </c>
      <c r="Z16" s="20">
        <v>2015</v>
      </c>
      <c r="AA16" s="21">
        <f t="shared" ref="AA16:AA21" si="11">AA15*(1+AB16)</f>
        <v>143.47952986235688</v>
      </c>
      <c r="AB16" s="28">
        <f>AC16-1</f>
        <v>-2.061754360165946E-2</v>
      </c>
      <c r="AC16" s="20">
        <f>GEOMEAN(AC11:AC15)</f>
        <v>0.97938245639834054</v>
      </c>
    </row>
    <row r="17" spans="2:28" s="20" customFormat="1" x14ac:dyDescent="0.25">
      <c r="B17" s="20">
        <v>2016</v>
      </c>
      <c r="C17" s="21">
        <f t="shared" si="6"/>
        <v>24157.335580892955</v>
      </c>
      <c r="D17" s="28">
        <f>D16</f>
        <v>6.3679685476587533E-3</v>
      </c>
      <c r="G17" s="20">
        <v>2016</v>
      </c>
      <c r="H17" s="21">
        <f t="shared" si="7"/>
        <v>2950.2635021247315</v>
      </c>
      <c r="I17" s="28">
        <f>I16</f>
        <v>-1.6701047240713973E-2</v>
      </c>
      <c r="L17" s="20">
        <v>2016</v>
      </c>
      <c r="M17" s="21">
        <f t="shared" si="8"/>
        <v>337.03395541340069</v>
      </c>
      <c r="N17" s="28">
        <f>N16</f>
        <v>1.9129746603000486E-2</v>
      </c>
      <c r="Q17" s="20">
        <v>2016</v>
      </c>
      <c r="R17" s="21">
        <f t="shared" si="9"/>
        <v>3</v>
      </c>
      <c r="S17" s="22">
        <f>S16</f>
        <v>0</v>
      </c>
      <c r="U17" s="20">
        <v>2016</v>
      </c>
      <c r="V17" s="21">
        <v>5348.5</v>
      </c>
      <c r="W17" s="28">
        <f t="shared" si="10"/>
        <v>2.2486648552422E-3</v>
      </c>
      <c r="Z17" s="20">
        <v>2016</v>
      </c>
      <c r="AA17" s="21">
        <f t="shared" si="11"/>
        <v>140.52133439947414</v>
      </c>
      <c r="AB17" s="28">
        <f>AB16</f>
        <v>-2.061754360165946E-2</v>
      </c>
    </row>
    <row r="18" spans="2:28" s="20" customFormat="1" x14ac:dyDescent="0.25">
      <c r="B18" s="20">
        <v>2017</v>
      </c>
      <c r="C18" s="21">
        <f t="shared" si="6"/>
        <v>24311.16873406732</v>
      </c>
      <c r="D18" s="28">
        <f>D17</f>
        <v>6.3679685476587533E-3</v>
      </c>
      <c r="G18" s="20">
        <v>2017</v>
      </c>
      <c r="H18" s="21">
        <f t="shared" si="7"/>
        <v>2900.9910120031923</v>
      </c>
      <c r="I18" s="28">
        <f>I17</f>
        <v>-1.6701047240713973E-2</v>
      </c>
      <c r="L18" s="20">
        <v>2017</v>
      </c>
      <c r="M18" s="21">
        <f t="shared" si="8"/>
        <v>343.48132957706599</v>
      </c>
      <c r="N18" s="28">
        <f>N17</f>
        <v>1.9129746603000486E-2</v>
      </c>
      <c r="Q18" s="20">
        <v>2017</v>
      </c>
      <c r="R18" s="21">
        <f t="shared" si="9"/>
        <v>3</v>
      </c>
      <c r="S18" s="22">
        <f>S17</f>
        <v>0</v>
      </c>
      <c r="U18" s="20">
        <v>2017</v>
      </c>
      <c r="V18" s="21">
        <v>5360.5</v>
      </c>
      <c r="W18" s="28">
        <f t="shared" si="10"/>
        <v>2.2436197064597549E-3</v>
      </c>
      <c r="Z18" s="20">
        <v>2017</v>
      </c>
      <c r="AA18" s="21">
        <f t="shared" si="11"/>
        <v>137.6241296605296</v>
      </c>
      <c r="AB18" s="28">
        <f>AB17</f>
        <v>-2.061754360165946E-2</v>
      </c>
    </row>
    <row r="19" spans="2:28" s="20" customFormat="1" x14ac:dyDescent="0.25">
      <c r="B19" s="20">
        <v>2018</v>
      </c>
      <c r="C19" s="21">
        <f t="shared" si="6"/>
        <v>24465.981491922685</v>
      </c>
      <c r="D19" s="28">
        <f>D18</f>
        <v>6.3679685476587533E-3</v>
      </c>
      <c r="G19" s="20">
        <v>2018</v>
      </c>
      <c r="H19" s="21">
        <f t="shared" si="7"/>
        <v>2852.5414240668401</v>
      </c>
      <c r="I19" s="28">
        <f>I18</f>
        <v>-1.6701047240713973E-2</v>
      </c>
      <c r="L19" s="20">
        <v>2018</v>
      </c>
      <c r="M19" s="21">
        <f t="shared" si="8"/>
        <v>350.05204037473698</v>
      </c>
      <c r="N19" s="28">
        <f>N18</f>
        <v>1.9129746603000486E-2</v>
      </c>
      <c r="Q19" s="20">
        <v>2018</v>
      </c>
      <c r="R19" s="21">
        <f t="shared" si="9"/>
        <v>3</v>
      </c>
      <c r="S19" s="22">
        <f>S18</f>
        <v>0</v>
      </c>
      <c r="U19" s="20">
        <v>2018</v>
      </c>
      <c r="V19" s="21">
        <v>5372.5</v>
      </c>
      <c r="W19" s="28">
        <f t="shared" si="10"/>
        <v>2.2385971457886391E-3</v>
      </c>
      <c r="Z19" s="20">
        <v>2018</v>
      </c>
      <c r="AA19" s="21">
        <f t="shared" si="11"/>
        <v>134.78665816661319</v>
      </c>
      <c r="AB19" s="28">
        <f>AB18</f>
        <v>-2.061754360165946E-2</v>
      </c>
    </row>
    <row r="20" spans="2:28" s="20" customFormat="1" x14ac:dyDescent="0.25">
      <c r="B20" s="20">
        <v>2019</v>
      </c>
      <c r="C20" s="21">
        <f t="shared" si="6"/>
        <v>24621.780092550849</v>
      </c>
      <c r="D20" s="28">
        <f>D19</f>
        <v>6.3679685476587533E-3</v>
      </c>
      <c r="G20" s="20">
        <v>2019</v>
      </c>
      <c r="H20" s="21">
        <f t="shared" si="7"/>
        <v>2804.9009949874062</v>
      </c>
      <c r="I20" s="28">
        <f>I19</f>
        <v>-1.6701047240713973E-2</v>
      </c>
      <c r="L20" s="20">
        <v>2019</v>
      </c>
      <c r="M20" s="21">
        <f t="shared" si="8"/>
        <v>356.74844720496901</v>
      </c>
      <c r="N20" s="28">
        <f>N19</f>
        <v>1.9129746603000486E-2</v>
      </c>
      <c r="Q20" s="20">
        <v>2019</v>
      </c>
      <c r="R20" s="21">
        <f t="shared" si="9"/>
        <v>3</v>
      </c>
      <c r="S20" s="22">
        <f>S19</f>
        <v>0</v>
      </c>
      <c r="U20" s="20">
        <v>2019</v>
      </c>
      <c r="V20" s="21">
        <v>5384.5</v>
      </c>
      <c r="W20" s="28">
        <f t="shared" si="10"/>
        <v>2.2335970218706376E-3</v>
      </c>
      <c r="Z20" s="20">
        <v>2019</v>
      </c>
      <c r="AA20" s="21">
        <f t="shared" si="11"/>
        <v>132.00768836494109</v>
      </c>
      <c r="AB20" s="28">
        <f>AB19</f>
        <v>-2.061754360165946E-2</v>
      </c>
    </row>
    <row r="21" spans="2:28" s="20" customFormat="1" x14ac:dyDescent="0.25">
      <c r="B21" s="20">
        <v>2020</v>
      </c>
      <c r="C21" s="21">
        <f t="shared" si="6"/>
        <v>24778.570813767583</v>
      </c>
      <c r="D21" s="28">
        <f>D20</f>
        <v>6.3679685476587533E-3</v>
      </c>
      <c r="G21" s="20">
        <v>2020</v>
      </c>
      <c r="H21" s="21">
        <f t="shared" si="7"/>
        <v>2758.0562109645957</v>
      </c>
      <c r="I21" s="28">
        <f>I20</f>
        <v>-1.6701047240713973E-2</v>
      </c>
      <c r="L21" s="20">
        <v>2020</v>
      </c>
      <c r="M21" s="21">
        <f t="shared" si="8"/>
        <v>363.57295460101398</v>
      </c>
      <c r="N21" s="28">
        <f>N20</f>
        <v>1.9129746603000486E-2</v>
      </c>
      <c r="Q21" s="20">
        <v>2020</v>
      </c>
      <c r="R21" s="21">
        <f t="shared" si="9"/>
        <v>3</v>
      </c>
      <c r="S21" s="22">
        <f>S20</f>
        <v>0</v>
      </c>
      <c r="U21" s="20">
        <v>2020</v>
      </c>
      <c r="V21" s="21">
        <v>5396.5</v>
      </c>
      <c r="W21" s="28">
        <f t="shared" si="10"/>
        <v>2.228619184696815E-3</v>
      </c>
      <c r="Z21" s="20">
        <v>2020</v>
      </c>
      <c r="AA21" s="21">
        <f t="shared" si="11"/>
        <v>129.28601409432264</v>
      </c>
      <c r="AB21" s="28">
        <f>AB20</f>
        <v>-2.061754360165946E-2</v>
      </c>
    </row>
    <row r="23" spans="2:28" x14ac:dyDescent="0.25">
      <c r="C23" s="65"/>
      <c r="V23" s="21"/>
    </row>
    <row r="26" spans="2:28" x14ac:dyDescent="0.25">
      <c r="V26" s="30"/>
    </row>
    <row r="27" spans="2:28" x14ac:dyDescent="0.25">
      <c r="V27" s="30"/>
    </row>
    <row r="28" spans="2:28" x14ac:dyDescent="0.25">
      <c r="V28" s="30"/>
    </row>
  </sheetData>
  <mergeCells count="12">
    <mergeCell ref="B2:C2"/>
    <mergeCell ref="G2:H2"/>
    <mergeCell ref="L2:M2"/>
    <mergeCell ref="Q2:R2"/>
    <mergeCell ref="U1:U2"/>
    <mergeCell ref="AB2:AB3"/>
    <mergeCell ref="D2:D3"/>
    <mergeCell ref="I2:I3"/>
    <mergeCell ref="N2:N3"/>
    <mergeCell ref="S2:S3"/>
    <mergeCell ref="W2:W3"/>
    <mergeCell ref="V2:V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A1" workbookViewId="0">
      <selection activeCell="F16" sqref="F16"/>
    </sheetView>
  </sheetViews>
  <sheetFormatPr defaultRowHeight="13.2" x14ac:dyDescent="0.25"/>
  <cols>
    <col min="1" max="1" width="14.5546875" bestFit="1" customWidth="1"/>
    <col min="2" max="2" width="5" bestFit="1" customWidth="1"/>
    <col min="3" max="3" width="1.44140625" style="30" customWidth="1"/>
    <col min="4" max="4" width="15.109375" style="23" bestFit="1" customWidth="1"/>
    <col min="5" max="5" width="7.6640625" customWidth="1"/>
    <col min="6" max="6" width="17.33203125" bestFit="1" customWidth="1"/>
    <col min="7" max="7" width="7.6640625" customWidth="1"/>
    <col min="8" max="8" width="3.88671875" customWidth="1"/>
    <col min="9" max="9" width="5" bestFit="1" customWidth="1"/>
    <col min="10" max="10" width="1.44140625" style="30" customWidth="1"/>
    <col min="11" max="11" width="11.33203125" bestFit="1" customWidth="1"/>
    <col min="12" max="12" width="7.6640625" customWidth="1"/>
    <col min="13" max="13" width="17.33203125" bestFit="1" customWidth="1"/>
    <col min="14" max="14" width="7.6640625" customWidth="1"/>
    <col min="15" max="15" width="3.88671875" customWidth="1"/>
    <col min="16" max="16" width="5" bestFit="1" customWidth="1"/>
    <col min="17" max="17" width="1.44140625" style="30" customWidth="1"/>
    <col min="18" max="18" width="11.33203125" bestFit="1" customWidth="1"/>
    <col min="19" max="19" width="7.6640625" customWidth="1"/>
    <col min="20" max="20" width="17.33203125" bestFit="1" customWidth="1"/>
    <col min="21" max="21" width="7.6640625" customWidth="1"/>
    <col min="22" max="22" width="3.88671875" customWidth="1"/>
    <col min="23" max="23" width="5" bestFit="1" customWidth="1"/>
    <col min="24" max="24" width="1.44140625" style="30" customWidth="1"/>
    <col min="25" max="25" width="11.33203125" bestFit="1" customWidth="1"/>
    <col min="26" max="26" width="7.6640625" customWidth="1"/>
    <col min="27" max="27" width="17.33203125" bestFit="1" customWidth="1"/>
    <col min="28" max="28" width="7.6640625" customWidth="1"/>
    <col min="29" max="29" width="4.109375" customWidth="1"/>
    <col min="30" max="30" width="5" bestFit="1" customWidth="1"/>
    <col min="31" max="31" width="1.44140625" style="30" customWidth="1"/>
    <col min="32" max="32" width="10.5546875" bestFit="1" customWidth="1"/>
    <col min="33" max="33" width="10.33203125" bestFit="1" customWidth="1"/>
    <col min="34" max="34" width="7.6640625" customWidth="1"/>
    <col min="35" max="35" width="3.88671875" customWidth="1"/>
    <col min="36" max="36" width="5" bestFit="1" customWidth="1"/>
    <col min="37" max="37" width="1.44140625" style="30" customWidth="1"/>
    <col min="39" max="39" width="10.33203125" bestFit="1" customWidth="1"/>
    <col min="40" max="40" width="7.6640625" customWidth="1"/>
  </cols>
  <sheetData>
    <row r="1" spans="1:40" x14ac:dyDescent="0.25">
      <c r="A1" s="12" t="s">
        <v>19</v>
      </c>
    </row>
    <row r="2" spans="1:40" ht="12.75" customHeight="1" x14ac:dyDescent="0.25">
      <c r="D2" s="84" t="s">
        <v>34</v>
      </c>
      <c r="E2" s="101" t="s">
        <v>75</v>
      </c>
      <c r="G2" s="101" t="s">
        <v>75</v>
      </c>
      <c r="K2" s="2" t="s">
        <v>28</v>
      </c>
      <c r="L2" s="101" t="s">
        <v>75</v>
      </c>
      <c r="N2" s="101" t="s">
        <v>75</v>
      </c>
      <c r="R2" s="2" t="s">
        <v>27</v>
      </c>
      <c r="S2" s="101" t="s">
        <v>75</v>
      </c>
      <c r="U2" s="101" t="s">
        <v>75</v>
      </c>
      <c r="Y2" s="2" t="s">
        <v>29</v>
      </c>
      <c r="Z2" s="101" t="s">
        <v>75</v>
      </c>
      <c r="AB2" s="101" t="s">
        <v>75</v>
      </c>
      <c r="AF2" s="2" t="s">
        <v>88</v>
      </c>
      <c r="AH2" s="101" t="s">
        <v>75</v>
      </c>
      <c r="AL2" s="2" t="s">
        <v>94</v>
      </c>
      <c r="AN2" s="101" t="s">
        <v>75</v>
      </c>
    </row>
    <row r="3" spans="1:40" x14ac:dyDescent="0.25">
      <c r="B3" s="2" t="s">
        <v>33</v>
      </c>
      <c r="C3" s="2"/>
      <c r="D3" s="85" t="s">
        <v>35</v>
      </c>
      <c r="E3" s="101"/>
      <c r="F3" s="16" t="s">
        <v>59</v>
      </c>
      <c r="G3" s="101"/>
      <c r="I3" s="2" t="s">
        <v>33</v>
      </c>
      <c r="J3" s="2"/>
      <c r="K3" s="85" t="s">
        <v>35</v>
      </c>
      <c r="L3" s="101"/>
      <c r="M3" s="16" t="s">
        <v>59</v>
      </c>
      <c r="N3" s="101"/>
      <c r="P3" s="2" t="s">
        <v>33</v>
      </c>
      <c r="Q3" s="2"/>
      <c r="R3" s="85" t="s">
        <v>35</v>
      </c>
      <c r="S3" s="101"/>
      <c r="T3" s="16" t="s">
        <v>59</v>
      </c>
      <c r="U3" s="101"/>
      <c r="W3" s="2" t="s">
        <v>33</v>
      </c>
      <c r="X3" s="2"/>
      <c r="Y3" s="85" t="s">
        <v>35</v>
      </c>
      <c r="Z3" s="101"/>
      <c r="AA3" s="16" t="s">
        <v>59</v>
      </c>
      <c r="AB3" s="101"/>
      <c r="AD3" s="2" t="s">
        <v>33</v>
      </c>
      <c r="AE3" s="2"/>
      <c r="AF3" s="2" t="s">
        <v>35</v>
      </c>
      <c r="AG3" s="16" t="s">
        <v>59</v>
      </c>
      <c r="AH3" s="101"/>
      <c r="AJ3" s="2" t="s">
        <v>33</v>
      </c>
      <c r="AK3" s="2"/>
      <c r="AL3" s="2" t="s">
        <v>35</v>
      </c>
      <c r="AM3" s="16" t="s">
        <v>59</v>
      </c>
      <c r="AN3" s="101"/>
    </row>
    <row r="4" spans="1:40" s="30" customFormat="1" x14ac:dyDescent="0.25">
      <c r="B4" s="2">
        <v>2003</v>
      </c>
      <c r="C4" s="2" t="s">
        <v>183</v>
      </c>
      <c r="D4" s="23">
        <f>SUMIF('Monthly Data'!$B$2:$B$211,B4,'Monthly Data'!D$2:D$211)</f>
        <v>94752825.068800002</v>
      </c>
      <c r="E4" s="89"/>
      <c r="F4" s="4">
        <f ca="1">SUMIF('Res Normalized Monthly'!$B$2:$B$211,B4,'Res Normalized Monthly'!V$2:V$211)</f>
        <v>96031696.808639795</v>
      </c>
      <c r="G4" s="89"/>
      <c r="I4" s="2">
        <v>2003</v>
      </c>
      <c r="J4" s="2" t="s">
        <v>183</v>
      </c>
      <c r="K4" s="4">
        <f>SUMIF('Monthly Data'!$B$2:$B$211,B4,'Monthly Data'!E$2:E$211)</f>
        <v>46181453.1501</v>
      </c>
      <c r="L4" s="89"/>
      <c r="M4" s="4">
        <f ca="1">SUMIF('GS &lt; 50 Normalized Monthly'!$B$2:$B$211,B4,'GS &lt; 50 Normalized Monthly'!Z$2:Z$211)</f>
        <v>46317594.384941414</v>
      </c>
      <c r="N4" s="89"/>
      <c r="P4" s="2">
        <v>2003</v>
      </c>
      <c r="Q4" s="2" t="s">
        <v>183</v>
      </c>
      <c r="R4" s="4">
        <f>SUMIF('Monthly Data'!$B$2:$B$211,B4,'Monthly Data'!H$2:H$211)</f>
        <v>142304673.7687</v>
      </c>
      <c r="S4" s="89"/>
      <c r="T4" s="4">
        <f ca="1">SUMIF('GS &gt; 50 Normalized Monthly'!$B$2:$B$211,B4,'GS &gt; 50 Normalized Monthly'!V$2:V$211)</f>
        <v>138567916.85709149</v>
      </c>
      <c r="U4" s="89"/>
      <c r="W4" s="2">
        <v>2003</v>
      </c>
      <c r="X4" s="57" t="s">
        <v>183</v>
      </c>
      <c r="Y4" s="4">
        <f>SUMIF('Monthly Data'!$B$2:$B$211,B4,'Monthly Data'!I$2:I$211)</f>
        <v>67125134.027499989</v>
      </c>
      <c r="Z4" s="89"/>
      <c r="AA4" s="4">
        <f ca="1">SUMIF('LU Normalized Monthly'!$B$2:$B$211,B4,'LU Normalized Monthly'!X$2:X$211)</f>
        <v>74224567.017814144</v>
      </c>
      <c r="AB4" s="89"/>
      <c r="AD4" s="2">
        <v>2003</v>
      </c>
      <c r="AE4" s="57" t="s">
        <v>183</v>
      </c>
      <c r="AF4" s="4">
        <f>SUMIF('Monthly Data'!$B$2:$B$211,AD4,'Monthly Data'!J$2:J$211)</f>
        <v>1917077</v>
      </c>
      <c r="AG4" s="4">
        <f t="shared" ref="AG4:AG9" si="0">AF4</f>
        <v>1917077</v>
      </c>
      <c r="AH4" s="8"/>
      <c r="AJ4" s="2">
        <v>2003</v>
      </c>
      <c r="AK4" s="57" t="s">
        <v>183</v>
      </c>
      <c r="AL4" s="4">
        <f>SUMIF('Monthly Data'!$B$2:$B$211,AJ4,'Monthly Data'!L$2:L$211)</f>
        <v>1196973</v>
      </c>
      <c r="AM4" s="4">
        <f t="shared" ref="AM4:AM9" si="1">AL4</f>
        <v>1196973</v>
      </c>
      <c r="AN4" s="95"/>
    </row>
    <row r="5" spans="1:40" s="30" customFormat="1" x14ac:dyDescent="0.25">
      <c r="B5" s="2">
        <v>2004</v>
      </c>
      <c r="C5" s="2"/>
      <c r="D5" s="23">
        <f>SUMIF('Monthly Data'!$B$2:$B$211,B5,'Monthly Data'!D$2:D$211)</f>
        <v>202169320.47790003</v>
      </c>
      <c r="E5" s="89"/>
      <c r="F5" s="4">
        <f ca="1">SUMIF('Res Normalized Monthly'!$B$2:$B$211,B5,'Res Normalized Monthly'!V$2:V$211)</f>
        <v>204706279.57090867</v>
      </c>
      <c r="G5" s="89"/>
      <c r="I5" s="2">
        <v>2004</v>
      </c>
      <c r="J5" s="2"/>
      <c r="K5" s="4">
        <f>SUMIF('Monthly Data'!$B$2:$B$211,B5,'Monthly Data'!E$2:E$211)</f>
        <v>90968331.113800004</v>
      </c>
      <c r="L5" s="8"/>
      <c r="M5" s="4">
        <f ca="1">SUMIF('GS &lt; 50 Normalized Monthly'!$B$2:$B$211,B5,'GS &lt; 50 Normalized Monthly'!Z$2:Z$211)</f>
        <v>92889868.244605899</v>
      </c>
      <c r="N5" s="89"/>
      <c r="P5" s="2">
        <v>2004</v>
      </c>
      <c r="Q5" s="2"/>
      <c r="R5" s="4">
        <f>SUMIF('Monthly Data'!$B$2:$B$211,B5,'Monthly Data'!H$2:H$211)</f>
        <v>282637528.08769995</v>
      </c>
      <c r="S5" s="89"/>
      <c r="T5" s="4">
        <f ca="1">SUMIF('GS &gt; 50 Normalized Monthly'!$B$2:$B$211,B5,'GS &gt; 50 Normalized Monthly'!V$2:V$211)</f>
        <v>280126297.27408063</v>
      </c>
      <c r="U5" s="89"/>
      <c r="W5" s="2">
        <v>2004</v>
      </c>
      <c r="X5" s="2"/>
      <c r="Y5" s="4">
        <f>SUMIF('Monthly Data'!$B$2:$B$211,B5,'Monthly Data'!I$2:I$211)</f>
        <v>143975781.89899999</v>
      </c>
      <c r="Z5" s="89"/>
      <c r="AA5" s="4">
        <f ca="1">SUMIF('LU Normalized Monthly'!$B$2:$B$211,B5,'LU Normalized Monthly'!X$2:X$211)</f>
        <v>145449673.06457096</v>
      </c>
      <c r="AB5" s="89"/>
      <c r="AD5" s="2">
        <v>2004</v>
      </c>
      <c r="AE5" s="2"/>
      <c r="AF5" s="4">
        <f>SUMIF('Monthly Data'!$B$2:$B$211,AD5,'Monthly Data'!J$2:J$211)</f>
        <v>3777324</v>
      </c>
      <c r="AG5" s="4">
        <f t="shared" si="0"/>
        <v>3777324</v>
      </c>
      <c r="AH5" s="13"/>
      <c r="AJ5" s="2">
        <v>2004</v>
      </c>
      <c r="AK5" s="2"/>
      <c r="AL5" s="4">
        <f>SUMIF('Monthly Data'!$B$2:$B$211,AJ5,'Monthly Data'!L$2:L$211)</f>
        <v>2344706.4000000004</v>
      </c>
      <c r="AM5" s="4">
        <f t="shared" si="1"/>
        <v>2344706.4000000004</v>
      </c>
      <c r="AN5" s="95"/>
    </row>
    <row r="6" spans="1:40" s="30" customFormat="1" x14ac:dyDescent="0.25">
      <c r="B6" s="2">
        <v>2005</v>
      </c>
      <c r="C6" s="2"/>
      <c r="D6" s="23">
        <f>SUMIF('Monthly Data'!$B$2:$B$211,B6,'Monthly Data'!D$2:D$211)</f>
        <v>213231097.3188</v>
      </c>
      <c r="E6" s="8">
        <f t="shared" ref="E6:E10" si="2">(D6-D5)/D5</f>
        <v>5.4715407930102745E-2</v>
      </c>
      <c r="F6" s="4">
        <f ca="1">SUMIF('Res Normalized Monthly'!$B$2:$B$211,B6,'Res Normalized Monthly'!V$2:V$211)</f>
        <v>204643951.53063175</v>
      </c>
      <c r="G6" s="8">
        <f ca="1">(F6-F5)/F5</f>
        <v>-3.0447546800988531E-4</v>
      </c>
      <c r="I6" s="2">
        <v>2005</v>
      </c>
      <c r="J6" s="2"/>
      <c r="K6" s="4">
        <f>SUMIF('Monthly Data'!$B$2:$B$211,B6,'Monthly Data'!E$2:E$211)</f>
        <v>92393785.427099973</v>
      </c>
      <c r="L6" s="8">
        <f t="shared" ref="L6:L10" si="3">(K6-K5)/K5</f>
        <v>1.5669786351436382E-2</v>
      </c>
      <c r="M6" s="4">
        <f ca="1">SUMIF('GS &lt; 50 Normalized Monthly'!$B$2:$B$211,B6,'GS &lt; 50 Normalized Monthly'!Z$2:Z$211)</f>
        <v>91758596.943506405</v>
      </c>
      <c r="N6" s="8">
        <f ca="1">(M6-M5)/M5</f>
        <v>-1.217862962320637E-2</v>
      </c>
      <c r="P6" s="2">
        <v>2005</v>
      </c>
      <c r="Q6" s="2"/>
      <c r="R6" s="4">
        <f>SUMIF('Monthly Data'!$B$2:$B$211,B6,'Monthly Data'!H$2:H$211)</f>
        <v>280428685.46079993</v>
      </c>
      <c r="S6" s="8">
        <f t="shared" ref="S6:S10" si="4">(R6-R5)/R5</f>
        <v>-7.8151073632891123E-3</v>
      </c>
      <c r="T6" s="4">
        <f ca="1">SUMIF('GS &gt; 50 Normalized Monthly'!$B$2:$B$211,B6,'GS &gt; 50 Normalized Monthly'!V$2:V$211)</f>
        <v>280279421.76408976</v>
      </c>
      <c r="U6" s="8">
        <f ca="1">(T6-T5)/T5</f>
        <v>5.4662661627697621E-4</v>
      </c>
      <c r="W6" s="2">
        <v>2005</v>
      </c>
      <c r="X6" s="2"/>
      <c r="Y6" s="4">
        <f>SUMIF('Monthly Data'!$B$2:$B$211,B6,'Monthly Data'!I$2:I$211)</f>
        <v>152356155.53470001</v>
      </c>
      <c r="Z6" s="8">
        <f t="shared" ref="Z6:Z10" si="5">(Y6-Y5)/Y5</f>
        <v>5.8206828434374525E-2</v>
      </c>
      <c r="AA6" s="4">
        <f ca="1">SUMIF('LU Normalized Monthly'!$B$2:$B$211,B6,'LU Normalized Monthly'!X$2:X$211)</f>
        <v>146413033.3663671</v>
      </c>
      <c r="AB6" s="8">
        <f ca="1">(AA6-AA5)/AA5</f>
        <v>6.6233239408414746E-3</v>
      </c>
      <c r="AD6" s="2">
        <v>2005</v>
      </c>
      <c r="AE6" s="2"/>
      <c r="AF6" s="4">
        <f>SUMIF('Monthly Data'!$B$2:$B$211,AD6,'Monthly Data'!J$2:J$211)</f>
        <v>3886472</v>
      </c>
      <c r="AG6" s="4">
        <f t="shared" si="0"/>
        <v>3886472</v>
      </c>
      <c r="AH6" s="13">
        <f t="shared" ref="AH6:AH10" si="6">(AG6-AG5)/AG5</f>
        <v>2.8895588517161886E-2</v>
      </c>
      <c r="AJ6" s="2">
        <v>2005</v>
      </c>
      <c r="AK6" s="2"/>
      <c r="AL6" s="4">
        <f>SUMIF('Monthly Data'!$B$2:$B$211,AJ6,'Monthly Data'!L$2:L$211)</f>
        <v>2247497.9500000002</v>
      </c>
      <c r="AM6" s="4">
        <f t="shared" si="1"/>
        <v>2247497.9500000002</v>
      </c>
      <c r="AN6" s="13">
        <f t="shared" ref="AN6:AN10" si="7">(AM6-AM5)/AM5</f>
        <v>-4.1458687535462932E-2</v>
      </c>
    </row>
    <row r="7" spans="1:40" s="30" customFormat="1" x14ac:dyDescent="0.25">
      <c r="B7" s="2">
        <v>2006</v>
      </c>
      <c r="C7" s="2"/>
      <c r="D7" s="23">
        <f>SUMIF('Monthly Data'!$B$2:$B$211,B7,'Monthly Data'!D$2:D$211)</f>
        <v>203419311.92990005</v>
      </c>
      <c r="E7" s="8">
        <f t="shared" si="2"/>
        <v>-4.6014795741685065E-2</v>
      </c>
      <c r="F7" s="4">
        <f ca="1">SUMIF('Res Normalized Monthly'!$B$2:$B$211,B7,'Res Normalized Monthly'!V$2:V$211)</f>
        <v>202918872.22232243</v>
      </c>
      <c r="G7" s="8">
        <f t="shared" ref="G7:G21" ca="1" si="8">(F7-F6)/F6</f>
        <v>-8.4296618366025908E-3</v>
      </c>
      <c r="I7" s="2">
        <v>2006</v>
      </c>
      <c r="J7" s="2"/>
      <c r="K7" s="4">
        <f>SUMIF('Monthly Data'!$B$2:$B$211,B7,'Monthly Data'!E$2:E$211)</f>
        <v>87257189.643100008</v>
      </c>
      <c r="L7" s="8">
        <f t="shared" si="3"/>
        <v>-5.5594602605094176E-2</v>
      </c>
      <c r="M7" s="4">
        <f ca="1">SUMIF('GS &lt; 50 Normalized Monthly'!$B$2:$B$211,B7,'GS &lt; 50 Normalized Monthly'!Z$2:Z$211)</f>
        <v>89953240.130609766</v>
      </c>
      <c r="N7" s="8">
        <f t="shared" ref="N7:N21" ca="1" si="9">(M7-M6)/M6</f>
        <v>-1.9675069944761193E-2</v>
      </c>
      <c r="P7" s="2">
        <v>2006</v>
      </c>
      <c r="Q7" s="2"/>
      <c r="R7" s="4">
        <f>SUMIF('Monthly Data'!$B$2:$B$211,B7,'Monthly Data'!H$2:H$211)</f>
        <v>281992975.51929998</v>
      </c>
      <c r="S7" s="8">
        <f t="shared" si="4"/>
        <v>5.5782098608407795E-3</v>
      </c>
      <c r="T7" s="4">
        <f ca="1">SUMIF('GS &gt; 50 Normalized Monthly'!$B$2:$B$211,B7,'GS &gt; 50 Normalized Monthly'!V$2:V$211)</f>
        <v>281148241.7977854</v>
      </c>
      <c r="U7" s="8">
        <f t="shared" ref="U7:U21" ca="1" si="10">(T7-T6)/T6</f>
        <v>3.0998352580694313E-3</v>
      </c>
      <c r="W7" s="2">
        <v>2006</v>
      </c>
      <c r="X7" s="2"/>
      <c r="Y7" s="4">
        <f>SUMIF('Monthly Data'!$B$2:$B$211,B7,'Monthly Data'!I$2:I$211)</f>
        <v>152420283.97670001</v>
      </c>
      <c r="Z7" s="8">
        <f t="shared" si="5"/>
        <v>4.2091139524320724E-4</v>
      </c>
      <c r="AA7" s="4">
        <f ca="1">SUMIF('LU Normalized Monthly'!$B$2:$B$211,B7,'LU Normalized Monthly'!X$2:X$211)</f>
        <v>147819962.68486145</v>
      </c>
      <c r="AB7" s="8">
        <f t="shared" ref="AB7:AB21" ca="1" si="11">(AA7-AA6)/AA6</f>
        <v>9.6093174640662759E-3</v>
      </c>
      <c r="AD7" s="2">
        <v>2006</v>
      </c>
      <c r="AE7" s="2"/>
      <c r="AF7" s="4">
        <f>SUMIF('Monthly Data'!$B$2:$B$211,AD7,'Monthly Data'!J$2:J$211)</f>
        <v>3992890</v>
      </c>
      <c r="AG7" s="4">
        <f t="shared" si="0"/>
        <v>3992890</v>
      </c>
      <c r="AH7" s="13">
        <f t="shared" si="6"/>
        <v>2.7381645873172378E-2</v>
      </c>
      <c r="AJ7" s="2">
        <v>2006</v>
      </c>
      <c r="AK7" s="2"/>
      <c r="AL7" s="4">
        <f>SUMIF('Monthly Data'!$B$2:$B$211,AJ7,'Monthly Data'!L$2:L$211)</f>
        <v>2200491.0499999998</v>
      </c>
      <c r="AM7" s="4">
        <f t="shared" si="1"/>
        <v>2200491.0499999998</v>
      </c>
      <c r="AN7" s="13">
        <f t="shared" si="7"/>
        <v>-2.0915213738014918E-2</v>
      </c>
    </row>
    <row r="8" spans="1:40" s="30" customFormat="1" x14ac:dyDescent="0.25">
      <c r="B8" s="2">
        <v>2007</v>
      </c>
      <c r="C8" s="2"/>
      <c r="D8" s="23">
        <f>SUMIF('Monthly Data'!$B$2:$B$211,B8,'Monthly Data'!D$2:D$211)</f>
        <v>205361403.11880001</v>
      </c>
      <c r="E8" s="8">
        <f t="shared" si="2"/>
        <v>9.5472311378637671E-3</v>
      </c>
      <c r="F8" s="4">
        <f ca="1">SUMIF('Res Normalized Monthly'!$B$2:$B$211,B8,'Res Normalized Monthly'!V$2:V$211)</f>
        <v>201595909.30289647</v>
      </c>
      <c r="G8" s="8">
        <f t="shared" ca="1" si="8"/>
        <v>-6.5196642625556123E-3</v>
      </c>
      <c r="I8" s="2">
        <v>2007</v>
      </c>
      <c r="J8" s="2"/>
      <c r="K8" s="4">
        <f>SUMIF('Monthly Data'!$B$2:$B$211,B8,'Monthly Data'!E$2:E$211)</f>
        <v>87931680.705499992</v>
      </c>
      <c r="L8" s="8">
        <f t="shared" si="3"/>
        <v>7.7299196221972269E-3</v>
      </c>
      <c r="M8" s="4">
        <f ca="1">SUMIF('GS &lt; 50 Normalized Monthly'!$B$2:$B$211,B8,'GS &lt; 50 Normalized Monthly'!Z$2:Z$211)</f>
        <v>89190117.006763682</v>
      </c>
      <c r="N8" s="8">
        <f t="shared" ca="1" si="9"/>
        <v>-8.4835534855448105E-3</v>
      </c>
      <c r="P8" s="2">
        <v>2007</v>
      </c>
      <c r="Q8" s="2"/>
      <c r="R8" s="4">
        <f>SUMIF('Monthly Data'!$B$2:$B$211,B8,'Monthly Data'!H$2:H$211)</f>
        <v>275557419.62510002</v>
      </c>
      <c r="S8" s="8">
        <f t="shared" si="4"/>
        <v>-2.282168866918995E-2</v>
      </c>
      <c r="T8" s="4">
        <f ca="1">SUMIF('GS &gt; 50 Normalized Monthly'!$B$2:$B$211,B8,'GS &gt; 50 Normalized Monthly'!V$2:V$211)</f>
        <v>279811014.44157559</v>
      </c>
      <c r="U8" s="8">
        <f t="shared" ca="1" si="10"/>
        <v>-4.7563070203071349E-3</v>
      </c>
      <c r="W8" s="2">
        <v>2007</v>
      </c>
      <c r="X8" s="2"/>
      <c r="Y8" s="4">
        <f>SUMIF('Monthly Data'!$B$2:$B$211,B8,'Monthly Data'!I$2:I$211)</f>
        <v>150723902.41120002</v>
      </c>
      <c r="Z8" s="8">
        <f t="shared" si="5"/>
        <v>-1.1129631314420799E-2</v>
      </c>
      <c r="AA8" s="4">
        <f ca="1">SUMIF('LU Normalized Monthly'!$B$2:$B$211,B8,'LU Normalized Monthly'!X$2:X$211)</f>
        <v>149709774.4669303</v>
      </c>
      <c r="AB8" s="8">
        <f t="shared" ca="1" si="11"/>
        <v>1.2784550528522006E-2</v>
      </c>
      <c r="AD8" s="2">
        <v>2007</v>
      </c>
      <c r="AE8" s="2"/>
      <c r="AF8" s="4">
        <f>SUMIF('Monthly Data'!$B$2:$B$211,AD8,'Monthly Data'!J$2:J$211)</f>
        <v>3972085</v>
      </c>
      <c r="AG8" s="4">
        <f t="shared" si="0"/>
        <v>3972085</v>
      </c>
      <c r="AH8" s="13">
        <f t="shared" si="6"/>
        <v>-5.2105116845192331E-3</v>
      </c>
      <c r="AJ8" s="2">
        <v>2007</v>
      </c>
      <c r="AK8" s="2"/>
      <c r="AL8" s="4">
        <f>SUMIF('Monthly Data'!$B$2:$B$211,AJ8,'Monthly Data'!L$2:L$211)</f>
        <v>2202849.4700000002</v>
      </c>
      <c r="AM8" s="4">
        <f t="shared" si="1"/>
        <v>2202849.4700000002</v>
      </c>
      <c r="AN8" s="13">
        <f t="shared" si="7"/>
        <v>1.0717698670032725E-3</v>
      </c>
    </row>
    <row r="9" spans="1:40" s="30" customFormat="1" x14ac:dyDescent="0.25">
      <c r="B9" s="2">
        <v>2008</v>
      </c>
      <c r="C9" s="2"/>
      <c r="D9" s="23">
        <f>SUMIF('Monthly Data'!$B$2:$B$211,B9,'Monthly Data'!D$2:D$211)</f>
        <v>197176337.69439998</v>
      </c>
      <c r="E9" s="8">
        <f t="shared" si="2"/>
        <v>-3.98568830369017E-2</v>
      </c>
      <c r="F9" s="4">
        <f ca="1">SUMIF('Res Normalized Monthly'!$B$2:$B$211,B9,'Res Normalized Monthly'!V$2:V$211)</f>
        <v>197410882.98559368</v>
      </c>
      <c r="G9" s="8">
        <f t="shared" ca="1" si="8"/>
        <v>-2.0759480347464887E-2</v>
      </c>
      <c r="I9" s="2">
        <v>2008</v>
      </c>
      <c r="J9" s="2"/>
      <c r="K9" s="4">
        <f>SUMIF('Monthly Data'!$B$2:$B$211,B9,'Monthly Data'!E$2:E$211)</f>
        <v>93970050.298199996</v>
      </c>
      <c r="L9" s="8">
        <f t="shared" si="3"/>
        <v>6.8671149513491708E-2</v>
      </c>
      <c r="M9" s="4">
        <f ca="1">SUMIF('GS &lt; 50 Normalized Monthly'!$B$2:$B$211,B9,'GS &lt; 50 Normalized Monthly'!Z$2:Z$211)</f>
        <v>92347941.397035345</v>
      </c>
      <c r="N9" s="8">
        <f t="shared" ca="1" si="9"/>
        <v>3.5405541513441358E-2</v>
      </c>
      <c r="P9" s="2">
        <v>2008</v>
      </c>
      <c r="Q9" s="2"/>
      <c r="R9" s="4">
        <f>SUMIF('Monthly Data'!$B$2:$B$211,B9,'Monthly Data'!H$2:H$211)</f>
        <v>274569665.0729</v>
      </c>
      <c r="S9" s="8">
        <f t="shared" si="4"/>
        <v>-3.5845688842052383E-3</v>
      </c>
      <c r="T9" s="4">
        <f ca="1">SUMIF('GS &gt; 50 Normalized Monthly'!$B$2:$B$211,B9,'GS &gt; 50 Normalized Monthly'!V$2:V$211)</f>
        <v>274973816.72642457</v>
      </c>
      <c r="U9" s="8">
        <f t="shared" ca="1" si="10"/>
        <v>-1.7287374211500228E-2</v>
      </c>
      <c r="W9" s="2">
        <v>2008</v>
      </c>
      <c r="X9" s="2"/>
      <c r="Y9" s="4">
        <f>SUMIF('Monthly Data'!$B$2:$B$211,B9,'Monthly Data'!I$2:I$211)</f>
        <v>150640722.23520002</v>
      </c>
      <c r="Z9" s="8">
        <f t="shared" si="5"/>
        <v>-5.5187116754096255E-4</v>
      </c>
      <c r="AA9" s="4">
        <f ca="1">SUMIF('LU Normalized Monthly'!$B$2:$B$211,B9,'LU Normalized Monthly'!X$2:X$211)</f>
        <v>151573615.82927302</v>
      </c>
      <c r="AB9" s="8">
        <f t="shared" ca="1" si="11"/>
        <v>1.2449697215691304E-2</v>
      </c>
      <c r="AD9" s="2">
        <v>2008</v>
      </c>
      <c r="AE9" s="2"/>
      <c r="AF9" s="4">
        <f>SUMIF('Monthly Data'!$B$2:$B$211,AD9,'Monthly Data'!J$2:J$211)</f>
        <v>4009437</v>
      </c>
      <c r="AG9" s="4">
        <f t="shared" si="0"/>
        <v>4009437</v>
      </c>
      <c r="AH9" s="13">
        <f t="shared" si="6"/>
        <v>9.4036255518197623E-3</v>
      </c>
      <c r="AJ9" s="2">
        <v>2008</v>
      </c>
      <c r="AK9" s="2"/>
      <c r="AL9" s="4">
        <f>SUMIF('Monthly Data'!$B$2:$B$211,AJ9,'Monthly Data'!L$2:L$211)</f>
        <v>2262490.1999999997</v>
      </c>
      <c r="AM9" s="4">
        <f t="shared" si="1"/>
        <v>2262490.1999999997</v>
      </c>
      <c r="AN9" s="13">
        <f t="shared" si="7"/>
        <v>2.7074355652635454E-2</v>
      </c>
    </row>
    <row r="10" spans="1:40" x14ac:dyDescent="0.25">
      <c r="B10">
        <v>2009</v>
      </c>
      <c r="D10" s="23">
        <f>SUMIF('Monthly Data'!$B$2:$B$211,B10,'Monthly Data'!D$2:D$211)</f>
        <v>196461749.94190001</v>
      </c>
      <c r="E10" s="8">
        <f t="shared" si="2"/>
        <v>-3.6241050059845131E-3</v>
      </c>
      <c r="F10" s="4">
        <f ca="1">SUMIF('Res Normalized Monthly'!$B$2:$B$211,B10,'Res Normalized Monthly'!V$2:V$211)</f>
        <v>195361094.69326112</v>
      </c>
      <c r="G10" s="8">
        <f t="shared" ca="1" si="8"/>
        <v>-1.0383360133605937E-2</v>
      </c>
      <c r="I10">
        <v>2009</v>
      </c>
      <c r="K10" s="4">
        <f>SUMIF('Monthly Data'!$B$2:$B$211,B10,'Monthly Data'!E$2:E$211)</f>
        <v>93350686.924999997</v>
      </c>
      <c r="L10" s="8">
        <f t="shared" si="3"/>
        <v>-6.5910720621574813E-3</v>
      </c>
      <c r="M10" s="4">
        <f ca="1">SUMIF('GS &lt; 50 Normalized Monthly'!$B$2:$B$211,B10,'GS &lt; 50 Normalized Monthly'!Z$2:Z$211)</f>
        <v>91679927.138682932</v>
      </c>
      <c r="N10" s="8">
        <f t="shared" ca="1" si="9"/>
        <v>-7.2336670232895856E-3</v>
      </c>
      <c r="P10">
        <v>2009</v>
      </c>
      <c r="R10" s="4">
        <f>SUMIF('Monthly Data'!$B$2:$B$211,B10,'Monthly Data'!H$2:H$211)</f>
        <v>270117289.67619997</v>
      </c>
      <c r="S10" s="8">
        <f t="shared" si="4"/>
        <v>-1.6215831401177879E-2</v>
      </c>
      <c r="T10" s="4">
        <f ca="1">SUMIF('GS &gt; 50 Normalized Monthly'!$B$2:$B$211,B10,'GS &gt; 50 Normalized Monthly'!V$2:V$211)</f>
        <v>273940812.99651879</v>
      </c>
      <c r="U10" s="8">
        <f t="shared" ca="1" si="10"/>
        <v>-3.7567348855383365E-3</v>
      </c>
      <c r="W10">
        <v>2009</v>
      </c>
      <c r="Y10" s="4">
        <f>SUMIF('Monthly Data'!$B$2:$B$211,B10,'Monthly Data'!I$2:I$211)</f>
        <v>148002868.85999998</v>
      </c>
      <c r="Z10" s="8">
        <f t="shared" si="5"/>
        <v>-1.7510891716792695E-2</v>
      </c>
      <c r="AA10" s="4">
        <f ca="1">SUMIF('LU Normalized Monthly'!$B$2:$B$211,B10,'LU Normalized Monthly'!X$2:X$211)</f>
        <v>147763043.69562584</v>
      </c>
      <c r="AB10" s="8">
        <f t="shared" ca="1" si="11"/>
        <v>-2.5140075420113109E-2</v>
      </c>
      <c r="AD10">
        <v>2009</v>
      </c>
      <c r="AF10" s="4">
        <f>SUMIF('Monthly Data'!$B$2:$B$211,AD10,'Monthly Data'!J$2:J$211)</f>
        <v>3992184.5421686745</v>
      </c>
      <c r="AG10" s="4">
        <f t="shared" ref="AG10:AG15" si="12">AF10</f>
        <v>3992184.5421686745</v>
      </c>
      <c r="AH10" s="13">
        <f t="shared" si="6"/>
        <v>-4.3029626930976778E-3</v>
      </c>
      <c r="AJ10">
        <v>2009</v>
      </c>
      <c r="AL10" s="4">
        <f>SUMIF('Monthly Data'!$B$2:$B$211,AJ10,'Monthly Data'!L$2:L$211)</f>
        <v>2256948.7499999995</v>
      </c>
      <c r="AM10" s="4">
        <f t="shared" ref="AM10:AM15" si="13">AL10</f>
        <v>2256948.7499999995</v>
      </c>
      <c r="AN10" s="13">
        <f t="shared" si="7"/>
        <v>-2.4492702775022789E-3</v>
      </c>
    </row>
    <row r="11" spans="1:40" x14ac:dyDescent="0.25">
      <c r="B11">
        <v>2010</v>
      </c>
      <c r="D11" s="23">
        <f>SUMIF('Monthly Data'!$B$68:$B$211,B11,'Monthly Data'!D$68:D$211)</f>
        <v>197410764.39520001</v>
      </c>
      <c r="E11" s="8">
        <f>(D11-D10)/D10</f>
        <v>4.8305303886413157E-3</v>
      </c>
      <c r="F11" s="4">
        <f ca="1">SUMIF('Res Normalized Monthly'!$B$68:$B$211,B11,'Res Normalized Monthly'!V$68:V$211)</f>
        <v>194685539.1599372</v>
      </c>
      <c r="G11" s="8">
        <f t="shared" ca="1" si="8"/>
        <v>-3.4579839675070003E-3</v>
      </c>
      <c r="I11">
        <v>2010</v>
      </c>
      <c r="K11" s="4">
        <f>SUMIF('Monthly Data'!$B$2:$B$211,B11,'Monthly Data'!E$2:E$211)</f>
        <v>94126083.127000004</v>
      </c>
      <c r="L11" s="8">
        <f>(K11-K10)/K10</f>
        <v>8.3062720537126575E-3</v>
      </c>
      <c r="M11" s="4">
        <f ca="1">SUMIF('GS &lt; 50 Normalized Monthly'!$B$68:$B$211,B11,'GS &lt; 50 Normalized Monthly'!Z$68:Z$211)</f>
        <v>89710159.130346522</v>
      </c>
      <c r="N11" s="8">
        <f t="shared" ca="1" si="9"/>
        <v>-2.1485270220129752E-2</v>
      </c>
      <c r="P11">
        <v>2010</v>
      </c>
      <c r="R11" s="4">
        <f>SUMIF('Monthly Data'!$B$2:$B$211,B11,'Monthly Data'!H$2:H$211)</f>
        <v>273806097.95489997</v>
      </c>
      <c r="S11" s="8">
        <f>(R11-R10)/R10</f>
        <v>1.3656320493671142E-2</v>
      </c>
      <c r="T11" s="4">
        <f ca="1">SUMIF('GS &gt; 50 Normalized Monthly'!$B$2:$B$211,B11,'GS &gt; 50 Normalized Monthly'!V$2:V$211)</f>
        <v>273819933.68748289</v>
      </c>
      <c r="U11" s="8">
        <f t="shared" ca="1" si="10"/>
        <v>-4.4126067858838314E-4</v>
      </c>
      <c r="W11">
        <v>2010</v>
      </c>
      <c r="Y11" s="4">
        <f>SUMIF('Monthly Data'!$B$2:$B$211,B11,'Monthly Data'!I$2:I$211)</f>
        <v>149058789.9682</v>
      </c>
      <c r="Z11" s="8">
        <f>(Y11-Y10)/Y10</f>
        <v>7.1344637866367216E-3</v>
      </c>
      <c r="AA11" s="4">
        <f ca="1">SUMIF('LU Normalized Monthly'!$B$2:$B$211,B11,'LU Normalized Monthly'!X$2:X$211)</f>
        <v>149469262.1800712</v>
      </c>
      <c r="AB11" s="8">
        <f t="shared" ca="1" si="11"/>
        <v>1.1546990653224285E-2</v>
      </c>
      <c r="AC11" s="10"/>
      <c r="AD11">
        <v>2010</v>
      </c>
      <c r="AF11" s="4">
        <f>SUMIF('Monthly Data'!$B$2:$B$211,AD11,'Monthly Data'!J$2:J$211)</f>
        <v>4076824</v>
      </c>
      <c r="AG11" s="4">
        <f t="shared" si="12"/>
        <v>4076824</v>
      </c>
      <c r="AH11" s="13">
        <f>(AG11-AG10)/AG10</f>
        <v>2.1201288902678528E-2</v>
      </c>
      <c r="AJ11">
        <v>2010</v>
      </c>
      <c r="AL11" s="4">
        <f>SUMIF('Monthly Data'!$B$2:$B$211,AJ11,'Monthly Data'!L$2:L$211)</f>
        <v>2229012.04</v>
      </c>
      <c r="AM11" s="4">
        <f t="shared" si="13"/>
        <v>2229012.04</v>
      </c>
      <c r="AN11" s="13">
        <f>(AM11-AM10)/AM10</f>
        <v>-1.2378087894109028E-2</v>
      </c>
    </row>
    <row r="12" spans="1:40" x14ac:dyDescent="0.25">
      <c r="B12">
        <v>2011</v>
      </c>
      <c r="D12" s="23">
        <f>SUMIF('Monthly Data'!$B$68:$B$211,B12,'Monthly Data'!D$68:D$211)</f>
        <v>191104338.41010001</v>
      </c>
      <c r="E12" s="8">
        <f>(D12-D11)/D11</f>
        <v>-3.1945704705722423E-2</v>
      </c>
      <c r="F12" s="4">
        <f ca="1">SUMIF('Res Normalized Monthly'!$B$68:$B$211,B12,'Res Normalized Monthly'!V$68:V$211)</f>
        <v>194098449.23216757</v>
      </c>
      <c r="G12" s="8">
        <f t="shared" ca="1" si="8"/>
        <v>-3.0155805629062549E-3</v>
      </c>
      <c r="I12">
        <v>2011</v>
      </c>
      <c r="K12" s="4">
        <f>SUMIF('Monthly Data'!$B$2:$B$211,B12,'Monthly Data'!E$2:E$211)</f>
        <v>93008634.910999998</v>
      </c>
      <c r="L12" s="8">
        <f>(K12-K11)/K11</f>
        <v>-1.1871823185208758E-2</v>
      </c>
      <c r="M12" s="4">
        <f ca="1">SUMIF('GS &lt; 50 Normalized Monthly'!$B$68:$B$211,B12,'GS &lt; 50 Normalized Monthly'!Z$68:Z$211)</f>
        <v>90710295.222212106</v>
      </c>
      <c r="N12" s="8">
        <f t="shared" ca="1" si="9"/>
        <v>1.1148526561104552E-2</v>
      </c>
      <c r="P12">
        <v>2011</v>
      </c>
      <c r="R12" s="4">
        <f>SUMIF('Monthly Data'!$B$2:$B$211,B12,'Monthly Data'!H$2:H$211)</f>
        <v>273712584.15109998</v>
      </c>
      <c r="S12" s="8">
        <f>(R12-R11)/R11</f>
        <v>-3.4153294794548363E-4</v>
      </c>
      <c r="T12" s="4">
        <f ca="1">SUMIF('GS &gt; 50 Normalized Monthly'!$B$2:$B$211,B12,'GS &gt; 50 Normalized Monthly'!V$2:V$211)</f>
        <v>273570620.11259633</v>
      </c>
      <c r="U12" s="8">
        <f t="shared" ca="1" si="10"/>
        <v>-9.1050191828293946E-4</v>
      </c>
      <c r="W12">
        <v>2011</v>
      </c>
      <c r="Y12" s="4">
        <f>SUMIF('Monthly Data'!$B$2:$B$211,B12,'Monthly Data'!I$2:I$211)</f>
        <v>154491718.44549999</v>
      </c>
      <c r="Z12" s="8">
        <f>(Y12-Y11)/Y11</f>
        <v>3.6448226088907888E-2</v>
      </c>
      <c r="AA12" s="4">
        <f ca="1">SUMIF('LU Normalized Monthly'!$B$2:$B$211,B12,'LU Normalized Monthly'!X$2:X$211)</f>
        <v>152005788.53122947</v>
      </c>
      <c r="AB12" s="8">
        <f t="shared" ca="1" si="11"/>
        <v>1.6970220593598793E-2</v>
      </c>
      <c r="AC12" s="10"/>
      <c r="AD12">
        <v>2011</v>
      </c>
      <c r="AF12" s="4">
        <f>SUMIF('Monthly Data'!$B$2:$B$211,AD12,'Monthly Data'!J$2:J$211)</f>
        <v>4142238</v>
      </c>
      <c r="AG12" s="4">
        <f t="shared" si="12"/>
        <v>4142238</v>
      </c>
      <c r="AH12" s="13">
        <f t="shared" ref="AH12:AH17" si="14">(AG12-AG11)/AG11</f>
        <v>1.60453333281005E-2</v>
      </c>
      <c r="AJ12">
        <v>2011</v>
      </c>
      <c r="AL12" s="4">
        <f>SUMIF('Monthly Data'!$B$2:$B$211,AJ12,'Monthly Data'!L$2:L$211)</f>
        <v>1517655.06</v>
      </c>
      <c r="AM12" s="4">
        <f t="shared" si="13"/>
        <v>1517655.06</v>
      </c>
      <c r="AN12" s="13">
        <f t="shared" ref="AN12:AN17" si="15">(AM12-AM11)/AM11</f>
        <v>-0.31913554850067116</v>
      </c>
    </row>
    <row r="13" spans="1:40" x14ac:dyDescent="0.25">
      <c r="B13" s="9">
        <v>2012</v>
      </c>
      <c r="C13" s="9"/>
      <c r="D13" s="23">
        <f>SUMIF('Monthly Data'!$B$68:$B$211,B13,'Monthly Data'!D$68:D$211)</f>
        <v>184953208.6112</v>
      </c>
      <c r="E13" s="8">
        <f>(D13-D12)/D12</f>
        <v>-3.21872849673355E-2</v>
      </c>
      <c r="F13" s="4">
        <f ca="1">SUMIF('Res Normalized Monthly'!$B$68:$B$211,B13,'Res Normalized Monthly'!V$68:V$211)</f>
        <v>194334692.61063653</v>
      </c>
      <c r="G13" s="8">
        <f t="shared" ca="1" si="8"/>
        <v>1.2171317153924399E-3</v>
      </c>
      <c r="I13" s="9">
        <v>2012</v>
      </c>
      <c r="J13" s="9"/>
      <c r="K13" s="4">
        <f>SUMIF('Monthly Data'!$B$2:$B$211,B13,'Monthly Data'!E$2:E$211)</f>
        <v>88608640.897100002</v>
      </c>
      <c r="L13" s="8">
        <f>(K13-K12)/K12</f>
        <v>-4.7307371171615979E-2</v>
      </c>
      <c r="M13" s="4">
        <f ca="1">SUMIF('GS &lt; 50 Normalized Monthly'!$B$68:$B$211,B13,'GS &lt; 50 Normalized Monthly'!Z$68:Z$211)</f>
        <v>89770659.645099163</v>
      </c>
      <c r="N13" s="8">
        <f t="shared" ca="1" si="9"/>
        <v>-1.0358643137596752E-2</v>
      </c>
      <c r="P13" s="9">
        <v>2012</v>
      </c>
      <c r="Q13" s="9"/>
      <c r="R13" s="4">
        <f>SUMIF('Monthly Data'!$B$2:$B$211,B13,'Monthly Data'!H$2:H$211)</f>
        <v>274473667.94679999</v>
      </c>
      <c r="S13" s="8">
        <f>(R13-R12)/R12</f>
        <v>2.7805948274554518E-3</v>
      </c>
      <c r="T13" s="4">
        <f ca="1">SUMIF('GS &gt; 50 Normalized Monthly'!$B$2:$B$211,B13,'GS &gt; 50 Normalized Monthly'!V$2:V$211)</f>
        <v>275472443.87619776</v>
      </c>
      <c r="U13" s="8">
        <f t="shared" ca="1" si="10"/>
        <v>6.9518567557388606E-3</v>
      </c>
      <c r="W13" s="9">
        <v>2012</v>
      </c>
      <c r="X13" s="9"/>
      <c r="Y13" s="4">
        <f>SUMIF('Monthly Data'!$B$2:$B$211,B13,'Monthly Data'!I$2:I$211)</f>
        <v>155448434.65640002</v>
      </c>
      <c r="Z13" s="8">
        <f>(Y13-Y12)/Y12</f>
        <v>6.192669875942503E-3</v>
      </c>
      <c r="AA13" s="4">
        <f ca="1">SUMIF('LU Normalized Monthly'!$B$2:$B$211,B13,'LU Normalized Monthly'!X$2:X$211)</f>
        <v>153299764.40490475</v>
      </c>
      <c r="AB13" s="8">
        <f t="shared" ca="1" si="11"/>
        <v>8.5126749854624161E-3</v>
      </c>
      <c r="AC13" s="10"/>
      <c r="AD13" s="9">
        <v>2012</v>
      </c>
      <c r="AE13" s="9"/>
      <c r="AF13" s="4">
        <f>SUMIF('Monthly Data'!$B$2:$B$211,AD13,'Monthly Data'!J$2:J$211)</f>
        <v>4555371</v>
      </c>
      <c r="AG13" s="4">
        <f t="shared" si="12"/>
        <v>4555371</v>
      </c>
      <c r="AH13" s="13">
        <f t="shared" si="14"/>
        <v>9.973666409317862E-2</v>
      </c>
      <c r="AJ13" s="9">
        <v>2012</v>
      </c>
      <c r="AK13" s="9"/>
      <c r="AL13" s="4">
        <f>SUMIF('Monthly Data'!$B$2:$B$211,AJ13,'Monthly Data'!L$2:L$211)</f>
        <v>1484560.47</v>
      </c>
      <c r="AM13" s="4">
        <f t="shared" si="13"/>
        <v>1484560.47</v>
      </c>
      <c r="AN13" s="13">
        <f t="shared" si="15"/>
        <v>-2.1806397825339892E-2</v>
      </c>
    </row>
    <row r="14" spans="1:40" x14ac:dyDescent="0.25">
      <c r="B14">
        <v>2013</v>
      </c>
      <c r="D14" s="23">
        <f>SUMIF('Monthly Data'!$B$68:$B$211,B14,'Monthly Data'!D$68:D$211)</f>
        <v>189348695.8743</v>
      </c>
      <c r="E14" s="8">
        <f>(D14-D13)/D13</f>
        <v>2.3765401509416289E-2</v>
      </c>
      <c r="F14" s="4">
        <f ca="1">SUMIF('Res Normalized Monthly'!$B$68:$B$211,B14,'Res Normalized Monthly'!V$68:V$211)</f>
        <v>191017232.40234947</v>
      </c>
      <c r="G14" s="8">
        <f t="shared" ca="1" si="8"/>
        <v>-1.7070859370096256E-2</v>
      </c>
      <c r="I14">
        <v>2013</v>
      </c>
      <c r="K14" s="4">
        <f>SUMIF('Monthly Data'!$B$2:$B$211,B14,'Monthly Data'!E$2:E$211)</f>
        <v>86375577.059599996</v>
      </c>
      <c r="L14" s="8">
        <f>(K14-K13)/K13</f>
        <v>-2.5201422963853293E-2</v>
      </c>
      <c r="M14" s="4">
        <f ca="1">SUMIF('GS &lt; 50 Normalized Monthly'!$B$68:$B$211,B14,'GS &lt; 50 Normalized Monthly'!Z$68:Z$211)</f>
        <v>89151264.144108176</v>
      </c>
      <c r="N14" s="8">
        <f t="shared" ca="1" si="9"/>
        <v>-6.899754367849311E-3</v>
      </c>
      <c r="P14">
        <v>2013</v>
      </c>
      <c r="R14" s="4">
        <f>SUMIF('Monthly Data'!$B$2:$B$211,B14,'Monthly Data'!H$2:H$211)</f>
        <v>279458000.47820002</v>
      </c>
      <c r="S14" s="8">
        <f>(R14-R13)/R13</f>
        <v>1.8159601861574989E-2</v>
      </c>
      <c r="T14" s="4">
        <f ca="1">SUMIF('GS &gt; 50 Normalized Monthly'!$B$2:$B$211,B14,'GS &gt; 50 Normalized Monthly'!V$2:V$211)</f>
        <v>275988206.2933147</v>
      </c>
      <c r="U14" s="8">
        <f t="shared" ca="1" si="10"/>
        <v>1.8722831578345922E-3</v>
      </c>
      <c r="W14">
        <v>2013</v>
      </c>
      <c r="Y14" s="4">
        <f>SUMIF('Monthly Data'!$B$2:$B$211,B14,'Monthly Data'!I$2:I$211)</f>
        <v>153943745.77000001</v>
      </c>
      <c r="Z14" s="8">
        <f>(Y14-Y13)/Y13</f>
        <v>-9.679665734337867E-3</v>
      </c>
      <c r="AA14" s="4">
        <f ca="1">SUMIF('LU Normalized Monthly'!$B$2:$B$211,B14,'LU Normalized Monthly'!X$2:X$211)</f>
        <v>155344078.80494386</v>
      </c>
      <c r="AB14" s="8">
        <f t="shared" ca="1" si="11"/>
        <v>1.3335404708382577E-2</v>
      </c>
      <c r="AC14" s="10"/>
      <c r="AD14">
        <v>2013</v>
      </c>
      <c r="AF14" s="4">
        <f>SUMIF('Monthly Data'!$B$2:$B$211,AD14,'Monthly Data'!J$2:J$211)</f>
        <v>3336835</v>
      </c>
      <c r="AG14" s="4">
        <f t="shared" si="12"/>
        <v>3336835</v>
      </c>
      <c r="AH14" s="13">
        <f t="shared" si="14"/>
        <v>-0.26749434897838176</v>
      </c>
      <c r="AJ14">
        <v>2013</v>
      </c>
      <c r="AL14" s="4">
        <f>SUMIF('Monthly Data'!$B$2:$B$211,AJ14,'Monthly Data'!L$2:L$211)</f>
        <v>1499819.8</v>
      </c>
      <c r="AM14" s="4">
        <f t="shared" si="13"/>
        <v>1499819.8</v>
      </c>
      <c r="AN14" s="13">
        <f t="shared" si="15"/>
        <v>1.0278685380865675E-2</v>
      </c>
    </row>
    <row r="15" spans="1:40" s="20" customFormat="1" x14ac:dyDescent="0.25">
      <c r="B15" s="30">
        <v>2014</v>
      </c>
      <c r="C15" s="30"/>
      <c r="D15" s="23">
        <f>SUMIF('Monthly Data'!$B$68:$B$211,B15,'Monthly Data'!D$68:D$211)</f>
        <v>192061408.34380001</v>
      </c>
      <c r="E15" s="8">
        <f>(D15-D14)/D14</f>
        <v>1.4326544246710059E-2</v>
      </c>
      <c r="F15" s="4">
        <f ca="1">SUMIF('Res Normalized Monthly'!$B$68:$B$211,B15,'Res Normalized Monthly'!V$68:V$211)</f>
        <v>186371782.81977528</v>
      </c>
      <c r="G15" s="8">
        <f t="shared" ca="1" si="8"/>
        <v>-2.43195314064086E-2</v>
      </c>
      <c r="I15" s="9">
        <v>2014</v>
      </c>
      <c r="J15" s="9"/>
      <c r="K15" s="4">
        <f>SUMIF('Monthly Data'!$B$2:$B$211,B15,'Monthly Data'!E$2:E$211)</f>
        <v>91470554.884800017</v>
      </c>
      <c r="L15" s="8">
        <f>(K15-K14)/K14</f>
        <v>5.898632459131864E-2</v>
      </c>
      <c r="M15" s="4">
        <f ca="1">SUMIF('GS &lt; 50 Normalized Monthly'!$B$68:$B$211,B15,'GS &lt; 50 Normalized Monthly'!Z$68:Z$211)</f>
        <v>92242593.817689314</v>
      </c>
      <c r="N15" s="8">
        <f t="shared" ca="1" si="9"/>
        <v>3.4675107563075847E-2</v>
      </c>
      <c r="P15" s="9">
        <v>2014</v>
      </c>
      <c r="Q15" s="9"/>
      <c r="R15" s="4">
        <f>SUMIF('Monthly Data'!$B$2:$B$211,B15,'Monthly Data'!H$2:H$211)</f>
        <v>272498127.16669995</v>
      </c>
      <c r="S15" s="8">
        <f>(R15-R14)/R14</f>
        <v>-2.4904899124700491E-2</v>
      </c>
      <c r="T15" s="4">
        <f ca="1">SUMIF('GS &gt; 50 Normalized Monthly'!$B$2:$B$211,B15,'GS &gt; 50 Normalized Monthly'!V$2:V$211)</f>
        <v>271795205.26113123</v>
      </c>
      <c r="U15" s="8">
        <f t="shared" ca="1" si="10"/>
        <v>-1.5192681921079016E-2</v>
      </c>
      <c r="W15" s="9">
        <v>2014</v>
      </c>
      <c r="X15" s="9"/>
      <c r="Y15" s="4">
        <f>SUMIF('Monthly Data'!$B$2:$B$211,B15,'Monthly Data'!I$2:I$211)</f>
        <v>151518193.477</v>
      </c>
      <c r="Z15" s="8">
        <f>(Y15-Y14)/Y14</f>
        <v>-1.5756095064907116E-2</v>
      </c>
      <c r="AA15" s="4">
        <f ca="1">SUMIF('LU Normalized Monthly'!$B$2:$B$211,B15,'LU Normalized Monthly'!X$2:X$211)</f>
        <v>156526034.55174139</v>
      </c>
      <c r="AB15" s="8">
        <f t="shared" ca="1" si="11"/>
        <v>7.6086308270664248E-3</v>
      </c>
      <c r="AC15" s="10"/>
      <c r="AD15" s="9">
        <v>2014</v>
      </c>
      <c r="AE15" s="9"/>
      <c r="AF15" s="4">
        <f>SUMIF('Monthly Data'!$B$2:$B$211,AD15,'Monthly Data'!J$2:J$211)</f>
        <v>1817916.7936968291</v>
      </c>
      <c r="AG15" s="4">
        <f t="shared" si="12"/>
        <v>1817916.7936968291</v>
      </c>
      <c r="AH15" s="13">
        <f>(AG15-AG14)/AG14</f>
        <v>-0.45519727715130381</v>
      </c>
      <c r="AJ15" s="9">
        <v>2014</v>
      </c>
      <c r="AK15" s="9"/>
      <c r="AL15" s="4">
        <f>SUMIF('Monthly Data'!$B$2:$B$211,AJ15,'Monthly Data'!L$2:L$211)</f>
        <v>1247036.4200000002</v>
      </c>
      <c r="AM15" s="4">
        <f t="shared" si="13"/>
        <v>1247036.4200000002</v>
      </c>
      <c r="AN15" s="13">
        <f>(AM15-AM14)/AM14</f>
        <v>-0.16854250090577541</v>
      </c>
    </row>
    <row r="16" spans="1:40" s="20" customFormat="1" x14ac:dyDescent="0.25">
      <c r="B16" s="20">
        <v>2015</v>
      </c>
      <c r="D16" s="24"/>
      <c r="E16" s="22"/>
      <c r="F16" s="21">
        <f ca="1">SUMIF('Res Normalized Monthly'!$B$68:$B$211,B16,'Res Normalized Monthly'!V$68:V$211)</f>
        <v>184514150.86762887</v>
      </c>
      <c r="G16" s="22">
        <f t="shared" ca="1" si="8"/>
        <v>-9.9673455071402784E-3</v>
      </c>
      <c r="I16" s="20">
        <v>2015</v>
      </c>
      <c r="K16" s="21"/>
      <c r="L16" s="22"/>
      <c r="M16" s="21">
        <f ca="1">SUMIF('GS &lt; 50 Normalized Monthly'!$B$68:$B$211,B16,'GS &lt; 50 Normalized Monthly'!Z$68:Z$211)</f>
        <v>89635417.816940546</v>
      </c>
      <c r="N16" s="22">
        <f t="shared" ca="1" si="9"/>
        <v>-2.8264339637951417E-2</v>
      </c>
      <c r="P16" s="20">
        <v>2015</v>
      </c>
      <c r="R16" s="21"/>
      <c r="S16" s="22"/>
      <c r="T16" s="21">
        <f ca="1">SUMIF('GS &gt; 50 Normalized Monthly'!$B$68:$B$211,B16,'GS &gt; 50 Normalized Monthly'!V$68:V$211)</f>
        <v>272265468.20672375</v>
      </c>
      <c r="U16" s="22">
        <f t="shared" ca="1" si="10"/>
        <v>1.7302106015472591E-3</v>
      </c>
      <c r="W16" s="20">
        <v>2015</v>
      </c>
      <c r="Y16" s="21"/>
      <c r="Z16" s="21"/>
      <c r="AA16" s="21">
        <f ca="1">SUMIF('LU Normalized Monthly'!$B$68:$B$211,B16,'LU Normalized Monthly'!X$68:X$211)</f>
        <v>157849715.28820357</v>
      </c>
      <c r="AB16" s="22">
        <f t="shared" ca="1" si="11"/>
        <v>8.456617074935344E-3</v>
      </c>
      <c r="AC16" s="64"/>
      <c r="AD16" s="20">
        <v>2015</v>
      </c>
      <c r="AF16" s="21"/>
      <c r="AG16" s="21">
        <v>1814577.0773553622</v>
      </c>
      <c r="AH16" s="28">
        <f t="shared" si="14"/>
        <v>-1.8371117715874044E-3</v>
      </c>
      <c r="AJ16" s="20">
        <v>2015</v>
      </c>
      <c r="AL16" s="21"/>
      <c r="AM16" s="21">
        <f>AM15*(1+'Connection count '!AB16)</f>
        <v>1221325.5922377929</v>
      </c>
      <c r="AN16" s="28">
        <f t="shared" si="15"/>
        <v>-2.0617543601659401E-2</v>
      </c>
    </row>
    <row r="17" spans="2:40" s="20" customFormat="1" x14ac:dyDescent="0.25">
      <c r="B17" s="20">
        <v>2016</v>
      </c>
      <c r="D17" s="24"/>
      <c r="E17" s="22"/>
      <c r="F17" s="21">
        <f ca="1">SUMIF('Res Normalized Monthly'!$B$68:$B$211,B17,'Res Normalized Monthly'!V$68:V$211)</f>
        <v>182695406.62099314</v>
      </c>
      <c r="G17" s="22">
        <f t="shared" ca="1" si="8"/>
        <v>-9.8569363817548536E-3</v>
      </c>
      <c r="I17" s="20">
        <v>2016</v>
      </c>
      <c r="K17" s="21"/>
      <c r="L17" s="22"/>
      <c r="M17" s="21">
        <f ca="1">SUMIF('GS &lt; 50 Normalized Monthly'!$B$68:$B$211,B17,'GS &lt; 50 Normalized Monthly'!Z$68:Z$211)</f>
        <v>87683311.323164552</v>
      </c>
      <c r="N17" s="22">
        <f t="shared" ca="1" si="9"/>
        <v>-2.1778294131039988E-2</v>
      </c>
      <c r="P17" s="20">
        <v>2016</v>
      </c>
      <c r="R17" s="21"/>
      <c r="S17" s="22"/>
      <c r="T17" s="21">
        <f ca="1">SUMIF('GS &gt; 50 Normalized Monthly'!$B$68:$B$211,B17,'GS &gt; 50 Normalized Monthly'!V$68:V$211)</f>
        <v>273428128.95958436</v>
      </c>
      <c r="U17" s="22">
        <f t="shared" ca="1" si="10"/>
        <v>4.2703202889388418E-3</v>
      </c>
      <c r="W17" s="20">
        <v>2016</v>
      </c>
      <c r="Y17" s="21"/>
      <c r="Z17" s="21"/>
      <c r="AA17" s="21">
        <f ca="1">SUMIF('LU Normalized Monthly'!$B$68:$B$211,B17,'LU Normalized Monthly'!X$68:X$211)</f>
        <v>159864747.55030897</v>
      </c>
      <c r="AB17" s="22">
        <f t="shared" ca="1" si="11"/>
        <v>1.2765510906537523E-2</v>
      </c>
      <c r="AD17" s="20">
        <v>2016</v>
      </c>
      <c r="AF17" s="21"/>
      <c r="AG17" s="21">
        <v>1818158.4601505373</v>
      </c>
      <c r="AH17" s="28">
        <f t="shared" si="14"/>
        <v>1.9736735572537505E-3</v>
      </c>
      <c r="AJ17" s="20">
        <v>2016</v>
      </c>
      <c r="AL17" s="21"/>
      <c r="AM17" s="21">
        <f>AM16*(1+'Connection count '!AB17)</f>
        <v>1196144.8585880077</v>
      </c>
      <c r="AN17" s="28">
        <f t="shared" si="15"/>
        <v>-2.0617543601659384E-2</v>
      </c>
    </row>
    <row r="18" spans="2:40" s="20" customFormat="1" x14ac:dyDescent="0.25">
      <c r="B18" s="20">
        <v>2017</v>
      </c>
      <c r="D18" s="24"/>
      <c r="E18" s="22"/>
      <c r="F18" s="21">
        <f ca="1">SUMIF('Res Normalized Monthly'!$B$68:$B$211,B18,'Res Normalized Monthly'!V$68:V$211)</f>
        <v>180839641.65964296</v>
      </c>
      <c r="G18" s="22">
        <f t="shared" ca="1" si="8"/>
        <v>-1.0157699066840857E-2</v>
      </c>
      <c r="I18" s="20">
        <v>2017</v>
      </c>
      <c r="K18" s="21"/>
      <c r="L18" s="22"/>
      <c r="M18" s="21">
        <f ca="1">SUMIF('GS &lt; 50 Normalized Monthly'!$B$68:$B$211,B18,'GS &lt; 50 Normalized Monthly'!Z$68:Z$211)</f>
        <v>85495939.557006314</v>
      </c>
      <c r="N18" s="22">
        <f t="shared" ca="1" si="9"/>
        <v>-2.4946272365290668E-2</v>
      </c>
      <c r="P18" s="20">
        <v>2017</v>
      </c>
      <c r="R18" s="21"/>
      <c r="S18" s="22"/>
      <c r="T18" s="21">
        <f ca="1">SUMIF('GS &gt; 50 Normalized Monthly'!$B$68:$B$211,B18,'GS &gt; 50 Normalized Monthly'!V$68:V$211)</f>
        <v>273516042.76402533</v>
      </c>
      <c r="U18" s="22">
        <f t="shared" ca="1" si="10"/>
        <v>3.2152436099202437E-4</v>
      </c>
      <c r="W18" s="20">
        <v>2017</v>
      </c>
      <c r="Y18" s="21"/>
      <c r="Z18" s="21"/>
      <c r="AA18" s="21">
        <f ca="1">SUMIF('LU Normalized Monthly'!$B$68:$B$211,B18,'LU Normalized Monthly'!X$68:X$211)</f>
        <v>161500922.32994646</v>
      </c>
      <c r="AB18" s="22">
        <f t="shared" ca="1" si="11"/>
        <v>1.0234744086544697E-2</v>
      </c>
      <c r="AD18" s="20">
        <v>2017</v>
      </c>
      <c r="AF18" s="21"/>
      <c r="AG18" s="21">
        <v>1821739.8429457126</v>
      </c>
      <c r="AH18" s="28">
        <f>(AG18-AG17)/AG17</f>
        <v>1.9697858430220536E-3</v>
      </c>
      <c r="AJ18" s="20">
        <v>2017</v>
      </c>
      <c r="AL18" s="21"/>
      <c r="AM18" s="21">
        <f>AM17*(1+'Connection count '!AB18)</f>
        <v>1171483.2898121688</v>
      </c>
      <c r="AN18" s="28">
        <f>(AM18-AM17)/AM17</f>
        <v>-2.0617543601659377E-2</v>
      </c>
    </row>
    <row r="19" spans="2:40" s="20" customFormat="1" x14ac:dyDescent="0.25">
      <c r="B19" s="20">
        <v>2018</v>
      </c>
      <c r="D19" s="24"/>
      <c r="E19" s="22"/>
      <c r="F19" s="21">
        <f ca="1">SUMIF('Res Normalized Monthly'!$B$68:$B$211,B19,'Res Normalized Monthly'!V$68:V$211)</f>
        <v>178972059.24538711</v>
      </c>
      <c r="G19" s="22">
        <f t="shared" ca="1" si="8"/>
        <v>-1.0327284422354813E-2</v>
      </c>
      <c r="I19" s="20">
        <v>2018</v>
      </c>
      <c r="K19" s="21"/>
      <c r="L19" s="22"/>
      <c r="M19" s="21">
        <f ca="1">SUMIF('GS &lt; 50 Normalized Monthly'!$B$68:$B$211,B19,'GS &lt; 50 Normalized Monthly'!Z$68:Z$211)</f>
        <v>83477905.102689579</v>
      </c>
      <c r="N19" s="22">
        <f t="shared" ca="1" si="9"/>
        <v>-2.360386311646024E-2</v>
      </c>
      <c r="P19" s="20">
        <v>2018</v>
      </c>
      <c r="R19" s="21"/>
      <c r="S19" s="22"/>
      <c r="T19" s="21">
        <f ca="1">SUMIF('GS &gt; 50 Normalized Monthly'!$B$68:$B$211,B19,'GS &gt; 50 Normalized Monthly'!V$68:V$211)</f>
        <v>274111739.99984831</v>
      </c>
      <c r="U19" s="22">
        <f t="shared" ca="1" si="10"/>
        <v>2.1779242994419547E-3</v>
      </c>
      <c r="W19" s="20">
        <v>2018</v>
      </c>
      <c r="Y19" s="21"/>
      <c r="Z19" s="21"/>
      <c r="AA19" s="21">
        <f ca="1">SUMIF('LU Normalized Monthly'!$B$68:$B$211,B19,'LU Normalized Monthly'!X$68:X$211)</f>
        <v>163155913.11954975</v>
      </c>
      <c r="AB19" s="22">
        <f t="shared" ca="1" si="11"/>
        <v>1.0247562464207764E-2</v>
      </c>
      <c r="AD19" s="20">
        <v>2018</v>
      </c>
      <c r="AF19" s="21"/>
      <c r="AG19" s="21">
        <v>1825321.2257408875</v>
      </c>
      <c r="AH19" s="28">
        <f>(AG19-AG18)/AG18</f>
        <v>1.9659134146090933E-3</v>
      </c>
      <c r="AJ19" s="20">
        <v>2018</v>
      </c>
      <c r="AL19" s="21"/>
      <c r="AM19" s="21">
        <f>AM18*(1+'Connection count '!AB19)</f>
        <v>1147330.1820058511</v>
      </c>
      <c r="AN19" s="28">
        <f>(AM19-AM18)/AM18</f>
        <v>-2.0617543601659363E-2</v>
      </c>
    </row>
    <row r="20" spans="2:40" s="20" customFormat="1" x14ac:dyDescent="0.25">
      <c r="B20" s="20">
        <v>2019</v>
      </c>
      <c r="D20" s="24"/>
      <c r="E20" s="22"/>
      <c r="F20" s="21">
        <f ca="1">SUMIF('Res Normalized Monthly'!$B$68:$B$211,B20,'Res Normalized Monthly'!V$68:V$211)</f>
        <v>177092584.12505716</v>
      </c>
      <c r="G20" s="22">
        <f t="shared" ca="1" si="8"/>
        <v>-1.0501500224417787E-2</v>
      </c>
      <c r="I20" s="20">
        <v>2019</v>
      </c>
      <c r="K20" s="21"/>
      <c r="L20" s="22"/>
      <c r="M20" s="21">
        <f ca="1">SUMIF('GS &lt; 50 Normalized Monthly'!$B$68:$B$211,B20,'GS &lt; 50 Normalized Monthly'!Z$68:Z$211)</f>
        <v>81493573.937127754</v>
      </c>
      <c r="N20" s="22">
        <f t="shared" ca="1" si="9"/>
        <v>-2.3770735060023588E-2</v>
      </c>
      <c r="P20" s="20">
        <v>2019</v>
      </c>
      <c r="R20" s="21"/>
      <c r="S20" s="22"/>
      <c r="T20" s="21">
        <f ca="1">SUMIF('GS &gt; 50 Normalized Monthly'!$B$68:$B$211,B20,'GS &gt; 50 Normalized Monthly'!V$68:V$211)</f>
        <v>274718832.77284473</v>
      </c>
      <c r="U20" s="22">
        <f t="shared" ca="1" si="10"/>
        <v>2.2147638514014817E-3</v>
      </c>
      <c r="W20" s="20">
        <v>2019</v>
      </c>
      <c r="Y20" s="21"/>
      <c r="Z20" s="21"/>
      <c r="AA20" s="21">
        <f ca="1">SUMIF('LU Normalized Monthly'!$B$68:$B$211,B20,'LU Normalized Monthly'!X$68:X$211)</f>
        <v>164829936.3032335</v>
      </c>
      <c r="AB20" s="22">
        <f t="shared" ca="1" si="11"/>
        <v>1.0260266708550984E-2</v>
      </c>
      <c r="AD20" s="20">
        <v>2019</v>
      </c>
      <c r="AF20" s="21"/>
      <c r="AG20" s="21">
        <v>1828902.6085360628</v>
      </c>
      <c r="AH20" s="28">
        <f>(AG20-AG19)/AG19</f>
        <v>1.9620561820408579E-3</v>
      </c>
      <c r="AJ20" s="20">
        <v>2019</v>
      </c>
      <c r="AL20" s="21"/>
      <c r="AM20" s="21">
        <f>AM19*(1+'Connection count '!AB20)</f>
        <v>1123675.0519528456</v>
      </c>
      <c r="AN20" s="28">
        <f>(AM20-AM19)/AM19</f>
        <v>-2.061754360165937E-2</v>
      </c>
    </row>
    <row r="21" spans="2:40" s="20" customFormat="1" x14ac:dyDescent="0.25">
      <c r="B21" s="20">
        <v>2020</v>
      </c>
      <c r="D21" s="24"/>
      <c r="E21" s="22"/>
      <c r="F21" s="21">
        <f ca="1">SUMIF('Res Normalized Monthly'!$B$68:$B$211,B21,'Res Normalized Monthly'!V$68:V$211)</f>
        <v>175201140.56627479</v>
      </c>
      <c r="G21" s="22">
        <f t="shared" ca="1" si="8"/>
        <v>-1.0680535089186408E-2</v>
      </c>
      <c r="I21" s="20">
        <v>2020</v>
      </c>
      <c r="K21" s="21"/>
      <c r="L21" s="22"/>
      <c r="M21" s="21">
        <f ca="1">SUMIF('GS &lt; 50 Normalized Monthly'!$B$68:$B$211,B21,'GS &lt; 50 Normalized Monthly'!Z$68:Z$211)</f>
        <v>79677444.76261504</v>
      </c>
      <c r="N21" s="22">
        <f t="shared" ca="1" si="9"/>
        <v>-2.2285550709972013E-2</v>
      </c>
      <c r="P21" s="20">
        <v>2020</v>
      </c>
      <c r="R21" s="21"/>
      <c r="S21" s="22"/>
      <c r="T21" s="21">
        <f ca="1">SUMIF('GS &gt; 50 Normalized Monthly'!$B$68:$B$211,B21,'GS &gt; 50 Normalized Monthly'!V$68:V$211)</f>
        <v>275834140.87281191</v>
      </c>
      <c r="U21" s="22">
        <f t="shared" ca="1" si="10"/>
        <v>4.059816681331747E-3</v>
      </c>
      <c r="W21" s="20">
        <v>2020</v>
      </c>
      <c r="Y21" s="21"/>
      <c r="Z21" s="21"/>
      <c r="AA21" s="21">
        <f ca="1">SUMIF('LU Normalized Monthly'!$B$68:$B$211,B21,'LU Normalized Monthly'!X$68:X$211)</f>
        <v>166523210.75352958</v>
      </c>
      <c r="AB21" s="22">
        <f t="shared" ca="1" si="11"/>
        <v>1.0272857517708432E-2</v>
      </c>
      <c r="AD21" s="20">
        <v>2020</v>
      </c>
      <c r="AF21" s="21"/>
      <c r="AG21" s="21">
        <v>1832483.9913312381</v>
      </c>
      <c r="AH21" s="28">
        <f>(AG21-AG20)/AG20</f>
        <v>1.9582140560464329E-3</v>
      </c>
      <c r="AJ21" s="20">
        <v>2020</v>
      </c>
      <c r="AL21" s="21"/>
      <c r="AM21" s="21">
        <f>AM20*(1+'Connection count '!AB21)</f>
        <v>1100507.632575111</v>
      </c>
      <c r="AN21" s="28">
        <f>(AM21-AM20)/AM20</f>
        <v>-2.061754360165937E-2</v>
      </c>
    </row>
    <row r="22" spans="2:40" s="20" customFormat="1" x14ac:dyDescent="0.25">
      <c r="C22" s="31" t="s">
        <v>186</v>
      </c>
      <c r="D22" s="24"/>
      <c r="E22" s="22"/>
      <c r="F22" s="21"/>
      <c r="G22" s="22"/>
      <c r="J22" s="31" t="s">
        <v>186</v>
      </c>
      <c r="K22" s="21"/>
      <c r="L22" s="22"/>
      <c r="M22" s="21"/>
      <c r="N22" s="22"/>
      <c r="Q22" s="31" t="s">
        <v>186</v>
      </c>
      <c r="R22" s="21"/>
      <c r="S22" s="22"/>
      <c r="T22" s="21"/>
      <c r="U22" s="22"/>
      <c r="X22" s="31" t="s">
        <v>186</v>
      </c>
      <c r="Y22" s="21"/>
      <c r="Z22" s="21"/>
      <c r="AA22" s="21"/>
      <c r="AB22" s="22"/>
      <c r="AE22" s="31" t="s">
        <v>186</v>
      </c>
      <c r="AF22" s="21"/>
      <c r="AG22" s="21"/>
      <c r="AH22" s="28"/>
      <c r="AK22" s="31" t="s">
        <v>186</v>
      </c>
      <c r="AL22" s="21"/>
      <c r="AM22" s="21"/>
      <c r="AN22" s="28"/>
    </row>
  </sheetData>
  <mergeCells count="10">
    <mergeCell ref="E2:E3"/>
    <mergeCell ref="AN2:AN3"/>
    <mergeCell ref="G2:G3"/>
    <mergeCell ref="N2:N3"/>
    <mergeCell ref="U2:U3"/>
    <mergeCell ref="AB2:AB3"/>
    <mergeCell ref="AH2:AH3"/>
    <mergeCell ref="L2:L3"/>
    <mergeCell ref="S2:S3"/>
    <mergeCell ref="Z2:Z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27"/>
  <sheetViews>
    <sheetView workbookViewId="0">
      <selection activeCell="O26" sqref="O26"/>
    </sheetView>
  </sheetViews>
  <sheetFormatPr defaultRowHeight="13.2" x14ac:dyDescent="0.25"/>
  <cols>
    <col min="3" max="3" width="14.88671875" bestFit="1" customWidth="1"/>
    <col min="5" max="5" width="11.33203125" bestFit="1" customWidth="1"/>
    <col min="8" max="8" width="14.88671875" bestFit="1" customWidth="1"/>
    <col min="10" max="10" width="11.33203125" bestFit="1" customWidth="1"/>
    <col min="13" max="13" width="14.88671875" bestFit="1" customWidth="1"/>
    <col min="15" max="15" width="10.33203125" bestFit="1" customWidth="1"/>
  </cols>
  <sheetData>
    <row r="2" spans="2:15" s="25" customFormat="1" ht="12.75" customHeight="1" x14ac:dyDescent="0.25">
      <c r="B2" s="103" t="s">
        <v>76</v>
      </c>
      <c r="C2" s="103"/>
      <c r="D2" s="103"/>
      <c r="E2" s="103"/>
      <c r="G2" s="103" t="s">
        <v>87</v>
      </c>
      <c r="H2" s="103"/>
      <c r="I2" s="103"/>
      <c r="J2" s="103"/>
      <c r="L2" s="103" t="s">
        <v>88</v>
      </c>
      <c r="M2" s="103"/>
      <c r="N2" s="103"/>
      <c r="O2" s="103"/>
    </row>
    <row r="3" spans="2:15" x14ac:dyDescent="0.25">
      <c r="B3" t="s">
        <v>33</v>
      </c>
      <c r="C3" s="2" t="s">
        <v>77</v>
      </c>
      <c r="D3" s="16" t="s">
        <v>81</v>
      </c>
      <c r="E3" s="18" t="s">
        <v>82</v>
      </c>
      <c r="G3" t="s">
        <v>33</v>
      </c>
      <c r="H3" s="2" t="s">
        <v>77</v>
      </c>
      <c r="I3" s="16" t="s">
        <v>81</v>
      </c>
      <c r="J3" s="18" t="s">
        <v>82</v>
      </c>
      <c r="L3" t="s">
        <v>33</v>
      </c>
      <c r="M3" s="2" t="s">
        <v>77</v>
      </c>
      <c r="N3" s="16" t="s">
        <v>81</v>
      </c>
      <c r="O3" s="18" t="s">
        <v>82</v>
      </c>
    </row>
    <row r="4" spans="2:15" s="26" customFormat="1" x14ac:dyDescent="0.25">
      <c r="C4" s="26" t="s">
        <v>78</v>
      </c>
      <c r="D4" s="26" t="s">
        <v>79</v>
      </c>
      <c r="E4" s="26" t="s">
        <v>80</v>
      </c>
      <c r="H4" s="26" t="s">
        <v>78</v>
      </c>
      <c r="I4" s="26" t="s">
        <v>79</v>
      </c>
      <c r="J4" s="26" t="s">
        <v>80</v>
      </c>
      <c r="M4" s="26" t="s">
        <v>78</v>
      </c>
      <c r="N4" s="26" t="s">
        <v>79</v>
      </c>
      <c r="O4" s="26" t="s">
        <v>80</v>
      </c>
    </row>
    <row r="5" spans="2:15" s="96" customFormat="1" x14ac:dyDescent="0.25">
      <c r="B5" s="30">
        <v>2003</v>
      </c>
      <c r="C5" s="4">
        <f>'Normalized Annual Summary'!R4</f>
        <v>142304673.7687</v>
      </c>
      <c r="D5" s="30">
        <f t="shared" ref="D5:D10" si="0">E5/C5</f>
        <v>3.5552943315294025E-3</v>
      </c>
      <c r="E5" s="23">
        <v>505935</v>
      </c>
      <c r="G5" s="30">
        <v>2003</v>
      </c>
      <c r="H5" s="4">
        <f>'Normalized Annual Summary'!Y4</f>
        <v>67125134.027499989</v>
      </c>
      <c r="I5" s="30">
        <f t="shared" ref="I5:I10" si="1">J5/H5</f>
        <v>3.5871213292677255E-3</v>
      </c>
      <c r="J5" s="23">
        <v>240786</v>
      </c>
      <c r="L5" s="30">
        <v>2003</v>
      </c>
      <c r="M5" s="4">
        <f>'Normalized Annual Summary'!AF4</f>
        <v>1917077</v>
      </c>
      <c r="N5" s="30">
        <f t="shared" ref="N5:N10" si="2">O5/M5</f>
        <v>5.4661341198084376E-3</v>
      </c>
      <c r="O5" s="23">
        <v>10479</v>
      </c>
    </row>
    <row r="6" spans="2:15" s="96" customFormat="1" x14ac:dyDescent="0.25">
      <c r="B6" s="30">
        <v>2004</v>
      </c>
      <c r="C6" s="4">
        <f>'Normalized Annual Summary'!R5</f>
        <v>282637528.08769995</v>
      </c>
      <c r="D6" s="30">
        <f t="shared" si="0"/>
        <v>1.6558912157439278E-3</v>
      </c>
      <c r="E6" s="23">
        <v>468017</v>
      </c>
      <c r="G6" s="30">
        <v>2004</v>
      </c>
      <c r="H6" s="4">
        <f>'Normalized Annual Summary'!Y5</f>
        <v>143975781.89899999</v>
      </c>
      <c r="I6" s="30">
        <f t="shared" si="1"/>
        <v>2.1457150357184185E-3</v>
      </c>
      <c r="J6" s="23">
        <v>308931</v>
      </c>
      <c r="L6" s="30">
        <v>2004</v>
      </c>
      <c r="M6" s="4">
        <f>'Normalized Annual Summary'!AF5</f>
        <v>3777324</v>
      </c>
      <c r="N6" s="30">
        <f t="shared" si="2"/>
        <v>2.810984707692536E-3</v>
      </c>
      <c r="O6" s="23">
        <v>10618</v>
      </c>
    </row>
    <row r="7" spans="2:15" s="96" customFormat="1" x14ac:dyDescent="0.25">
      <c r="B7" s="30">
        <v>2005</v>
      </c>
      <c r="C7" s="4">
        <f>'Normalized Annual Summary'!R6</f>
        <v>280428685.46079993</v>
      </c>
      <c r="D7" s="30">
        <f t="shared" si="0"/>
        <v>1.7991633030370829E-3</v>
      </c>
      <c r="E7" s="23">
        <v>504537</v>
      </c>
      <c r="G7" s="30">
        <v>2005</v>
      </c>
      <c r="H7" s="4">
        <f>'Normalized Annual Summary'!Y6</f>
        <v>152356155.53470001</v>
      </c>
      <c r="I7" s="30">
        <f t="shared" si="1"/>
        <v>2.1793605833298688E-3</v>
      </c>
      <c r="J7" s="23">
        <v>332039</v>
      </c>
      <c r="L7" s="30">
        <v>2005</v>
      </c>
      <c r="M7" s="4">
        <f>'Normalized Annual Summary'!AF6</f>
        <v>3886472</v>
      </c>
      <c r="N7" s="30">
        <f t="shared" si="2"/>
        <v>2.8401079436568694E-3</v>
      </c>
      <c r="O7" s="23">
        <v>11038</v>
      </c>
    </row>
    <row r="8" spans="2:15" s="96" customFormat="1" x14ac:dyDescent="0.25">
      <c r="B8" s="30">
        <v>2006</v>
      </c>
      <c r="C8" s="4">
        <f>'Normalized Annual Summary'!R7</f>
        <v>281992975.51929998</v>
      </c>
      <c r="D8" s="30">
        <f t="shared" si="0"/>
        <v>1.9617864557840291E-3</v>
      </c>
      <c r="E8" s="23">
        <v>553210</v>
      </c>
      <c r="G8" s="30">
        <v>2006</v>
      </c>
      <c r="H8" s="4">
        <f>'Normalized Annual Summary'!Y7</f>
        <v>152420283.97670001</v>
      </c>
      <c r="I8" s="30">
        <f t="shared" si="1"/>
        <v>2.1495301770339441E-3</v>
      </c>
      <c r="J8" s="23">
        <v>327632</v>
      </c>
      <c r="L8" s="30">
        <v>2006</v>
      </c>
      <c r="M8" s="4">
        <f>'Normalized Annual Summary'!AF7</f>
        <v>3992890</v>
      </c>
      <c r="N8" s="30">
        <f t="shared" si="2"/>
        <v>2.7924636040562098E-3</v>
      </c>
      <c r="O8" s="23">
        <v>11150</v>
      </c>
    </row>
    <row r="9" spans="2:15" s="96" customFormat="1" x14ac:dyDescent="0.25">
      <c r="B9" s="30">
        <v>2007</v>
      </c>
      <c r="C9" s="4">
        <f>'Normalized Annual Summary'!R8</f>
        <v>275557419.62510002</v>
      </c>
      <c r="D9" s="30">
        <f t="shared" si="0"/>
        <v>2.4257303646891683E-3</v>
      </c>
      <c r="E9" s="23">
        <v>668428</v>
      </c>
      <c r="G9" s="30">
        <v>2007</v>
      </c>
      <c r="H9" s="4">
        <f>'Normalized Annual Summary'!Y8</f>
        <v>150723902.41120002</v>
      </c>
      <c r="I9" s="30">
        <f t="shared" si="1"/>
        <v>2.0401342791742266E-3</v>
      </c>
      <c r="J9" s="23">
        <v>307497</v>
      </c>
      <c r="L9" s="30">
        <v>2007</v>
      </c>
      <c r="M9" s="4">
        <f>'Normalized Annual Summary'!AF8</f>
        <v>3972085</v>
      </c>
      <c r="N9" s="30">
        <f t="shared" si="2"/>
        <v>2.80482416665303E-3</v>
      </c>
      <c r="O9" s="23">
        <v>11141</v>
      </c>
    </row>
    <row r="10" spans="2:15" s="96" customFormat="1" x14ac:dyDescent="0.25">
      <c r="B10" s="30">
        <v>2008</v>
      </c>
      <c r="C10" s="4">
        <f>'Normalized Annual Summary'!R9</f>
        <v>274569665.0729</v>
      </c>
      <c r="D10" s="30">
        <f t="shared" si="0"/>
        <v>2.5084162149417943E-3</v>
      </c>
      <c r="E10" s="23">
        <v>688735</v>
      </c>
      <c r="G10" s="30">
        <v>2008</v>
      </c>
      <c r="H10" s="4">
        <f>'Normalized Annual Summary'!Y9</f>
        <v>150640722.23520002</v>
      </c>
      <c r="I10" s="30">
        <f t="shared" si="1"/>
        <v>1.9719900143348218E-3</v>
      </c>
      <c r="J10" s="23">
        <v>297062</v>
      </c>
      <c r="L10" s="30">
        <v>2008</v>
      </c>
      <c r="M10" s="4">
        <f>'Normalized Annual Summary'!AF9</f>
        <v>4009437</v>
      </c>
      <c r="N10" s="30">
        <f t="shared" si="2"/>
        <v>2.7921615927622755E-3</v>
      </c>
      <c r="O10" s="23">
        <v>11194.995999999999</v>
      </c>
    </row>
    <row r="11" spans="2:15" x14ac:dyDescent="0.25">
      <c r="B11">
        <v>2009</v>
      </c>
      <c r="C11" s="4">
        <f>'Normalized Annual Summary'!R10</f>
        <v>270117289.67619997</v>
      </c>
      <c r="D11">
        <f t="shared" ref="D11:D16" si="3">E11/C11</f>
        <v>2.6714950415244808E-3</v>
      </c>
      <c r="E11" s="23">
        <v>721617</v>
      </c>
      <c r="G11">
        <v>2009</v>
      </c>
      <c r="H11" s="4">
        <f>'Normalized Annual Summary'!Y10</f>
        <v>148002868.85999998</v>
      </c>
      <c r="I11">
        <f t="shared" ref="I11:I16" si="4">J11/H11</f>
        <v>1.626900896277667E-3</v>
      </c>
      <c r="J11" s="23">
        <v>240786</v>
      </c>
      <c r="L11">
        <v>2009</v>
      </c>
      <c r="M11" s="4">
        <f>'Normalized Annual Summary'!AF10</f>
        <v>3992184.5421686745</v>
      </c>
      <c r="N11">
        <f t="shared" ref="N11:N16" si="5">O11/M11</f>
        <v>2.8170781889483186E-3</v>
      </c>
      <c r="O11" s="23">
        <f>SUMIF('Monthly Data'!B:B,L11,'Monthly Data'!K:K)</f>
        <v>11246.296000000002</v>
      </c>
    </row>
    <row r="12" spans="2:15" x14ac:dyDescent="0.25">
      <c r="B12">
        <v>2010</v>
      </c>
      <c r="C12" s="4">
        <f>'Normalized Annual Summary'!R11</f>
        <v>273806097.95489997</v>
      </c>
      <c r="D12">
        <f t="shared" si="3"/>
        <v>2.7315571332644072E-3</v>
      </c>
      <c r="E12" s="23">
        <f>269184+478733</f>
        <v>747917</v>
      </c>
      <c r="G12">
        <v>2010</v>
      </c>
      <c r="H12" s="4">
        <f>'Normalized Annual Summary'!Y11</f>
        <v>149058789.9682</v>
      </c>
      <c r="I12">
        <f t="shared" si="4"/>
        <v>1.9432533972789895E-3</v>
      </c>
      <c r="J12" s="23">
        <v>289659</v>
      </c>
      <c r="L12">
        <v>2010</v>
      </c>
      <c r="M12" s="4">
        <f>'Normalized Annual Summary'!AF11</f>
        <v>4076824</v>
      </c>
      <c r="N12">
        <f t="shared" si="5"/>
        <v>2.7597794263377567E-3</v>
      </c>
      <c r="O12" s="23">
        <f>SUMIF('Monthly Data'!B:B,L12,'Monthly Data'!K:K)</f>
        <v>11251.134999999998</v>
      </c>
    </row>
    <row r="13" spans="2:15" x14ac:dyDescent="0.25">
      <c r="B13">
        <v>2011</v>
      </c>
      <c r="C13" s="4">
        <f>'Normalized Annual Summary'!R12</f>
        <v>273712584.15109998</v>
      </c>
      <c r="D13">
        <f t="shared" si="3"/>
        <v>2.8006786840930101E-3</v>
      </c>
      <c r="E13" s="23">
        <f>253354+513227</f>
        <v>766581</v>
      </c>
      <c r="G13">
        <v>2011</v>
      </c>
      <c r="H13" s="4">
        <f>'Normalized Annual Summary'!Y12</f>
        <v>154491718.44549999</v>
      </c>
      <c r="I13">
        <f t="shared" si="4"/>
        <v>1.9037525309407088E-3</v>
      </c>
      <c r="J13" s="23">
        <v>294114</v>
      </c>
      <c r="L13">
        <v>2011</v>
      </c>
      <c r="M13" s="4">
        <f>'Normalized Annual Summary'!AF12</f>
        <v>4142238</v>
      </c>
      <c r="N13">
        <f t="shared" si="5"/>
        <v>2.7127159279597165E-3</v>
      </c>
      <c r="O13" s="23">
        <f>SUMIF('Monthly Data'!B:B,L13,'Monthly Data'!K:K)</f>
        <v>11236.715</v>
      </c>
    </row>
    <row r="14" spans="2:15" x14ac:dyDescent="0.25">
      <c r="B14">
        <v>2012</v>
      </c>
      <c r="C14" s="4">
        <f>'Normalized Annual Summary'!R13</f>
        <v>274473667.94679999</v>
      </c>
      <c r="D14">
        <f t="shared" si="3"/>
        <v>2.8463932654968858E-3</v>
      </c>
      <c r="E14" s="23">
        <f>252723+528537</f>
        <v>781260</v>
      </c>
      <c r="G14">
        <v>2012</v>
      </c>
      <c r="H14" s="4">
        <f>'Normalized Annual Summary'!Y13</f>
        <v>155448434.65640002</v>
      </c>
      <c r="I14">
        <f t="shared" si="4"/>
        <v>2.0792232531284156E-3</v>
      </c>
      <c r="J14" s="23">
        <v>323212</v>
      </c>
      <c r="L14">
        <v>2012</v>
      </c>
      <c r="M14" s="4">
        <f>'Normalized Annual Summary'!AF13</f>
        <v>4555371</v>
      </c>
      <c r="N14">
        <f t="shared" si="5"/>
        <v>2.411174413675637E-3</v>
      </c>
      <c r="O14" s="23">
        <f>SUMIF('Monthly Data'!B:B,L14,'Monthly Data'!K:K)</f>
        <v>10983.794</v>
      </c>
    </row>
    <row r="15" spans="2:15" x14ac:dyDescent="0.25">
      <c r="B15">
        <v>2013</v>
      </c>
      <c r="C15" s="4">
        <f>'Normalized Annual Summary'!R14</f>
        <v>279458000.47820002</v>
      </c>
      <c r="D15">
        <f t="shared" si="3"/>
        <v>2.7451566914787409E-3</v>
      </c>
      <c r="E15" s="23">
        <f>239559+527597</f>
        <v>767156</v>
      </c>
      <c r="G15">
        <v>2013</v>
      </c>
      <c r="H15" s="4">
        <f>'Normalized Annual Summary'!Y14</f>
        <v>153943745.77000001</v>
      </c>
      <c r="I15">
        <f t="shared" si="4"/>
        <v>1.8950558760332027E-3</v>
      </c>
      <c r="J15" s="23">
        <v>291732</v>
      </c>
      <c r="L15">
        <v>2013</v>
      </c>
      <c r="M15" s="4">
        <f>'Normalized Annual Summary'!AF14</f>
        <v>3336835</v>
      </c>
      <c r="N15">
        <f t="shared" si="5"/>
        <v>2.4885395891615855E-3</v>
      </c>
      <c r="O15" s="23">
        <f>SUMIF('Monthly Data'!B:B,L15,'Monthly Data'!K:K)</f>
        <v>8303.8459999999995</v>
      </c>
    </row>
    <row r="16" spans="2:15" s="30" customFormat="1" x14ac:dyDescent="0.25">
      <c r="B16" s="30">
        <v>2014</v>
      </c>
      <c r="C16" s="4">
        <f>'Normalized Annual Summary'!R15</f>
        <v>272498127.16669995</v>
      </c>
      <c r="D16" s="30">
        <f t="shared" si="3"/>
        <v>2.7299453678260263E-3</v>
      </c>
      <c r="E16" s="23">
        <f>214069+529836</f>
        <v>743905</v>
      </c>
      <c r="G16" s="30">
        <v>2014</v>
      </c>
      <c r="H16" s="4">
        <f>'Normalized Annual Summary'!Y15</f>
        <v>151518193.477</v>
      </c>
      <c r="I16" s="30">
        <f t="shared" si="4"/>
        <v>1.890545243621074E-3</v>
      </c>
      <c r="J16" s="23">
        <v>286452</v>
      </c>
      <c r="L16" s="30">
        <v>2014</v>
      </c>
      <c r="M16" s="4">
        <f>'Normalized Annual Summary'!AF15</f>
        <v>1817916.7936968291</v>
      </c>
      <c r="N16" s="30">
        <f t="shared" si="5"/>
        <v>2.7752617817784339E-3</v>
      </c>
      <c r="O16" s="23">
        <f>SUMIF('Monthly Data'!B:B,L16,'Monthly Data'!K:K)</f>
        <v>5045.1949999999997</v>
      </c>
    </row>
    <row r="17" spans="2:15" x14ac:dyDescent="0.25">
      <c r="E17" s="23"/>
      <c r="O17" s="23"/>
    </row>
    <row r="18" spans="2:15" x14ac:dyDescent="0.25">
      <c r="C18" t="s">
        <v>83</v>
      </c>
      <c r="E18" s="23"/>
      <c r="H18" t="s">
        <v>83</v>
      </c>
      <c r="M18" t="s">
        <v>83</v>
      </c>
      <c r="O18" s="23"/>
    </row>
    <row r="19" spans="2:15" s="26" customFormat="1" x14ac:dyDescent="0.25">
      <c r="C19" s="26" t="s">
        <v>84</v>
      </c>
      <c r="D19" s="26" t="s">
        <v>85</v>
      </c>
      <c r="E19" s="27" t="s">
        <v>86</v>
      </c>
      <c r="H19" s="26" t="s">
        <v>84</v>
      </c>
      <c r="I19" s="26" t="s">
        <v>85</v>
      </c>
      <c r="J19" s="26" t="s">
        <v>86</v>
      </c>
      <c r="M19" s="26" t="s">
        <v>110</v>
      </c>
      <c r="O19" s="27" t="s">
        <v>228</v>
      </c>
    </row>
    <row r="20" spans="2:15" s="20" customFormat="1" x14ac:dyDescent="0.25">
      <c r="B20" s="20">
        <v>2015</v>
      </c>
      <c r="C20" s="21">
        <f ca="1">'Normalized Annual Summary'!T16</f>
        <v>272265468.20672375</v>
      </c>
      <c r="D20" s="20">
        <f>D16</f>
        <v>2.7299453678260263E-3</v>
      </c>
      <c r="E20" s="24">
        <f t="shared" ref="E20:E25" ca="1" si="6">C20*D20</f>
        <v>743269.85374992969</v>
      </c>
      <c r="G20" s="20">
        <v>2015</v>
      </c>
      <c r="H20" s="21">
        <f ca="1">'Normalized Annual Summary'!AA16</f>
        <v>157849715.28820357</v>
      </c>
      <c r="I20" s="20">
        <f>I16</f>
        <v>1.890545243621074E-3</v>
      </c>
      <c r="J20" s="24">
        <f t="shared" ref="J20:J25" ca="1" si="7">H20*I20</f>
        <v>298422.02844505396</v>
      </c>
      <c r="L20" s="20">
        <v>2015</v>
      </c>
      <c r="M20" s="21">
        <f>'Normalized Annual Summary'!AG16</f>
        <v>1814577.0773553622</v>
      </c>
      <c r="O20" s="24">
        <v>4742.3099999999995</v>
      </c>
    </row>
    <row r="21" spans="2:15" s="20" customFormat="1" x14ac:dyDescent="0.25">
      <c r="B21" s="20">
        <v>2016</v>
      </c>
      <c r="C21" s="21">
        <f ca="1">'Normalized Annual Summary'!T17</f>
        <v>273428128.95958436</v>
      </c>
      <c r="D21" s="20">
        <f>D20</f>
        <v>2.7299453678260263E-3</v>
      </c>
      <c r="E21" s="24">
        <f t="shared" ca="1" si="6"/>
        <v>746443.85408655461</v>
      </c>
      <c r="G21" s="20">
        <v>2016</v>
      </c>
      <c r="H21" s="21">
        <f ca="1">'Normalized Annual Summary'!AA17</f>
        <v>159864747.55030897</v>
      </c>
      <c r="I21" s="20">
        <f>I20</f>
        <v>1.890545243621074E-3</v>
      </c>
      <c r="J21" s="24">
        <f t="shared" ca="1" si="7"/>
        <v>302231.53810392035</v>
      </c>
      <c r="L21" s="20">
        <v>2016</v>
      </c>
      <c r="M21" s="21">
        <f>'Normalized Annual Summary'!AG17</f>
        <v>1818158.4601505373</v>
      </c>
      <c r="O21" s="24">
        <v>4751.6699999999992</v>
      </c>
    </row>
    <row r="22" spans="2:15" x14ac:dyDescent="0.25">
      <c r="B22" s="20">
        <v>2017</v>
      </c>
      <c r="C22" s="21">
        <f ca="1">'Normalized Annual Summary'!T18</f>
        <v>273516042.76402533</v>
      </c>
      <c r="D22" s="20">
        <f>D21</f>
        <v>2.7299453678260263E-3</v>
      </c>
      <c r="E22" s="24">
        <f t="shared" ca="1" si="6"/>
        <v>746683.85396975628</v>
      </c>
      <c r="F22" s="20"/>
      <c r="G22" s="20">
        <f>G21+1</f>
        <v>2017</v>
      </c>
      <c r="H22" s="21">
        <f ca="1">'Normalized Annual Summary'!AA18</f>
        <v>161500922.32994646</v>
      </c>
      <c r="I22" s="20">
        <f>I21</f>
        <v>1.890545243621074E-3</v>
      </c>
      <c r="J22" s="24">
        <f t="shared" ca="1" si="7"/>
        <v>305324.80055129679</v>
      </c>
      <c r="K22" s="20"/>
      <c r="L22" s="20">
        <f>L21+1</f>
        <v>2017</v>
      </c>
      <c r="M22" s="21">
        <f>'Normalized Annual Summary'!AG18</f>
        <v>1821739.8429457126</v>
      </c>
      <c r="N22" s="20"/>
      <c r="O22" s="24">
        <v>4761.0299999999988</v>
      </c>
    </row>
    <row r="23" spans="2:15" x14ac:dyDescent="0.25">
      <c r="B23" s="20">
        <v>2018</v>
      </c>
      <c r="C23" s="21">
        <f ca="1">'Normalized Annual Summary'!T19</f>
        <v>274111739.99984831</v>
      </c>
      <c r="D23" s="20">
        <f>D22</f>
        <v>2.7299453678260263E-3</v>
      </c>
      <c r="E23" s="24">
        <f t="shared" ca="1" si="6"/>
        <v>748310.07487931801</v>
      </c>
      <c r="F23" s="20"/>
      <c r="G23" s="20">
        <f>G22+1</f>
        <v>2018</v>
      </c>
      <c r="H23" s="21">
        <f ca="1">'Normalized Annual Summary'!AA19</f>
        <v>163155913.11954975</v>
      </c>
      <c r="I23" s="20">
        <f>I22</f>
        <v>1.890545243621074E-3</v>
      </c>
      <c r="J23" s="24">
        <f t="shared" ca="1" si="7"/>
        <v>308453.63551681797</v>
      </c>
      <c r="K23" s="20"/>
      <c r="L23" s="20">
        <f>L22+1</f>
        <v>2018</v>
      </c>
      <c r="M23" s="21">
        <f>'Normalized Annual Summary'!AG19</f>
        <v>1825321.2257408875</v>
      </c>
      <c r="N23" s="20"/>
      <c r="O23" s="24">
        <v>4770.3899999999994</v>
      </c>
    </row>
    <row r="24" spans="2:15" x14ac:dyDescent="0.25">
      <c r="B24" s="20">
        <v>2019</v>
      </c>
      <c r="C24" s="21">
        <f ca="1">'Normalized Annual Summary'!T20</f>
        <v>274718832.77284473</v>
      </c>
      <c r="D24" s="20">
        <f>D23</f>
        <v>2.7299453678260263E-3</v>
      </c>
      <c r="E24" s="24">
        <f t="shared" ca="1" si="6"/>
        <v>749967.40498280025</v>
      </c>
      <c r="F24" s="20"/>
      <c r="G24" s="20">
        <f>G23+1</f>
        <v>2019</v>
      </c>
      <c r="H24" s="21">
        <f ca="1">'Normalized Annual Summary'!AA20</f>
        <v>164829936.3032335</v>
      </c>
      <c r="I24" s="20">
        <f>I23</f>
        <v>1.890545243621074E-3</v>
      </c>
      <c r="J24" s="24">
        <f t="shared" ca="1" si="7"/>
        <v>311618.45208444272</v>
      </c>
      <c r="K24" s="20"/>
      <c r="L24" s="20">
        <f>L23+1</f>
        <v>2019</v>
      </c>
      <c r="M24" s="21">
        <f>'Normalized Annual Summary'!AG20</f>
        <v>1828902.6085360628</v>
      </c>
      <c r="N24" s="20"/>
      <c r="O24" s="24">
        <v>4779.7499999999982</v>
      </c>
    </row>
    <row r="25" spans="2:15" x14ac:dyDescent="0.25">
      <c r="B25" s="20">
        <v>2020</v>
      </c>
      <c r="C25" s="21">
        <f ca="1">'Normalized Annual Summary'!T21</f>
        <v>275834140.87281191</v>
      </c>
      <c r="D25" s="20">
        <f>D24</f>
        <v>2.7299453678260263E-3</v>
      </c>
      <c r="E25" s="24">
        <f t="shared" ca="1" si="6"/>
        <v>753012.13516400452</v>
      </c>
      <c r="F25" s="20"/>
      <c r="G25" s="20">
        <f>G24+1</f>
        <v>2020</v>
      </c>
      <c r="H25" s="21">
        <f ca="1">'Normalized Annual Summary'!AA21</f>
        <v>166523210.75352958</v>
      </c>
      <c r="I25" s="20">
        <f>I24</f>
        <v>1.890545243621074E-3</v>
      </c>
      <c r="J25" s="24">
        <f t="shared" ca="1" si="7"/>
        <v>314819.66404259502</v>
      </c>
      <c r="K25" s="20"/>
      <c r="L25" s="20">
        <f>L24+1</f>
        <v>2020</v>
      </c>
      <c r="M25" s="21">
        <f>'Normalized Annual Summary'!AG21</f>
        <v>1832483.9913312381</v>
      </c>
      <c r="N25" s="20"/>
      <c r="O25" s="24">
        <v>4789.1099999999979</v>
      </c>
    </row>
    <row r="26" spans="2:15" x14ac:dyDescent="0.25">
      <c r="L26" s="20"/>
      <c r="M26" s="20"/>
      <c r="N26" s="20"/>
      <c r="O26" s="20"/>
    </row>
    <row r="27" spans="2:15" x14ac:dyDescent="0.25">
      <c r="L27" s="20"/>
      <c r="M27" s="20"/>
      <c r="N27" s="20"/>
      <c r="O27" s="20"/>
    </row>
  </sheetData>
  <mergeCells count="3">
    <mergeCell ref="B2:E2"/>
    <mergeCell ref="G2:J2"/>
    <mergeCell ref="L2:O2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topLeftCell="A6" workbookViewId="0">
      <selection activeCell="C50" sqref="C50"/>
    </sheetView>
  </sheetViews>
  <sheetFormatPr defaultRowHeight="13.2" x14ac:dyDescent="0.25"/>
  <cols>
    <col min="2" max="3" width="12.6640625" bestFit="1" customWidth="1"/>
    <col min="5" max="5" width="14.6640625" bestFit="1" customWidth="1"/>
    <col min="6" max="8" width="12" bestFit="1" customWidth="1"/>
    <col min="10" max="10" width="22.33203125" bestFit="1" customWidth="1"/>
  </cols>
  <sheetData>
    <row r="1" spans="1:17" x14ac:dyDescent="0.25">
      <c r="A1" s="2" t="s">
        <v>0</v>
      </c>
      <c r="B1" s="2" t="s">
        <v>41</v>
      </c>
      <c r="C1" s="2" t="s">
        <v>42</v>
      </c>
      <c r="E1" s="7" t="s">
        <v>9</v>
      </c>
      <c r="F1" s="17" t="s">
        <v>61</v>
      </c>
      <c r="G1" s="17" t="s">
        <v>62</v>
      </c>
      <c r="H1" s="17" t="s">
        <v>63</v>
      </c>
      <c r="I1" s="17" t="s">
        <v>64</v>
      </c>
      <c r="J1" s="17" t="s">
        <v>65</v>
      </c>
      <c r="K1" s="17" t="s">
        <v>66</v>
      </c>
      <c r="L1" s="17" t="s">
        <v>67</v>
      </c>
      <c r="M1" s="16" t="s">
        <v>74</v>
      </c>
      <c r="N1" s="16" t="s">
        <v>68</v>
      </c>
      <c r="O1" s="16" t="s">
        <v>69</v>
      </c>
      <c r="P1" s="16" t="s">
        <v>70</v>
      </c>
      <c r="Q1" s="16" t="s">
        <v>71</v>
      </c>
    </row>
    <row r="2" spans="1:17" x14ac:dyDescent="0.25">
      <c r="A2" s="1">
        <v>34335</v>
      </c>
      <c r="B2" s="2">
        <v>999.89999999999986</v>
      </c>
      <c r="C2" s="2">
        <v>0</v>
      </c>
      <c r="E2">
        <v>1994</v>
      </c>
      <c r="F2">
        <f t="shared" ref="F2:F18" ca="1" si="0">OFFSET($B$2,(ROW()-2)*12+COLUMN()-6,0)</f>
        <v>999.89999999999986</v>
      </c>
      <c r="G2">
        <f t="shared" ref="G2:Q17" ca="1" si="1">OFFSET($B$2,(ROW()-2)*12+COLUMN()-6,0)</f>
        <v>788.09999999999991</v>
      </c>
      <c r="H2">
        <f t="shared" ca="1" si="1"/>
        <v>611.10000000000014</v>
      </c>
      <c r="I2">
        <f t="shared" ca="1" si="1"/>
        <v>350.79999999999995</v>
      </c>
      <c r="J2">
        <f t="shared" ca="1" si="1"/>
        <v>210.79999999999998</v>
      </c>
      <c r="K2">
        <f t="shared" ca="1" si="1"/>
        <v>36</v>
      </c>
      <c r="L2">
        <f t="shared" ca="1" si="1"/>
        <v>3.4</v>
      </c>
      <c r="M2">
        <f t="shared" ca="1" si="1"/>
        <v>37.4</v>
      </c>
      <c r="N2">
        <f t="shared" ca="1" si="1"/>
        <v>109.30000000000003</v>
      </c>
      <c r="O2">
        <f t="shared" ca="1" si="1"/>
        <v>277.39999999999998</v>
      </c>
      <c r="P2">
        <f t="shared" ca="1" si="1"/>
        <v>420.1</v>
      </c>
      <c r="Q2">
        <f t="shared" ca="1" si="1"/>
        <v>648.79999999999995</v>
      </c>
    </row>
    <row r="3" spans="1:17" x14ac:dyDescent="0.25">
      <c r="A3" s="1">
        <v>34366</v>
      </c>
      <c r="B3" s="2">
        <v>788.09999999999991</v>
      </c>
      <c r="C3" s="2">
        <v>0</v>
      </c>
      <c r="E3">
        <v>1995</v>
      </c>
      <c r="F3">
        <f t="shared" ca="1" si="0"/>
        <v>716.39999999999986</v>
      </c>
      <c r="G3">
        <f t="shared" ca="1" si="1"/>
        <v>772.69999999999993</v>
      </c>
      <c r="H3">
        <f t="shared" ca="1" si="1"/>
        <v>523.4</v>
      </c>
      <c r="I3">
        <f t="shared" ca="1" si="1"/>
        <v>436.59999999999991</v>
      </c>
      <c r="J3">
        <f t="shared" ca="1" si="1"/>
        <v>164.19999999999993</v>
      </c>
      <c r="K3">
        <f t="shared" ca="1" si="1"/>
        <v>25.499999999999996</v>
      </c>
      <c r="L3">
        <f t="shared" ca="1" si="1"/>
        <v>8.4</v>
      </c>
      <c r="M3">
        <f t="shared" ca="1" si="1"/>
        <v>11.9</v>
      </c>
      <c r="N3">
        <f t="shared" ca="1" si="1"/>
        <v>160.69999999999999</v>
      </c>
      <c r="O3">
        <f t="shared" ca="1" si="1"/>
        <v>223</v>
      </c>
      <c r="P3">
        <f t="shared" ca="1" si="1"/>
        <v>562</v>
      </c>
      <c r="Q3">
        <f t="shared" ca="1" si="1"/>
        <v>800.69999999999982</v>
      </c>
    </row>
    <row r="4" spans="1:17" x14ac:dyDescent="0.25">
      <c r="A4" s="1">
        <v>34394</v>
      </c>
      <c r="B4" s="2">
        <v>611.10000000000014</v>
      </c>
      <c r="C4" s="2">
        <v>0</v>
      </c>
      <c r="E4">
        <v>1996</v>
      </c>
      <c r="F4">
        <f t="shared" ca="1" si="0"/>
        <v>842.8</v>
      </c>
      <c r="G4">
        <f t="shared" ca="1" si="1"/>
        <v>726.4000000000002</v>
      </c>
      <c r="H4">
        <f t="shared" ca="1" si="1"/>
        <v>648.89999999999986</v>
      </c>
      <c r="I4">
        <f t="shared" ca="1" si="1"/>
        <v>401.69999999999987</v>
      </c>
      <c r="J4">
        <f t="shared" ca="1" si="1"/>
        <v>211.79999999999995</v>
      </c>
      <c r="K4">
        <f t="shared" ca="1" si="1"/>
        <v>24.5</v>
      </c>
      <c r="L4">
        <f t="shared" ca="1" si="1"/>
        <v>6.3000000000000007</v>
      </c>
      <c r="M4">
        <f t="shared" ca="1" si="1"/>
        <v>11.100000000000001</v>
      </c>
      <c r="N4">
        <f t="shared" ca="1" si="1"/>
        <v>89.5</v>
      </c>
      <c r="O4">
        <f t="shared" ca="1" si="1"/>
        <v>312.7</v>
      </c>
      <c r="P4">
        <f t="shared" ca="1" si="1"/>
        <v>563.5</v>
      </c>
      <c r="Q4">
        <f t="shared" ca="1" si="1"/>
        <v>567.70000000000005</v>
      </c>
    </row>
    <row r="5" spans="1:17" x14ac:dyDescent="0.25">
      <c r="A5" s="1">
        <v>34425</v>
      </c>
      <c r="B5" s="2">
        <v>350.79999999999995</v>
      </c>
      <c r="C5" s="2">
        <v>0</v>
      </c>
      <c r="E5">
        <v>1997</v>
      </c>
      <c r="F5">
        <f t="shared" ca="1" si="0"/>
        <v>839.99999999999977</v>
      </c>
      <c r="G5">
        <f t="shared" ca="1" si="1"/>
        <v>651.79999999999995</v>
      </c>
      <c r="H5">
        <f t="shared" ca="1" si="1"/>
        <v>666.60000000000014</v>
      </c>
      <c r="I5">
        <f t="shared" ca="1" si="1"/>
        <v>399.09999999999991</v>
      </c>
      <c r="J5">
        <f t="shared" ca="1" si="1"/>
        <v>265.7999999999999</v>
      </c>
      <c r="K5">
        <f t="shared" ca="1" si="1"/>
        <v>23.2</v>
      </c>
      <c r="L5">
        <f t="shared" ca="1" si="1"/>
        <v>20.2</v>
      </c>
      <c r="M5">
        <f t="shared" ca="1" si="1"/>
        <v>31.099999999999998</v>
      </c>
      <c r="N5">
        <f t="shared" ca="1" si="1"/>
        <v>130.90000000000003</v>
      </c>
      <c r="O5">
        <f t="shared" ca="1" si="1"/>
        <v>324.49999999999994</v>
      </c>
      <c r="P5">
        <f t="shared" ca="1" si="1"/>
        <v>523.29999999999995</v>
      </c>
      <c r="Q5">
        <f t="shared" ca="1" si="1"/>
        <v>678.69999999999993</v>
      </c>
    </row>
    <row r="6" spans="1:17" x14ac:dyDescent="0.25">
      <c r="A6" s="1">
        <v>34455</v>
      </c>
      <c r="B6" s="2">
        <v>210.79999999999998</v>
      </c>
      <c r="C6" s="2">
        <v>4.8</v>
      </c>
      <c r="E6">
        <v>1998</v>
      </c>
      <c r="F6">
        <f t="shared" ca="1" si="0"/>
        <v>768.89999999999986</v>
      </c>
      <c r="G6">
        <f t="shared" ca="1" si="1"/>
        <v>590.80000000000007</v>
      </c>
      <c r="H6">
        <f t="shared" ca="1" si="1"/>
        <v>565.70000000000016</v>
      </c>
      <c r="I6">
        <f t="shared" ca="1" si="1"/>
        <v>316.2999999999999</v>
      </c>
      <c r="J6">
        <f t="shared" ca="1" si="1"/>
        <v>77.600000000000023</v>
      </c>
      <c r="K6">
        <f t="shared" ca="1" si="1"/>
        <v>63.600000000000009</v>
      </c>
      <c r="L6">
        <f t="shared" ca="1" si="1"/>
        <v>13.499999999999998</v>
      </c>
      <c r="M6">
        <f t="shared" ca="1" si="1"/>
        <v>15.100000000000001</v>
      </c>
      <c r="N6">
        <f t="shared" ca="1" si="1"/>
        <v>83.500000000000014</v>
      </c>
      <c r="O6">
        <f t="shared" ca="1" si="1"/>
        <v>260.59999999999991</v>
      </c>
      <c r="P6">
        <f t="shared" ca="1" si="1"/>
        <v>442.09999999999997</v>
      </c>
      <c r="Q6">
        <f t="shared" ca="1" si="1"/>
        <v>584.20000000000005</v>
      </c>
    </row>
    <row r="7" spans="1:17" x14ac:dyDescent="0.25">
      <c r="A7" s="1">
        <v>34486</v>
      </c>
      <c r="B7" s="2">
        <v>36</v>
      </c>
      <c r="C7" s="2">
        <v>59</v>
      </c>
      <c r="E7">
        <v>1999</v>
      </c>
      <c r="F7">
        <f t="shared" ca="1" si="0"/>
        <v>826.09999999999991</v>
      </c>
      <c r="G7">
        <f t="shared" ca="1" si="1"/>
        <v>603</v>
      </c>
      <c r="H7">
        <f t="shared" ca="1" si="1"/>
        <v>624.5</v>
      </c>
      <c r="I7">
        <f t="shared" ca="1" si="1"/>
        <v>327.79999999999995</v>
      </c>
      <c r="J7">
        <f t="shared" ca="1" si="1"/>
        <v>99.800000000000011</v>
      </c>
      <c r="K7">
        <f t="shared" ca="1" si="1"/>
        <v>30.099999999999998</v>
      </c>
      <c r="L7">
        <f t="shared" ca="1" si="1"/>
        <v>3.9</v>
      </c>
      <c r="M7">
        <f t="shared" ca="1" si="1"/>
        <v>29.099999999999998</v>
      </c>
      <c r="N7">
        <f t="shared" ca="1" si="1"/>
        <v>66.800000000000011</v>
      </c>
      <c r="O7">
        <f t="shared" ca="1" si="1"/>
        <v>315.49999999999994</v>
      </c>
      <c r="P7">
        <f t="shared" ca="1" si="1"/>
        <v>403.09999999999991</v>
      </c>
      <c r="Q7">
        <f t="shared" ca="1" si="1"/>
        <v>653.70000000000005</v>
      </c>
    </row>
    <row r="8" spans="1:17" x14ac:dyDescent="0.25">
      <c r="A8" s="1">
        <v>34516</v>
      </c>
      <c r="B8" s="2">
        <v>3.4</v>
      </c>
      <c r="C8" s="2">
        <v>92.999999999999986</v>
      </c>
      <c r="E8">
        <v>2000</v>
      </c>
      <c r="F8">
        <f t="shared" ca="1" si="0"/>
        <v>814.5</v>
      </c>
      <c r="G8">
        <f t="shared" ca="1" si="1"/>
        <v>682.60000000000014</v>
      </c>
      <c r="H8">
        <f t="shared" ca="1" si="1"/>
        <v>489.6</v>
      </c>
      <c r="I8">
        <f t="shared" ca="1" si="1"/>
        <v>383.99999999999989</v>
      </c>
      <c r="J8">
        <f t="shared" ca="1" si="1"/>
        <v>160</v>
      </c>
      <c r="K8">
        <f t="shared" ca="1" si="1"/>
        <v>65.5</v>
      </c>
      <c r="L8">
        <f t="shared" ca="1" si="1"/>
        <v>17.399999999999999</v>
      </c>
      <c r="M8">
        <f t="shared" ca="1" si="1"/>
        <v>20.099999999999998</v>
      </c>
      <c r="N8">
        <f t="shared" ca="1" si="1"/>
        <v>136.30000000000001</v>
      </c>
      <c r="O8">
        <f t="shared" ca="1" si="1"/>
        <v>281.19999999999993</v>
      </c>
      <c r="P8">
        <f t="shared" ca="1" si="1"/>
        <v>485.7</v>
      </c>
      <c r="Q8">
        <f t="shared" ca="1" si="1"/>
        <v>834.8</v>
      </c>
    </row>
    <row r="9" spans="1:17" x14ac:dyDescent="0.25">
      <c r="A9" s="1">
        <v>34547</v>
      </c>
      <c r="B9" s="2">
        <v>37.4</v>
      </c>
      <c r="C9" s="2">
        <v>39</v>
      </c>
      <c r="E9">
        <v>2001</v>
      </c>
      <c r="F9">
        <f t="shared" ca="1" si="0"/>
        <v>775.19999999999982</v>
      </c>
      <c r="G9">
        <f t="shared" ca="1" si="1"/>
        <v>677.09999999999991</v>
      </c>
      <c r="H9">
        <f t="shared" ca="1" si="1"/>
        <v>635.59999999999991</v>
      </c>
      <c r="I9">
        <f t="shared" ca="1" si="1"/>
        <v>325.59999999999991</v>
      </c>
      <c r="J9">
        <f t="shared" ca="1" si="1"/>
        <v>126.80000000000001</v>
      </c>
      <c r="K9">
        <f t="shared" ca="1" si="1"/>
        <v>36.700000000000003</v>
      </c>
      <c r="L9">
        <f t="shared" ca="1" si="1"/>
        <v>17.100000000000001</v>
      </c>
      <c r="M9">
        <f t="shared" ca="1" si="1"/>
        <v>4</v>
      </c>
      <c r="N9">
        <f t="shared" ca="1" si="1"/>
        <v>94.700000000000017</v>
      </c>
      <c r="O9">
        <f t="shared" ca="1" si="1"/>
        <v>259.89999999999998</v>
      </c>
      <c r="P9">
        <f t="shared" ca="1" si="1"/>
        <v>388.89999999999992</v>
      </c>
      <c r="Q9">
        <f t="shared" ca="1" si="1"/>
        <v>578.29999999999995</v>
      </c>
    </row>
    <row r="10" spans="1:17" x14ac:dyDescent="0.25">
      <c r="A10" s="1">
        <v>34578</v>
      </c>
      <c r="B10" s="2">
        <v>109.30000000000003</v>
      </c>
      <c r="C10" s="2">
        <v>5.5</v>
      </c>
      <c r="E10">
        <v>2002</v>
      </c>
      <c r="F10">
        <f t="shared" ca="1" si="0"/>
        <v>639.4000000000002</v>
      </c>
      <c r="G10">
        <f t="shared" ca="1" si="1"/>
        <v>601.90000000000009</v>
      </c>
      <c r="H10">
        <f t="shared" ca="1" si="1"/>
        <v>572.50000000000011</v>
      </c>
      <c r="I10">
        <f t="shared" ca="1" si="1"/>
        <v>336.89999999999992</v>
      </c>
      <c r="J10">
        <f t="shared" ca="1" si="1"/>
        <v>220.29999999999995</v>
      </c>
      <c r="K10">
        <f t="shared" ca="1" si="1"/>
        <v>49.599999999999994</v>
      </c>
      <c r="L10">
        <f t="shared" ca="1" si="1"/>
        <v>4</v>
      </c>
      <c r="M10">
        <f t="shared" ca="1" si="1"/>
        <v>6.5000000000000009</v>
      </c>
      <c r="N10">
        <f t="shared" ca="1" si="1"/>
        <v>45.2</v>
      </c>
      <c r="O10">
        <f t="shared" ca="1" si="1"/>
        <v>332.79999999999995</v>
      </c>
      <c r="P10">
        <f t="shared" ca="1" si="1"/>
        <v>490.7</v>
      </c>
      <c r="Q10">
        <f t="shared" ca="1" si="1"/>
        <v>671.59999999999991</v>
      </c>
    </row>
    <row r="11" spans="1:17" x14ac:dyDescent="0.25">
      <c r="A11" s="1">
        <v>34608</v>
      </c>
      <c r="B11" s="2">
        <v>277.39999999999998</v>
      </c>
      <c r="C11" s="2">
        <v>0</v>
      </c>
      <c r="E11">
        <v>2003</v>
      </c>
      <c r="F11">
        <f t="shared" ca="1" si="0"/>
        <v>921</v>
      </c>
      <c r="G11">
        <f t="shared" ca="1" si="1"/>
        <v>784.5</v>
      </c>
      <c r="H11">
        <f t="shared" ca="1" si="1"/>
        <v>625.79999999999995</v>
      </c>
      <c r="I11">
        <f t="shared" ca="1" si="1"/>
        <v>412.4</v>
      </c>
      <c r="J11">
        <f t="shared" ca="1" si="1"/>
        <v>168.4</v>
      </c>
      <c r="K11">
        <f t="shared" ca="1" si="1"/>
        <v>45.9</v>
      </c>
      <c r="L11">
        <f t="shared" ca="1" si="1"/>
        <v>3.7</v>
      </c>
      <c r="M11">
        <f t="shared" ca="1" si="1"/>
        <v>11.4</v>
      </c>
      <c r="N11">
        <f t="shared" ca="1" si="1"/>
        <v>66.8</v>
      </c>
      <c r="O11">
        <f t="shared" ca="1" si="1"/>
        <v>313.7</v>
      </c>
      <c r="P11">
        <f t="shared" ca="1" si="1"/>
        <v>435.2</v>
      </c>
      <c r="Q11">
        <f t="shared" ca="1" si="1"/>
        <v>652.70000000000005</v>
      </c>
    </row>
    <row r="12" spans="1:17" x14ac:dyDescent="0.25">
      <c r="A12" s="1">
        <v>34639</v>
      </c>
      <c r="B12" s="2">
        <v>420.1</v>
      </c>
      <c r="C12" s="2">
        <v>0</v>
      </c>
      <c r="E12">
        <v>2004</v>
      </c>
      <c r="F12">
        <f t="shared" ca="1" si="0"/>
        <v>981.8</v>
      </c>
      <c r="G12">
        <f t="shared" ca="1" si="1"/>
        <v>706.1</v>
      </c>
      <c r="H12">
        <f t="shared" ca="1" si="1"/>
        <v>530.1</v>
      </c>
      <c r="I12">
        <f t="shared" ca="1" si="1"/>
        <v>358.1</v>
      </c>
      <c r="J12">
        <f t="shared" ca="1" si="1"/>
        <v>154.9</v>
      </c>
      <c r="K12">
        <f t="shared" ca="1" si="1"/>
        <v>71.400000000000006</v>
      </c>
      <c r="L12">
        <f t="shared" ca="1" si="1"/>
        <v>6.9</v>
      </c>
      <c r="M12">
        <f t="shared" ca="1" si="1"/>
        <v>31.5</v>
      </c>
      <c r="N12">
        <f t="shared" ca="1" si="1"/>
        <v>61.3</v>
      </c>
      <c r="O12">
        <f t="shared" ca="1" si="1"/>
        <v>276</v>
      </c>
      <c r="P12">
        <f t="shared" ca="1" si="1"/>
        <v>452.3</v>
      </c>
      <c r="Q12">
        <f t="shared" ca="1" si="1"/>
        <v>722.8</v>
      </c>
    </row>
    <row r="13" spans="1:17" x14ac:dyDescent="0.25">
      <c r="A13" s="1">
        <v>34669</v>
      </c>
      <c r="B13" s="2">
        <v>648.79999999999995</v>
      </c>
      <c r="C13" s="2">
        <v>0</v>
      </c>
      <c r="E13">
        <v>2005</v>
      </c>
      <c r="F13">
        <f t="shared" ca="1" si="0"/>
        <v>862.4</v>
      </c>
      <c r="G13">
        <f t="shared" ca="1" si="1"/>
        <v>676.1</v>
      </c>
      <c r="H13">
        <f t="shared" ca="1" si="1"/>
        <v>635.4</v>
      </c>
      <c r="I13">
        <f t="shared" ca="1" si="1"/>
        <v>337.2</v>
      </c>
      <c r="J13">
        <f t="shared" ca="1" si="1"/>
        <v>212.4</v>
      </c>
      <c r="K13">
        <f t="shared" ca="1" si="1"/>
        <v>18.399999999999999</v>
      </c>
      <c r="L13">
        <f t="shared" ca="1" si="1"/>
        <v>2.1</v>
      </c>
      <c r="M13">
        <f t="shared" ca="1" si="1"/>
        <v>4.2</v>
      </c>
      <c r="N13">
        <f t="shared" ca="1" si="1"/>
        <v>56.4</v>
      </c>
      <c r="O13">
        <f t="shared" ca="1" si="1"/>
        <v>272.7</v>
      </c>
      <c r="P13">
        <f t="shared" ca="1" si="1"/>
        <v>432</v>
      </c>
      <c r="Q13">
        <f t="shared" ca="1" si="1"/>
        <v>735.5</v>
      </c>
    </row>
    <row r="14" spans="1:17" x14ac:dyDescent="0.25">
      <c r="A14" s="1">
        <v>34700</v>
      </c>
      <c r="B14" s="2">
        <v>716.39999999999986</v>
      </c>
      <c r="C14" s="2">
        <v>0</v>
      </c>
      <c r="E14">
        <v>2006</v>
      </c>
      <c r="F14">
        <f t="shared" ca="1" si="0"/>
        <v>653.5</v>
      </c>
      <c r="G14">
        <f t="shared" ca="1" si="1"/>
        <v>679.8</v>
      </c>
      <c r="H14">
        <f t="shared" ca="1" si="1"/>
        <v>571.4</v>
      </c>
      <c r="I14">
        <f t="shared" ca="1" si="1"/>
        <v>309.7</v>
      </c>
      <c r="J14">
        <f t="shared" ca="1" si="1"/>
        <v>145</v>
      </c>
      <c r="K14">
        <f t="shared" ca="1" si="1"/>
        <v>36.4</v>
      </c>
      <c r="L14">
        <f t="shared" ca="1" si="1"/>
        <v>3.7</v>
      </c>
      <c r="M14">
        <f t="shared" ca="1" si="1"/>
        <v>10.4</v>
      </c>
      <c r="N14">
        <f t="shared" ca="1" si="1"/>
        <v>97.9</v>
      </c>
      <c r="O14">
        <f t="shared" ca="1" si="1"/>
        <v>301.60000000000002</v>
      </c>
      <c r="P14">
        <f t="shared" ca="1" si="1"/>
        <v>391.1</v>
      </c>
      <c r="Q14">
        <f t="shared" ca="1" si="1"/>
        <v>541.6</v>
      </c>
    </row>
    <row r="15" spans="1:17" x14ac:dyDescent="0.25">
      <c r="A15" s="1">
        <v>34731</v>
      </c>
      <c r="B15" s="2">
        <v>772.69999999999993</v>
      </c>
      <c r="C15" s="2">
        <v>0</v>
      </c>
      <c r="E15">
        <v>2007</v>
      </c>
      <c r="F15">
        <f t="shared" ca="1" si="0"/>
        <v>712.6</v>
      </c>
      <c r="G15">
        <f t="shared" ca="1" si="1"/>
        <v>775.5</v>
      </c>
      <c r="H15">
        <f t="shared" ca="1" si="1"/>
        <v>588.29999999999995</v>
      </c>
      <c r="I15">
        <f t="shared" ca="1" si="1"/>
        <v>358.6</v>
      </c>
      <c r="J15">
        <f t="shared" ca="1" si="1"/>
        <v>150.19999999999999</v>
      </c>
      <c r="K15">
        <f t="shared" ca="1" si="1"/>
        <v>29.4</v>
      </c>
      <c r="L15">
        <f t="shared" ca="1" si="1"/>
        <v>15.7</v>
      </c>
      <c r="M15">
        <f t="shared" ca="1" si="1"/>
        <v>12.1</v>
      </c>
      <c r="N15">
        <f t="shared" ca="1" si="1"/>
        <v>54.8</v>
      </c>
      <c r="O15">
        <f t="shared" ca="1" si="1"/>
        <v>174.9</v>
      </c>
      <c r="P15">
        <f t="shared" ca="1" si="1"/>
        <v>474.2</v>
      </c>
      <c r="Q15">
        <f t="shared" ca="1" si="1"/>
        <v>716.1</v>
      </c>
    </row>
    <row r="16" spans="1:17" x14ac:dyDescent="0.25">
      <c r="A16" s="1">
        <v>34759</v>
      </c>
      <c r="B16" s="2">
        <v>523.4</v>
      </c>
      <c r="C16" s="2">
        <v>0</v>
      </c>
      <c r="E16">
        <v>2008</v>
      </c>
      <c r="F16">
        <f t="shared" ca="1" si="0"/>
        <v>685.1</v>
      </c>
      <c r="G16">
        <f t="shared" ca="1" si="1"/>
        <v>715.1</v>
      </c>
      <c r="H16">
        <f t="shared" ca="1" si="1"/>
        <v>641</v>
      </c>
      <c r="I16">
        <f t="shared" ca="1" si="1"/>
        <v>274</v>
      </c>
      <c r="J16">
        <f t="shared" ca="1" si="1"/>
        <v>188.5</v>
      </c>
      <c r="K16">
        <f t="shared" ca="1" si="1"/>
        <v>23.3</v>
      </c>
      <c r="L16">
        <f t="shared" ca="1" si="1"/>
        <v>1.5</v>
      </c>
      <c r="M16">
        <f t="shared" ca="1" si="1"/>
        <v>16.3</v>
      </c>
      <c r="N16">
        <f t="shared" ca="1" si="1"/>
        <v>97.8</v>
      </c>
      <c r="O16">
        <f t="shared" ca="1" si="1"/>
        <v>301.60000000000002</v>
      </c>
      <c r="P16">
        <f t="shared" ca="1" si="1"/>
        <v>459.9</v>
      </c>
      <c r="Q16">
        <f t="shared" ca="1" si="1"/>
        <v>708.5</v>
      </c>
    </row>
    <row r="17" spans="1:17" x14ac:dyDescent="0.25">
      <c r="A17" s="1">
        <v>34790</v>
      </c>
      <c r="B17" s="2">
        <v>436.59999999999991</v>
      </c>
      <c r="C17" s="2">
        <v>0</v>
      </c>
      <c r="E17">
        <v>2009</v>
      </c>
      <c r="F17">
        <f t="shared" ca="1" si="0"/>
        <v>887.1</v>
      </c>
      <c r="G17">
        <f t="shared" ca="1" si="1"/>
        <v>653.79999999999995</v>
      </c>
      <c r="H17">
        <f t="shared" ca="1" si="1"/>
        <v>555.6</v>
      </c>
      <c r="I17">
        <f t="shared" ca="1" si="1"/>
        <v>326.3</v>
      </c>
      <c r="J17">
        <f t="shared" ca="1" si="1"/>
        <v>165.3</v>
      </c>
      <c r="K17">
        <f t="shared" ca="1" si="1"/>
        <v>59.2</v>
      </c>
      <c r="L17">
        <f t="shared" ca="1" si="1"/>
        <v>11.8</v>
      </c>
      <c r="M17">
        <f t="shared" ca="1" si="1"/>
        <v>20.6</v>
      </c>
      <c r="N17">
        <f t="shared" ca="1" si="1"/>
        <v>100.9</v>
      </c>
      <c r="O17">
        <f t="shared" ca="1" si="1"/>
        <v>330.2</v>
      </c>
      <c r="P17">
        <f t="shared" ca="1" si="1"/>
        <v>384.5</v>
      </c>
      <c r="Q17">
        <f t="shared" ca="1" si="1"/>
        <v>696.8</v>
      </c>
    </row>
    <row r="18" spans="1:17" x14ac:dyDescent="0.25">
      <c r="A18" s="1">
        <v>34820</v>
      </c>
      <c r="B18" s="2">
        <v>164.19999999999993</v>
      </c>
      <c r="C18" s="2">
        <v>0</v>
      </c>
      <c r="E18">
        <v>2010</v>
      </c>
      <c r="F18">
        <f t="shared" ca="1" si="0"/>
        <v>750.59999999999991</v>
      </c>
      <c r="G18">
        <f t="shared" ref="G18:Q18" ca="1" si="2">OFFSET($B$2,(ROW()-2)*12+COLUMN()-6,0)</f>
        <v>620.40000000000009</v>
      </c>
      <c r="H18">
        <f t="shared" ca="1" si="2"/>
        <v>451.89999999999992</v>
      </c>
      <c r="I18">
        <f t="shared" ca="1" si="2"/>
        <v>243.49999999999989</v>
      </c>
      <c r="J18">
        <f t="shared" ca="1" si="2"/>
        <v>110.2</v>
      </c>
      <c r="K18">
        <f t="shared" ca="1" si="2"/>
        <v>38.300000000000004</v>
      </c>
      <c r="L18">
        <f t="shared" ca="1" si="2"/>
        <v>3.4000000000000004</v>
      </c>
      <c r="M18">
        <f t="shared" ca="1" si="2"/>
        <v>10.100000000000001</v>
      </c>
      <c r="N18">
        <f t="shared" ca="1" si="2"/>
        <v>99.40000000000002</v>
      </c>
      <c r="O18">
        <f t="shared" ca="1" si="2"/>
        <v>284.69999999999993</v>
      </c>
      <c r="P18">
        <f t="shared" ca="1" si="2"/>
        <v>451.4</v>
      </c>
      <c r="Q18">
        <f t="shared" ca="1" si="2"/>
        <v>713.49999999999989</v>
      </c>
    </row>
    <row r="19" spans="1:17" x14ac:dyDescent="0.25">
      <c r="A19" s="1">
        <v>34851</v>
      </c>
      <c r="B19" s="2">
        <v>25.499999999999996</v>
      </c>
      <c r="C19" s="2">
        <v>66.8</v>
      </c>
      <c r="E19">
        <v>2011</v>
      </c>
      <c r="F19">
        <f t="shared" ref="F19:Q22" ca="1" si="3">OFFSET($B$2,(ROW()-2)*12+COLUMN()-6,0)</f>
        <v>853.19999999999982</v>
      </c>
      <c r="G19">
        <f t="shared" ca="1" si="3"/>
        <v>700.39999999999986</v>
      </c>
      <c r="H19">
        <f t="shared" ca="1" si="3"/>
        <v>595.70000000000016</v>
      </c>
      <c r="I19">
        <f t="shared" ca="1" si="3"/>
        <v>350.99999999999989</v>
      </c>
      <c r="J19">
        <f t="shared" ca="1" si="3"/>
        <v>89.40000000000002</v>
      </c>
      <c r="K19">
        <f t="shared" ca="1" si="3"/>
        <v>25.2</v>
      </c>
      <c r="L19">
        <f t="shared" ca="1" si="3"/>
        <v>0</v>
      </c>
      <c r="M19">
        <f t="shared" ca="1" si="3"/>
        <v>7</v>
      </c>
      <c r="N19">
        <f t="shared" ca="1" si="3"/>
        <v>72.5</v>
      </c>
      <c r="O19">
        <f t="shared" ca="1" si="3"/>
        <v>266.49999999999994</v>
      </c>
      <c r="P19">
        <f t="shared" ca="1" si="3"/>
        <v>394.7</v>
      </c>
      <c r="Q19">
        <f t="shared" ca="1" si="3"/>
        <v>623.09999999999991</v>
      </c>
    </row>
    <row r="20" spans="1:17" x14ac:dyDescent="0.25">
      <c r="A20" s="1">
        <v>34881</v>
      </c>
      <c r="B20" s="2">
        <v>8.4</v>
      </c>
      <c r="C20" s="2">
        <v>105.69999999999999</v>
      </c>
      <c r="E20">
        <v>2012</v>
      </c>
      <c r="F20">
        <f t="shared" ca="1" si="3"/>
        <v>712.69999999999993</v>
      </c>
      <c r="G20">
        <f t="shared" ca="1" si="3"/>
        <v>604.40000000000009</v>
      </c>
      <c r="H20">
        <f t="shared" ca="1" si="3"/>
        <v>412.19999999999993</v>
      </c>
      <c r="I20">
        <f t="shared" ca="1" si="3"/>
        <v>358.9</v>
      </c>
      <c r="J20">
        <f t="shared" ca="1" si="3"/>
        <v>94.000000000000014</v>
      </c>
      <c r="K20">
        <f t="shared" ca="1" si="3"/>
        <v>41.300000000000004</v>
      </c>
      <c r="L20">
        <f t="shared" ca="1" si="3"/>
        <v>0.2</v>
      </c>
      <c r="M20">
        <f t="shared" ca="1" si="3"/>
        <v>7.3000000000000007</v>
      </c>
      <c r="N20">
        <f t="shared" ca="1" si="3"/>
        <v>106.30000000000003</v>
      </c>
      <c r="O20">
        <f t="shared" ca="1" si="3"/>
        <v>259.09999999999991</v>
      </c>
      <c r="P20">
        <f t="shared" ca="1" si="3"/>
        <v>498.9</v>
      </c>
      <c r="Q20">
        <f t="shared" ca="1" si="3"/>
        <v>625.19999999999993</v>
      </c>
    </row>
    <row r="21" spans="1:17" x14ac:dyDescent="0.25">
      <c r="A21" s="1">
        <v>34912</v>
      </c>
      <c r="B21" s="2">
        <v>11.9</v>
      </c>
      <c r="C21" s="2">
        <v>86.999999999999986</v>
      </c>
      <c r="E21">
        <v>2013</v>
      </c>
      <c r="F21">
        <f t="shared" ca="1" si="3"/>
        <v>743.9</v>
      </c>
      <c r="G21">
        <f t="shared" ca="1" si="3"/>
        <v>693.5</v>
      </c>
      <c r="H21">
        <f t="shared" ca="1" si="3"/>
        <v>588.30000000000018</v>
      </c>
      <c r="I21">
        <f t="shared" ca="1" si="3"/>
        <v>348.59999999999991</v>
      </c>
      <c r="J21">
        <f t="shared" ca="1" si="3"/>
        <v>139.70000000000002</v>
      </c>
      <c r="K21">
        <f t="shared" ca="1" si="3"/>
        <v>72.200000000000017</v>
      </c>
      <c r="L21">
        <f t="shared" ca="1" si="3"/>
        <v>4.8</v>
      </c>
      <c r="M21">
        <f t="shared" ca="1" si="3"/>
        <v>7.7</v>
      </c>
      <c r="N21">
        <f t="shared" ca="1" si="3"/>
        <v>118.4</v>
      </c>
      <c r="O21">
        <f t="shared" ca="1" si="3"/>
        <v>235.69999999999996</v>
      </c>
      <c r="P21">
        <f t="shared" ca="1" si="3"/>
        <v>501.50000000000006</v>
      </c>
      <c r="Q21">
        <f t="shared" ca="1" si="3"/>
        <v>756.99999999999977</v>
      </c>
    </row>
    <row r="22" spans="1:17" x14ac:dyDescent="0.25">
      <c r="A22" s="1">
        <v>34943</v>
      </c>
      <c r="B22" s="2">
        <v>160.69999999999999</v>
      </c>
      <c r="C22" s="2">
        <v>6.5</v>
      </c>
      <c r="E22">
        <v>2014</v>
      </c>
      <c r="F22" s="30">
        <f t="shared" ca="1" si="3"/>
        <v>844.5</v>
      </c>
      <c r="G22" s="30">
        <f t="shared" ca="1" si="3"/>
        <v>740.9</v>
      </c>
      <c r="H22" s="30">
        <f t="shared" ca="1" si="3"/>
        <v>720.2</v>
      </c>
      <c r="I22" s="30">
        <f t="shared" ca="1" si="3"/>
        <v>352.1</v>
      </c>
      <c r="J22" s="30">
        <f t="shared" ca="1" si="3"/>
        <v>127.7</v>
      </c>
      <c r="K22" s="30">
        <f t="shared" ca="1" si="3"/>
        <v>25.7</v>
      </c>
      <c r="L22" s="30">
        <f t="shared" ca="1" si="3"/>
        <v>10.6</v>
      </c>
      <c r="M22" s="30">
        <f t="shared" ca="1" si="3"/>
        <v>19</v>
      </c>
      <c r="N22" s="30">
        <f t="shared" ca="1" si="3"/>
        <v>90.5</v>
      </c>
      <c r="O22" s="30">
        <f t="shared" ca="1" si="3"/>
        <v>225.6</v>
      </c>
      <c r="P22" s="30">
        <f t="shared" ca="1" si="3"/>
        <v>491.6</v>
      </c>
      <c r="Q22" s="30">
        <f t="shared" ca="1" si="3"/>
        <v>619.9</v>
      </c>
    </row>
    <row r="23" spans="1:17" x14ac:dyDescent="0.25">
      <c r="A23" s="1">
        <v>34973</v>
      </c>
      <c r="B23" s="2">
        <v>223</v>
      </c>
      <c r="C23" s="2">
        <v>0.3</v>
      </c>
      <c r="E23">
        <v>2015</v>
      </c>
      <c r="F23">
        <f t="shared" ref="F23:F28" ca="1" si="4">TREND(F$2:F$21,$E$2:$E$21,$E23)</f>
        <v>743.20473684210447</v>
      </c>
      <c r="G23">
        <f t="shared" ref="G23:Q28" ca="1" si="5">TREND(G$2:G$21,$E$2:$E$21,$E23)</f>
        <v>659.72015037593974</v>
      </c>
      <c r="H23">
        <f t="shared" ca="1" si="5"/>
        <v>529.88105263157922</v>
      </c>
      <c r="I23">
        <f t="shared" ca="1" si="5"/>
        <v>306.08406015037508</v>
      </c>
      <c r="J23">
        <f t="shared" ca="1" si="5"/>
        <v>117.50586466165441</v>
      </c>
      <c r="K23">
        <f t="shared" ca="1" si="5"/>
        <v>47.108270676691973</v>
      </c>
      <c r="L23">
        <f t="shared" ca="1" si="5"/>
        <v>2.6668421052631857</v>
      </c>
      <c r="M23">
        <f t="shared" ca="1" si="5"/>
        <v>6.2309022556389664</v>
      </c>
      <c r="N23">
        <f t="shared" ca="1" si="5"/>
        <v>79.738721804510988</v>
      </c>
      <c r="O23">
        <f t="shared" ca="1" si="5"/>
        <v>267.22691729323287</v>
      </c>
      <c r="P23">
        <f t="shared" ca="1" si="5"/>
        <v>428.84330827067697</v>
      </c>
      <c r="Q23">
        <f t="shared" ca="1" si="5"/>
        <v>687.10736842105257</v>
      </c>
    </row>
    <row r="24" spans="1:17" x14ac:dyDescent="0.25">
      <c r="A24" s="1">
        <v>35004</v>
      </c>
      <c r="B24" s="2">
        <v>562</v>
      </c>
      <c r="C24" s="2">
        <v>0</v>
      </c>
      <c r="E24">
        <v>2016</v>
      </c>
      <c r="F24">
        <f t="shared" ca="1" si="4"/>
        <v>738.32210526315794</v>
      </c>
      <c r="G24">
        <f t="shared" ca="1" si="5"/>
        <v>657.50451127819542</v>
      </c>
      <c r="H24">
        <f t="shared" ca="1" si="5"/>
        <v>525.81157894736862</v>
      </c>
      <c r="I24">
        <f t="shared" ca="1" si="5"/>
        <v>302.45180451127726</v>
      </c>
      <c r="J24">
        <f t="shared" ca="1" si="5"/>
        <v>114.00593984962416</v>
      </c>
      <c r="K24">
        <f t="shared" ca="1" si="5"/>
        <v>47.658120300751989</v>
      </c>
      <c r="L24">
        <f t="shared" ca="1" si="5"/>
        <v>2.2552631578947739</v>
      </c>
      <c r="M24">
        <f t="shared" ca="1" si="5"/>
        <v>5.4470676691728386</v>
      </c>
      <c r="N24">
        <f t="shared" ca="1" si="5"/>
        <v>78.631654135338067</v>
      </c>
      <c r="O24">
        <f t="shared" ca="1" si="5"/>
        <v>266.09751879699206</v>
      </c>
      <c r="P24">
        <f t="shared" ca="1" si="5"/>
        <v>426.32924812030069</v>
      </c>
      <c r="Q24">
        <f t="shared" ca="1" si="5"/>
        <v>688.11105263157901</v>
      </c>
    </row>
    <row r="25" spans="1:17" x14ac:dyDescent="0.25">
      <c r="A25" s="1">
        <v>35034</v>
      </c>
      <c r="B25" s="2">
        <v>800.69999999999982</v>
      </c>
      <c r="C25" s="2">
        <v>0</v>
      </c>
      <c r="E25">
        <v>2017</v>
      </c>
      <c r="F25" s="30">
        <f t="shared" ca="1" si="4"/>
        <v>733.43947368420959</v>
      </c>
      <c r="G25" s="30">
        <f t="shared" ca="1" si="5"/>
        <v>655.28887218045111</v>
      </c>
      <c r="H25" s="30">
        <f t="shared" ca="1" si="5"/>
        <v>521.74210526315801</v>
      </c>
      <c r="I25" s="30">
        <f t="shared" ca="1" si="5"/>
        <v>298.81954887217944</v>
      </c>
      <c r="J25" s="30">
        <f t="shared" ca="1" si="5"/>
        <v>110.50601503759481</v>
      </c>
      <c r="K25" s="30">
        <f t="shared" ca="1" si="5"/>
        <v>48.207969924812232</v>
      </c>
      <c r="L25" s="30">
        <f t="shared" ca="1" si="5"/>
        <v>1.8436842105263622</v>
      </c>
      <c r="M25" s="30">
        <f t="shared" ca="1" si="5"/>
        <v>4.6632330827067108</v>
      </c>
      <c r="N25" s="30">
        <f t="shared" ca="1" si="5"/>
        <v>77.524586466165147</v>
      </c>
      <c r="O25" s="30">
        <f t="shared" ca="1" si="5"/>
        <v>264.96812030075171</v>
      </c>
      <c r="P25" s="30">
        <f t="shared" ca="1" si="5"/>
        <v>423.81518796992441</v>
      </c>
      <c r="Q25" s="30">
        <f t="shared" ca="1" si="5"/>
        <v>689.11473684210523</v>
      </c>
    </row>
    <row r="26" spans="1:17" x14ac:dyDescent="0.25">
      <c r="A26" s="1">
        <v>35065</v>
      </c>
      <c r="B26" s="2">
        <v>842.8</v>
      </c>
      <c r="C26" s="2">
        <v>0</v>
      </c>
      <c r="E26">
        <v>2018</v>
      </c>
      <c r="F26" s="30">
        <f t="shared" ca="1" si="4"/>
        <v>728.55684210526306</v>
      </c>
      <c r="G26" s="30">
        <f t="shared" ca="1" si="5"/>
        <v>653.07323308270679</v>
      </c>
      <c r="H26" s="30">
        <f t="shared" ca="1" si="5"/>
        <v>517.6726315789474</v>
      </c>
      <c r="I26" s="30">
        <f t="shared" ca="1" si="5"/>
        <v>295.18729323308162</v>
      </c>
      <c r="J26" s="30">
        <f t="shared" ca="1" si="5"/>
        <v>107.00609022556455</v>
      </c>
      <c r="K26" s="30">
        <f t="shared" ca="1" si="5"/>
        <v>48.757819548872249</v>
      </c>
      <c r="L26" s="30">
        <f t="shared" ca="1" si="5"/>
        <v>1.4321052631578368</v>
      </c>
      <c r="M26" s="30">
        <f t="shared" ca="1" si="5"/>
        <v>3.879398496240583</v>
      </c>
      <c r="N26" s="30">
        <f t="shared" ca="1" si="5"/>
        <v>76.417518796992226</v>
      </c>
      <c r="O26" s="30">
        <f t="shared" ca="1" si="5"/>
        <v>263.8387218045109</v>
      </c>
      <c r="P26" s="30">
        <f t="shared" ca="1" si="5"/>
        <v>421.30112781954904</v>
      </c>
      <c r="Q26" s="30">
        <f t="shared" ca="1" si="5"/>
        <v>690.11842105263145</v>
      </c>
    </row>
    <row r="27" spans="1:17" x14ac:dyDescent="0.25">
      <c r="A27" s="1">
        <v>35096</v>
      </c>
      <c r="B27" s="2">
        <v>726.4000000000002</v>
      </c>
      <c r="C27" s="2">
        <v>0</v>
      </c>
      <c r="E27">
        <v>2019</v>
      </c>
      <c r="F27" s="30">
        <f t="shared" ca="1" si="4"/>
        <v>723.67421052631471</v>
      </c>
      <c r="G27" s="30">
        <f t="shared" ca="1" si="5"/>
        <v>650.85759398496157</v>
      </c>
      <c r="H27" s="30">
        <f t="shared" ca="1" si="5"/>
        <v>513.6031578947368</v>
      </c>
      <c r="I27" s="30">
        <f t="shared" ca="1" si="5"/>
        <v>291.5550375939838</v>
      </c>
      <c r="J27" s="30">
        <f t="shared" ca="1" si="5"/>
        <v>103.50616541353429</v>
      </c>
      <c r="K27" s="30">
        <f t="shared" ca="1" si="5"/>
        <v>49.307669172932492</v>
      </c>
      <c r="L27" s="30">
        <f t="shared" ca="1" si="5"/>
        <v>1.0205263157894251</v>
      </c>
      <c r="M27" s="30">
        <f t="shared" ca="1" si="5"/>
        <v>3.0955639097744552</v>
      </c>
      <c r="N27" s="30">
        <f t="shared" ca="1" si="5"/>
        <v>75.310451127819306</v>
      </c>
      <c r="O27" s="30">
        <f t="shared" ca="1" si="5"/>
        <v>262.70932330827054</v>
      </c>
      <c r="P27" s="30">
        <f t="shared" ca="1" si="5"/>
        <v>418.78706766917276</v>
      </c>
      <c r="Q27" s="30">
        <f t="shared" ca="1" si="5"/>
        <v>691.12210526315789</v>
      </c>
    </row>
    <row r="28" spans="1:17" x14ac:dyDescent="0.25">
      <c r="A28" s="1">
        <v>35125</v>
      </c>
      <c r="B28" s="2">
        <v>648.89999999999986</v>
      </c>
      <c r="C28" s="2">
        <v>0</v>
      </c>
      <c r="E28">
        <v>2020</v>
      </c>
      <c r="F28" s="30">
        <f t="shared" ca="1" si="4"/>
        <v>718.79157894736818</v>
      </c>
      <c r="G28" s="30">
        <f t="shared" ca="1" si="5"/>
        <v>648.64195488721725</v>
      </c>
      <c r="H28" s="30">
        <f t="shared" ca="1" si="5"/>
        <v>509.53368421052619</v>
      </c>
      <c r="I28" s="30">
        <f t="shared" ca="1" si="5"/>
        <v>287.92278195488689</v>
      </c>
      <c r="J28" s="30">
        <f t="shared" ca="1" si="5"/>
        <v>100.00624060150403</v>
      </c>
      <c r="K28" s="30">
        <f t="shared" ca="1" si="5"/>
        <v>49.857518796992508</v>
      </c>
      <c r="L28" s="30">
        <f t="shared" ca="1" si="5"/>
        <v>0.60894736842101338</v>
      </c>
      <c r="M28" s="30">
        <f t="shared" ca="1" si="5"/>
        <v>2.3117293233083274</v>
      </c>
      <c r="N28" s="30">
        <f t="shared" ca="1" si="5"/>
        <v>74.203383458646385</v>
      </c>
      <c r="O28" s="30">
        <f t="shared" ca="1" si="5"/>
        <v>261.57992481202973</v>
      </c>
      <c r="P28" s="30">
        <f t="shared" ca="1" si="5"/>
        <v>416.27300751879648</v>
      </c>
      <c r="Q28" s="30">
        <f t="shared" ca="1" si="5"/>
        <v>692.12578947368411</v>
      </c>
    </row>
    <row r="29" spans="1:17" x14ac:dyDescent="0.25">
      <c r="A29" s="1">
        <v>35156</v>
      </c>
      <c r="B29" s="2">
        <v>401.69999999999987</v>
      </c>
      <c r="C29" s="2">
        <v>0</v>
      </c>
      <c r="E29" s="12" t="s">
        <v>72</v>
      </c>
      <c r="F29">
        <f ca="1">AVERAGE(F12:F21)</f>
        <v>784.29</v>
      </c>
      <c r="G29" s="30">
        <f t="shared" ref="G29:Q29" ca="1" si="6">AVERAGE(G12:G21)</f>
        <v>682.50999999999988</v>
      </c>
      <c r="H29" s="30">
        <f t="shared" ca="1" si="6"/>
        <v>556.99</v>
      </c>
      <c r="I29" s="30">
        <f t="shared" ca="1" si="6"/>
        <v>326.58999999999997</v>
      </c>
      <c r="J29" s="30">
        <f t="shared" ca="1" si="6"/>
        <v>144.96</v>
      </c>
      <c r="K29" s="30">
        <f t="shared" ca="1" si="6"/>
        <v>41.510000000000005</v>
      </c>
      <c r="L29" s="30">
        <f t="shared" ca="1" si="6"/>
        <v>5.01</v>
      </c>
      <c r="M29" s="30">
        <f t="shared" ca="1" si="6"/>
        <v>12.719999999999999</v>
      </c>
      <c r="N29" s="30">
        <f t="shared" ca="1" si="6"/>
        <v>86.570000000000007</v>
      </c>
      <c r="O29" s="30">
        <f t="shared" ca="1" si="6"/>
        <v>270.3</v>
      </c>
      <c r="P29" s="30">
        <f t="shared" ca="1" si="6"/>
        <v>444.05</v>
      </c>
      <c r="Q29" s="30">
        <f t="shared" ca="1" si="6"/>
        <v>684.01</v>
      </c>
    </row>
    <row r="30" spans="1:17" x14ac:dyDescent="0.25">
      <c r="A30" s="1">
        <v>35186</v>
      </c>
      <c r="B30" s="2">
        <v>211.79999999999995</v>
      </c>
      <c r="C30" s="2">
        <v>7.3</v>
      </c>
      <c r="E30" s="12" t="s">
        <v>73</v>
      </c>
      <c r="F30">
        <f ca="1">AVERAGE(F3:F22)</f>
        <v>791.58500000000015</v>
      </c>
      <c r="G30" s="30">
        <f t="shared" ref="G30:Q30" ca="1" si="7">AVERAGE(G3:G22)</f>
        <v>682.83999999999992</v>
      </c>
      <c r="H30" s="30">
        <f t="shared" ca="1" si="7"/>
        <v>582.13499999999999</v>
      </c>
      <c r="I30" s="30">
        <f t="shared" ca="1" si="7"/>
        <v>347.91999999999996</v>
      </c>
      <c r="J30" s="30">
        <f t="shared" ca="1" si="7"/>
        <v>153.59999999999997</v>
      </c>
      <c r="K30" s="30">
        <f t="shared" ca="1" si="7"/>
        <v>40.269999999999996</v>
      </c>
      <c r="L30" s="30">
        <f t="shared" ca="1" si="7"/>
        <v>7.76</v>
      </c>
      <c r="M30" s="30">
        <f t="shared" ca="1" si="7"/>
        <v>14.324999999999998</v>
      </c>
      <c r="N30" s="30">
        <f t="shared" ca="1" si="7"/>
        <v>91.53</v>
      </c>
      <c r="O30" s="30">
        <f t="shared" ca="1" si="7"/>
        <v>277.62499999999994</v>
      </c>
      <c r="P30" s="30">
        <f t="shared" ca="1" si="7"/>
        <v>461.33000000000004</v>
      </c>
      <c r="Q30" s="30">
        <f t="shared" ca="1" si="7"/>
        <v>674.12000000000012</v>
      </c>
    </row>
    <row r="31" spans="1:17" x14ac:dyDescent="0.25">
      <c r="A31" s="1">
        <v>35217</v>
      </c>
      <c r="B31" s="2">
        <v>24.5</v>
      </c>
      <c r="C31" s="2">
        <v>35.000000000000007</v>
      </c>
    </row>
    <row r="32" spans="1:17" x14ac:dyDescent="0.25">
      <c r="A32" s="1">
        <v>35247</v>
      </c>
      <c r="B32" s="2">
        <v>6.3000000000000007</v>
      </c>
      <c r="C32" s="2">
        <v>52</v>
      </c>
      <c r="E32" s="7" t="s">
        <v>10</v>
      </c>
      <c r="F32" s="17" t="s">
        <v>61</v>
      </c>
      <c r="G32" s="17" t="s">
        <v>62</v>
      </c>
      <c r="H32" s="17" t="s">
        <v>63</v>
      </c>
      <c r="I32" s="17" t="s">
        <v>64</v>
      </c>
      <c r="J32" s="17" t="s">
        <v>65</v>
      </c>
      <c r="K32" s="17" t="s">
        <v>66</v>
      </c>
      <c r="L32" s="17" t="s">
        <v>67</v>
      </c>
      <c r="M32" s="16" t="s">
        <v>74</v>
      </c>
      <c r="N32" s="16" t="s">
        <v>68</v>
      </c>
      <c r="O32" s="16" t="s">
        <v>69</v>
      </c>
      <c r="P32" s="16" t="s">
        <v>70</v>
      </c>
      <c r="Q32" s="16" t="s">
        <v>71</v>
      </c>
    </row>
    <row r="33" spans="1:17" x14ac:dyDescent="0.25">
      <c r="A33" s="1">
        <v>35278</v>
      </c>
      <c r="B33" s="2">
        <v>11.100000000000001</v>
      </c>
      <c r="C33" s="2">
        <v>68.3</v>
      </c>
      <c r="E33">
        <v>1994</v>
      </c>
      <c r="F33">
        <f t="shared" ref="F33:F52" ca="1" si="8">OFFSET($C$2,(ROW()-33)*12+COLUMN()-6,0)</f>
        <v>0</v>
      </c>
      <c r="G33" s="30">
        <f t="shared" ref="G33:Q48" ca="1" si="9">OFFSET($C$2,(ROW()-33)*12+COLUMN()-6,0)</f>
        <v>0</v>
      </c>
      <c r="H33" s="30">
        <f t="shared" ca="1" si="9"/>
        <v>0</v>
      </c>
      <c r="I33" s="30">
        <f t="shared" ca="1" si="9"/>
        <v>0</v>
      </c>
      <c r="J33" s="30">
        <f t="shared" ca="1" si="9"/>
        <v>4.8</v>
      </c>
      <c r="K33" s="30">
        <f t="shared" ca="1" si="9"/>
        <v>59</v>
      </c>
      <c r="L33" s="30">
        <f t="shared" ca="1" si="9"/>
        <v>92.999999999999986</v>
      </c>
      <c r="M33" s="30">
        <f t="shared" ca="1" si="9"/>
        <v>39</v>
      </c>
      <c r="N33" s="30">
        <f t="shared" ca="1" si="9"/>
        <v>5.5</v>
      </c>
      <c r="O33" s="30">
        <f t="shared" ca="1" si="9"/>
        <v>0</v>
      </c>
      <c r="P33" s="30">
        <f t="shared" ca="1" si="9"/>
        <v>0</v>
      </c>
      <c r="Q33" s="30">
        <f t="shared" ca="1" si="9"/>
        <v>0</v>
      </c>
    </row>
    <row r="34" spans="1:17" x14ac:dyDescent="0.25">
      <c r="A34" s="1">
        <v>35309</v>
      </c>
      <c r="B34" s="2">
        <v>89.5</v>
      </c>
      <c r="C34" s="2">
        <v>26.3</v>
      </c>
      <c r="E34">
        <v>1995</v>
      </c>
      <c r="F34" s="30">
        <f t="shared" ca="1" si="8"/>
        <v>0</v>
      </c>
      <c r="G34" s="30">
        <f t="shared" ca="1" si="9"/>
        <v>0</v>
      </c>
      <c r="H34" s="30">
        <f t="shared" ca="1" si="9"/>
        <v>0</v>
      </c>
      <c r="I34" s="30">
        <f t="shared" ca="1" si="9"/>
        <v>0</v>
      </c>
      <c r="J34" s="30">
        <f t="shared" ca="1" si="9"/>
        <v>0</v>
      </c>
      <c r="K34" s="30">
        <f t="shared" ca="1" si="9"/>
        <v>66.8</v>
      </c>
      <c r="L34" s="30">
        <f t="shared" ca="1" si="9"/>
        <v>105.69999999999999</v>
      </c>
      <c r="M34" s="30">
        <f t="shared" ca="1" si="9"/>
        <v>86.999999999999986</v>
      </c>
      <c r="N34" s="30">
        <f t="shared" ca="1" si="9"/>
        <v>6.5</v>
      </c>
      <c r="O34" s="30">
        <f t="shared" ca="1" si="9"/>
        <v>0.3</v>
      </c>
      <c r="P34" s="30">
        <f t="shared" ca="1" si="9"/>
        <v>0</v>
      </c>
      <c r="Q34" s="30">
        <f t="shared" ca="1" si="9"/>
        <v>0</v>
      </c>
    </row>
    <row r="35" spans="1:17" x14ac:dyDescent="0.25">
      <c r="A35" s="1">
        <v>35339</v>
      </c>
      <c r="B35" s="2">
        <v>312.7</v>
      </c>
      <c r="C35" s="2">
        <v>0</v>
      </c>
      <c r="E35">
        <v>1996</v>
      </c>
      <c r="F35" s="30">
        <f t="shared" ca="1" si="8"/>
        <v>0</v>
      </c>
      <c r="G35" s="30">
        <f t="shared" ca="1" si="9"/>
        <v>0</v>
      </c>
      <c r="H35" s="30">
        <f t="shared" ca="1" si="9"/>
        <v>0</v>
      </c>
      <c r="I35" s="30">
        <f t="shared" ca="1" si="9"/>
        <v>0</v>
      </c>
      <c r="J35" s="30">
        <f t="shared" ca="1" si="9"/>
        <v>7.3</v>
      </c>
      <c r="K35" s="30">
        <f t="shared" ca="1" si="9"/>
        <v>35.000000000000007</v>
      </c>
      <c r="L35" s="30">
        <f t="shared" ca="1" si="9"/>
        <v>52</v>
      </c>
      <c r="M35" s="30">
        <f t="shared" ca="1" si="9"/>
        <v>68.3</v>
      </c>
      <c r="N35" s="30">
        <f t="shared" ca="1" si="9"/>
        <v>26.3</v>
      </c>
      <c r="O35" s="30">
        <f t="shared" ca="1" si="9"/>
        <v>0</v>
      </c>
      <c r="P35" s="30">
        <f t="shared" ca="1" si="9"/>
        <v>0</v>
      </c>
      <c r="Q35" s="30">
        <f t="shared" ca="1" si="9"/>
        <v>0</v>
      </c>
    </row>
    <row r="36" spans="1:17" x14ac:dyDescent="0.25">
      <c r="A36" s="1">
        <v>35370</v>
      </c>
      <c r="B36" s="2">
        <v>563.5</v>
      </c>
      <c r="C36" s="2">
        <v>0</v>
      </c>
      <c r="E36">
        <v>1997</v>
      </c>
      <c r="F36" s="30">
        <f t="shared" ca="1" si="8"/>
        <v>0</v>
      </c>
      <c r="G36" s="30">
        <f t="shared" ca="1" si="9"/>
        <v>0</v>
      </c>
      <c r="H36" s="30">
        <f t="shared" ca="1" si="9"/>
        <v>0</v>
      </c>
      <c r="I36" s="30">
        <f t="shared" ca="1" si="9"/>
        <v>0</v>
      </c>
      <c r="J36" s="30">
        <f t="shared" ca="1" si="9"/>
        <v>0</v>
      </c>
      <c r="K36" s="30">
        <f t="shared" ca="1" si="9"/>
        <v>41.3</v>
      </c>
      <c r="L36" s="30">
        <f t="shared" ca="1" si="9"/>
        <v>75.999999999999986</v>
      </c>
      <c r="M36" s="30">
        <f t="shared" ca="1" si="9"/>
        <v>35.5</v>
      </c>
      <c r="N36" s="30">
        <f t="shared" ca="1" si="9"/>
        <v>1.8</v>
      </c>
      <c r="O36" s="30">
        <f t="shared" ca="1" si="9"/>
        <v>0</v>
      </c>
      <c r="P36" s="30">
        <f t="shared" ca="1" si="9"/>
        <v>0</v>
      </c>
      <c r="Q36" s="30">
        <f t="shared" ca="1" si="9"/>
        <v>0</v>
      </c>
    </row>
    <row r="37" spans="1:17" x14ac:dyDescent="0.25">
      <c r="A37" s="1">
        <v>35400</v>
      </c>
      <c r="B37" s="2">
        <v>567.70000000000005</v>
      </c>
      <c r="C37" s="2">
        <v>0</v>
      </c>
      <c r="E37">
        <v>1998</v>
      </c>
      <c r="F37" s="30">
        <f t="shared" ca="1" si="8"/>
        <v>0</v>
      </c>
      <c r="G37" s="30">
        <f t="shared" ca="1" si="9"/>
        <v>0</v>
      </c>
      <c r="H37" s="30">
        <f t="shared" ca="1" si="9"/>
        <v>0</v>
      </c>
      <c r="I37" s="30">
        <f t="shared" ca="1" si="9"/>
        <v>0</v>
      </c>
      <c r="J37" s="30">
        <f t="shared" ca="1" si="9"/>
        <v>10.399999999999999</v>
      </c>
      <c r="K37" s="30">
        <f t="shared" ca="1" si="9"/>
        <v>53.199999999999996</v>
      </c>
      <c r="L37" s="30">
        <f t="shared" ca="1" si="9"/>
        <v>55.999999999999986</v>
      </c>
      <c r="M37" s="30">
        <f t="shared" ca="1" si="9"/>
        <v>59.899999999999991</v>
      </c>
      <c r="N37" s="30">
        <f t="shared" ca="1" si="9"/>
        <v>11.8</v>
      </c>
      <c r="O37" s="30">
        <f t="shared" ca="1" si="9"/>
        <v>0</v>
      </c>
      <c r="P37" s="30">
        <f t="shared" ca="1" si="9"/>
        <v>0</v>
      </c>
      <c r="Q37" s="30">
        <f t="shared" ca="1" si="9"/>
        <v>0</v>
      </c>
    </row>
    <row r="38" spans="1:17" x14ac:dyDescent="0.25">
      <c r="A38" s="1">
        <v>35431</v>
      </c>
      <c r="B38" s="2">
        <v>839.99999999999977</v>
      </c>
      <c r="C38" s="2">
        <v>0</v>
      </c>
      <c r="E38">
        <v>1999</v>
      </c>
      <c r="F38" s="30">
        <f t="shared" ca="1" si="8"/>
        <v>0</v>
      </c>
      <c r="G38" s="30">
        <f t="shared" ca="1" si="9"/>
        <v>0</v>
      </c>
      <c r="H38" s="30">
        <f t="shared" ca="1" si="9"/>
        <v>0</v>
      </c>
      <c r="I38" s="30">
        <f t="shared" ca="1" si="9"/>
        <v>0</v>
      </c>
      <c r="J38" s="30">
        <f t="shared" ca="1" si="9"/>
        <v>10.199999999999999</v>
      </c>
      <c r="K38" s="30">
        <f t="shared" ca="1" si="9"/>
        <v>73.099999999999994</v>
      </c>
      <c r="L38" s="30">
        <f t="shared" ca="1" si="9"/>
        <v>133.09999999999997</v>
      </c>
      <c r="M38" s="30">
        <f t="shared" ca="1" si="9"/>
        <v>44.9</v>
      </c>
      <c r="N38" s="30">
        <f t="shared" ca="1" si="9"/>
        <v>49.999999999999993</v>
      </c>
      <c r="O38" s="30">
        <f t="shared" ca="1" si="9"/>
        <v>0</v>
      </c>
      <c r="P38" s="30">
        <f t="shared" ca="1" si="9"/>
        <v>0</v>
      </c>
      <c r="Q38" s="30">
        <f t="shared" ca="1" si="9"/>
        <v>0</v>
      </c>
    </row>
    <row r="39" spans="1:17" x14ac:dyDescent="0.25">
      <c r="A39" s="1">
        <v>35462</v>
      </c>
      <c r="B39" s="2">
        <v>651.79999999999995</v>
      </c>
      <c r="C39" s="2">
        <v>0</v>
      </c>
      <c r="E39">
        <v>2000</v>
      </c>
      <c r="F39" s="30">
        <f t="shared" ca="1" si="8"/>
        <v>0</v>
      </c>
      <c r="G39" s="30">
        <f t="shared" ca="1" si="9"/>
        <v>0</v>
      </c>
      <c r="H39" s="30">
        <f t="shared" ca="1" si="9"/>
        <v>0</v>
      </c>
      <c r="I39" s="30">
        <f t="shared" ca="1" si="9"/>
        <v>0</v>
      </c>
      <c r="J39" s="30">
        <f t="shared" ca="1" si="9"/>
        <v>11.100000000000001</v>
      </c>
      <c r="K39" s="30">
        <f t="shared" ca="1" si="9"/>
        <v>17.399999999999999</v>
      </c>
      <c r="L39" s="30">
        <f t="shared" ca="1" si="9"/>
        <v>37.299999999999997</v>
      </c>
      <c r="M39" s="30">
        <f t="shared" ca="1" si="9"/>
        <v>49.899999999999991</v>
      </c>
      <c r="N39" s="30">
        <f t="shared" ca="1" si="9"/>
        <v>16.600000000000001</v>
      </c>
      <c r="O39" s="30">
        <f t="shared" ca="1" si="9"/>
        <v>0</v>
      </c>
      <c r="P39" s="30">
        <f t="shared" ca="1" si="9"/>
        <v>0</v>
      </c>
      <c r="Q39" s="30">
        <f t="shared" ca="1" si="9"/>
        <v>0</v>
      </c>
    </row>
    <row r="40" spans="1:17" x14ac:dyDescent="0.25">
      <c r="A40" s="1">
        <v>35490</v>
      </c>
      <c r="B40" s="2">
        <v>666.60000000000014</v>
      </c>
      <c r="C40" s="2">
        <v>0</v>
      </c>
      <c r="E40">
        <v>2001</v>
      </c>
      <c r="F40" s="30">
        <f t="shared" ca="1" si="8"/>
        <v>0</v>
      </c>
      <c r="G40" s="30">
        <f t="shared" ca="1" si="9"/>
        <v>0</v>
      </c>
      <c r="H40" s="30">
        <f t="shared" ca="1" si="9"/>
        <v>0</v>
      </c>
      <c r="I40" s="30">
        <f t="shared" ca="1" si="9"/>
        <v>0</v>
      </c>
      <c r="J40" s="30">
        <f t="shared" ca="1" si="9"/>
        <v>6.8</v>
      </c>
      <c r="K40" s="30">
        <f t="shared" ca="1" si="9"/>
        <v>51.699999999999996</v>
      </c>
      <c r="L40" s="30">
        <f t="shared" ca="1" si="9"/>
        <v>76.900000000000006</v>
      </c>
      <c r="M40" s="30">
        <f t="shared" ca="1" si="9"/>
        <v>127.09999999999998</v>
      </c>
      <c r="N40" s="30">
        <f t="shared" ca="1" si="9"/>
        <v>23.6</v>
      </c>
      <c r="O40" s="30">
        <f t="shared" ca="1" si="9"/>
        <v>0</v>
      </c>
      <c r="P40" s="30">
        <f t="shared" ca="1" si="9"/>
        <v>0</v>
      </c>
      <c r="Q40" s="30">
        <f t="shared" ca="1" si="9"/>
        <v>0</v>
      </c>
    </row>
    <row r="41" spans="1:17" x14ac:dyDescent="0.25">
      <c r="A41" s="1">
        <v>35521</v>
      </c>
      <c r="B41" s="2">
        <v>399.09999999999991</v>
      </c>
      <c r="C41" s="2">
        <v>0</v>
      </c>
      <c r="E41">
        <v>2002</v>
      </c>
      <c r="F41" s="30">
        <f t="shared" ca="1" si="8"/>
        <v>0</v>
      </c>
      <c r="G41" s="30">
        <f t="shared" ca="1" si="9"/>
        <v>0</v>
      </c>
      <c r="H41" s="30">
        <f t="shared" ca="1" si="9"/>
        <v>0</v>
      </c>
      <c r="I41" s="30">
        <f t="shared" ca="1" si="9"/>
        <v>7.8999999999999995</v>
      </c>
      <c r="J41" s="30">
        <f t="shared" ca="1" si="9"/>
        <v>5.6</v>
      </c>
      <c r="K41" s="30">
        <f t="shared" ca="1" si="9"/>
        <v>47</v>
      </c>
      <c r="L41" s="30">
        <f t="shared" ca="1" si="9"/>
        <v>132.09999999999997</v>
      </c>
      <c r="M41" s="30">
        <f t="shared" ca="1" si="9"/>
        <v>104.1</v>
      </c>
      <c r="N41" s="30">
        <f t="shared" ca="1" si="9"/>
        <v>52.599999999999994</v>
      </c>
      <c r="O41" s="30">
        <f t="shared" ca="1" si="9"/>
        <v>5.6</v>
      </c>
      <c r="P41" s="30">
        <f t="shared" ca="1" si="9"/>
        <v>0</v>
      </c>
      <c r="Q41" s="30">
        <f t="shared" ca="1" si="9"/>
        <v>0</v>
      </c>
    </row>
    <row r="42" spans="1:17" x14ac:dyDescent="0.25">
      <c r="A42" s="1">
        <v>35551</v>
      </c>
      <c r="B42" s="2">
        <v>265.7999999999999</v>
      </c>
      <c r="C42" s="2">
        <v>0</v>
      </c>
      <c r="E42">
        <v>2003</v>
      </c>
      <c r="F42" s="30">
        <f t="shared" ca="1" si="8"/>
        <v>0</v>
      </c>
      <c r="G42" s="30">
        <f t="shared" ca="1" si="9"/>
        <v>0</v>
      </c>
      <c r="H42" s="30">
        <f t="shared" ca="1" si="9"/>
        <v>0</v>
      </c>
      <c r="I42" s="30">
        <f t="shared" ca="1" si="9"/>
        <v>0</v>
      </c>
      <c r="J42" s="30">
        <f t="shared" ca="1" si="9"/>
        <v>0</v>
      </c>
      <c r="K42" s="30">
        <f t="shared" ca="1" si="9"/>
        <v>39</v>
      </c>
      <c r="L42" s="30">
        <f t="shared" ca="1" si="9"/>
        <v>84.2</v>
      </c>
      <c r="M42" s="30">
        <f t="shared" ca="1" si="9"/>
        <v>103.7</v>
      </c>
      <c r="N42" s="30">
        <f t="shared" ca="1" si="9"/>
        <v>23.6</v>
      </c>
      <c r="O42" s="30">
        <f t="shared" ca="1" si="9"/>
        <v>0</v>
      </c>
      <c r="P42" s="30">
        <f t="shared" ca="1" si="9"/>
        <v>0</v>
      </c>
      <c r="Q42" s="30">
        <f t="shared" ca="1" si="9"/>
        <v>0</v>
      </c>
    </row>
    <row r="43" spans="1:17" x14ac:dyDescent="0.25">
      <c r="A43" s="1">
        <v>35582</v>
      </c>
      <c r="B43" s="2">
        <v>23.2</v>
      </c>
      <c r="C43" s="2">
        <v>41.3</v>
      </c>
      <c r="E43">
        <v>2004</v>
      </c>
      <c r="F43" s="30">
        <f t="shared" ca="1" si="8"/>
        <v>0</v>
      </c>
      <c r="G43" s="30">
        <f t="shared" ca="1" si="9"/>
        <v>0</v>
      </c>
      <c r="H43" s="30">
        <f t="shared" ca="1" si="9"/>
        <v>0</v>
      </c>
      <c r="I43" s="30">
        <f t="shared" ca="1" si="9"/>
        <v>0</v>
      </c>
      <c r="J43" s="30">
        <f t="shared" ca="1" si="9"/>
        <v>8.3000000000000007</v>
      </c>
      <c r="K43" s="30">
        <f t="shared" ca="1" si="9"/>
        <v>19.100000000000001</v>
      </c>
      <c r="L43" s="30">
        <f t="shared" ca="1" si="9"/>
        <v>62.6</v>
      </c>
      <c r="M43" s="30">
        <f t="shared" ca="1" si="9"/>
        <v>45.9</v>
      </c>
      <c r="N43" s="30">
        <f t="shared" ca="1" si="9"/>
        <v>15.5</v>
      </c>
      <c r="O43" s="30">
        <f t="shared" ca="1" si="9"/>
        <v>0</v>
      </c>
      <c r="P43" s="30">
        <f t="shared" ca="1" si="9"/>
        <v>0</v>
      </c>
      <c r="Q43" s="30">
        <f t="shared" ca="1" si="9"/>
        <v>0</v>
      </c>
    </row>
    <row r="44" spans="1:17" x14ac:dyDescent="0.25">
      <c r="A44" s="1">
        <v>35612</v>
      </c>
      <c r="B44" s="2">
        <v>20.2</v>
      </c>
      <c r="C44" s="2">
        <v>75.999999999999986</v>
      </c>
      <c r="E44">
        <v>2005</v>
      </c>
      <c r="F44" s="30">
        <f t="shared" ca="1" si="8"/>
        <v>0</v>
      </c>
      <c r="G44" s="30">
        <f t="shared" ca="1" si="9"/>
        <v>0</v>
      </c>
      <c r="H44" s="30">
        <f t="shared" ca="1" si="9"/>
        <v>0</v>
      </c>
      <c r="I44" s="30">
        <f t="shared" ca="1" si="9"/>
        <v>0</v>
      </c>
      <c r="J44" s="30">
        <f t="shared" ca="1" si="9"/>
        <v>0.5</v>
      </c>
      <c r="K44" s="30">
        <f t="shared" ca="1" si="9"/>
        <v>98.8</v>
      </c>
      <c r="L44" s="30">
        <f t="shared" ca="1" si="9"/>
        <v>141.69999999999999</v>
      </c>
      <c r="M44" s="30">
        <f t="shared" ca="1" si="9"/>
        <v>112.6</v>
      </c>
      <c r="N44" s="30">
        <f t="shared" ca="1" si="9"/>
        <v>27.1</v>
      </c>
      <c r="O44" s="30">
        <f t="shared" ca="1" si="9"/>
        <v>3.3</v>
      </c>
      <c r="P44" s="30">
        <f t="shared" ca="1" si="9"/>
        <v>0</v>
      </c>
      <c r="Q44" s="30">
        <f t="shared" ca="1" si="9"/>
        <v>0</v>
      </c>
    </row>
    <row r="45" spans="1:17" x14ac:dyDescent="0.25">
      <c r="A45" s="1">
        <v>35643</v>
      </c>
      <c r="B45" s="2">
        <v>31.099999999999998</v>
      </c>
      <c r="C45" s="2">
        <v>35.5</v>
      </c>
      <c r="E45">
        <v>2006</v>
      </c>
      <c r="F45" s="30">
        <f t="shared" ca="1" si="8"/>
        <v>0</v>
      </c>
      <c r="G45" s="30">
        <f t="shared" ca="1" si="9"/>
        <v>0</v>
      </c>
      <c r="H45" s="30">
        <f t="shared" ca="1" si="9"/>
        <v>0</v>
      </c>
      <c r="I45" s="30">
        <f t="shared" ca="1" si="9"/>
        <v>0</v>
      </c>
      <c r="J45" s="30">
        <f t="shared" ca="1" si="9"/>
        <v>15.9</v>
      </c>
      <c r="K45" s="30">
        <f t="shared" ca="1" si="9"/>
        <v>36.299999999999997</v>
      </c>
      <c r="L45" s="30">
        <f t="shared" ca="1" si="9"/>
        <v>115</v>
      </c>
      <c r="M45" s="30">
        <f t="shared" ca="1" si="9"/>
        <v>79.8</v>
      </c>
      <c r="N45" s="30">
        <f t="shared" ca="1" si="9"/>
        <v>4.5999999999999996</v>
      </c>
      <c r="O45" s="30">
        <f t="shared" ca="1" si="9"/>
        <v>0</v>
      </c>
      <c r="P45" s="30">
        <f t="shared" ca="1" si="9"/>
        <v>0</v>
      </c>
      <c r="Q45" s="30">
        <f t="shared" ca="1" si="9"/>
        <v>0</v>
      </c>
    </row>
    <row r="46" spans="1:17" x14ac:dyDescent="0.25">
      <c r="A46" s="1">
        <v>35674</v>
      </c>
      <c r="B46" s="2">
        <v>130.90000000000003</v>
      </c>
      <c r="C46" s="2">
        <v>1.8</v>
      </c>
      <c r="E46">
        <v>2007</v>
      </c>
      <c r="F46" s="30">
        <f t="shared" ca="1" si="8"/>
        <v>0</v>
      </c>
      <c r="G46" s="30">
        <f t="shared" ca="1" si="9"/>
        <v>0</v>
      </c>
      <c r="H46" s="30">
        <f t="shared" ca="1" si="9"/>
        <v>0</v>
      </c>
      <c r="I46" s="30">
        <f t="shared" ca="1" si="9"/>
        <v>0</v>
      </c>
      <c r="J46" s="30">
        <f t="shared" ca="1" si="9"/>
        <v>9.5</v>
      </c>
      <c r="K46" s="30">
        <f t="shared" ca="1" si="9"/>
        <v>69.7</v>
      </c>
      <c r="L46" s="30">
        <f t="shared" ca="1" si="9"/>
        <v>62.7</v>
      </c>
      <c r="M46" s="30">
        <f t="shared" ca="1" si="9"/>
        <v>100.4</v>
      </c>
      <c r="N46" s="30">
        <f t="shared" ca="1" si="9"/>
        <v>32.200000000000003</v>
      </c>
      <c r="O46" s="30">
        <f t="shared" ca="1" si="9"/>
        <v>6.8</v>
      </c>
      <c r="P46" s="30">
        <f t="shared" ca="1" si="9"/>
        <v>0</v>
      </c>
      <c r="Q46" s="30">
        <f t="shared" ca="1" si="9"/>
        <v>0</v>
      </c>
    </row>
    <row r="47" spans="1:17" x14ac:dyDescent="0.25">
      <c r="A47" s="1">
        <v>35704</v>
      </c>
      <c r="B47" s="2">
        <v>324.49999999999994</v>
      </c>
      <c r="C47" s="2">
        <v>0</v>
      </c>
      <c r="E47">
        <v>2008</v>
      </c>
      <c r="F47" s="30">
        <f t="shared" ca="1" si="8"/>
        <v>0</v>
      </c>
      <c r="G47" s="30">
        <f t="shared" ca="1" si="9"/>
        <v>0</v>
      </c>
      <c r="H47" s="30">
        <f t="shared" ca="1" si="9"/>
        <v>0</v>
      </c>
      <c r="I47" s="30">
        <f t="shared" ca="1" si="9"/>
        <v>1</v>
      </c>
      <c r="J47" s="30">
        <f t="shared" ca="1" si="9"/>
        <v>0</v>
      </c>
      <c r="K47" s="30">
        <f t="shared" ca="1" si="9"/>
        <v>56.5</v>
      </c>
      <c r="L47" s="30">
        <f t="shared" ca="1" si="9"/>
        <v>75.599999999999994</v>
      </c>
      <c r="M47" s="30">
        <f t="shared" ca="1" si="9"/>
        <v>47.8</v>
      </c>
      <c r="N47" s="30">
        <f t="shared" ca="1" si="9"/>
        <v>24.4</v>
      </c>
      <c r="O47" s="30">
        <f t="shared" ca="1" si="9"/>
        <v>0</v>
      </c>
      <c r="P47" s="30">
        <f t="shared" ca="1" si="9"/>
        <v>0</v>
      </c>
      <c r="Q47" s="30">
        <f t="shared" ca="1" si="9"/>
        <v>0</v>
      </c>
    </row>
    <row r="48" spans="1:17" x14ac:dyDescent="0.25">
      <c r="A48" s="1">
        <v>35735</v>
      </c>
      <c r="B48" s="2">
        <v>523.29999999999995</v>
      </c>
      <c r="C48" s="2">
        <v>0</v>
      </c>
      <c r="E48">
        <v>2009</v>
      </c>
      <c r="F48" s="30">
        <f t="shared" ca="1" si="8"/>
        <v>0</v>
      </c>
      <c r="G48" s="30">
        <f t="shared" ca="1" si="9"/>
        <v>0</v>
      </c>
      <c r="H48" s="30">
        <f t="shared" ca="1" si="9"/>
        <v>0</v>
      </c>
      <c r="I48" s="30">
        <f t="shared" ca="1" si="9"/>
        <v>0.8</v>
      </c>
      <c r="J48" s="30">
        <f t="shared" ca="1" si="9"/>
        <v>0</v>
      </c>
      <c r="K48" s="30">
        <f t="shared" ca="1" si="9"/>
        <v>32.6</v>
      </c>
      <c r="L48" s="30">
        <f t="shared" ca="1" si="9"/>
        <v>35.6</v>
      </c>
      <c r="M48" s="30">
        <f t="shared" ca="1" si="9"/>
        <v>85.2</v>
      </c>
      <c r="N48" s="30">
        <f t="shared" ca="1" si="9"/>
        <v>4.5999999999999996</v>
      </c>
      <c r="O48" s="30">
        <f t="shared" ca="1" si="9"/>
        <v>0</v>
      </c>
      <c r="P48" s="30">
        <f t="shared" ca="1" si="9"/>
        <v>0</v>
      </c>
      <c r="Q48" s="30">
        <f t="shared" ca="1" si="9"/>
        <v>0</v>
      </c>
    </row>
    <row r="49" spans="1:17" x14ac:dyDescent="0.25">
      <c r="A49" s="1">
        <v>35765</v>
      </c>
      <c r="B49" s="2">
        <v>678.69999999999993</v>
      </c>
      <c r="C49" s="2">
        <v>0</v>
      </c>
      <c r="E49">
        <v>2010</v>
      </c>
      <c r="F49" s="30">
        <f t="shared" ca="1" si="8"/>
        <v>0</v>
      </c>
      <c r="G49" s="30">
        <f t="shared" ref="G49:Q53" ca="1" si="10">OFFSET($C$2,(ROW()-33)*12+COLUMN()-6,0)</f>
        <v>0</v>
      </c>
      <c r="H49" s="30">
        <f t="shared" ca="1" si="10"/>
        <v>0</v>
      </c>
      <c r="I49" s="30">
        <f t="shared" ca="1" si="10"/>
        <v>1.3</v>
      </c>
      <c r="J49" s="30">
        <f t="shared" ca="1" si="10"/>
        <v>26.100000000000005</v>
      </c>
      <c r="K49" s="30">
        <f t="shared" ca="1" si="10"/>
        <v>33.700000000000003</v>
      </c>
      <c r="L49" s="30">
        <f t="shared" ca="1" si="10"/>
        <v>139.79999999999995</v>
      </c>
      <c r="M49" s="30">
        <f t="shared" ca="1" si="10"/>
        <v>90.299999999999969</v>
      </c>
      <c r="N49" s="30">
        <f t="shared" ca="1" si="10"/>
        <v>29.400000000000002</v>
      </c>
      <c r="O49" s="30">
        <f t="shared" ca="1" si="10"/>
        <v>0</v>
      </c>
      <c r="P49" s="30">
        <f t="shared" ca="1" si="10"/>
        <v>0</v>
      </c>
      <c r="Q49" s="30">
        <f t="shared" ca="1" si="10"/>
        <v>0</v>
      </c>
    </row>
    <row r="50" spans="1:17" x14ac:dyDescent="0.25">
      <c r="A50" s="1">
        <v>35796</v>
      </c>
      <c r="B50" s="2">
        <v>768.89999999999986</v>
      </c>
      <c r="C50" s="2">
        <v>0</v>
      </c>
      <c r="E50">
        <v>2011</v>
      </c>
      <c r="F50" s="30">
        <f t="shared" ca="1" si="8"/>
        <v>0</v>
      </c>
      <c r="G50" s="30">
        <f t="shared" ca="1" si="10"/>
        <v>0</v>
      </c>
      <c r="H50" s="30">
        <f t="shared" ca="1" si="10"/>
        <v>0</v>
      </c>
      <c r="I50" s="30">
        <f t="shared" ca="1" si="10"/>
        <v>0</v>
      </c>
      <c r="J50" s="30">
        <f t="shared" ca="1" si="10"/>
        <v>0</v>
      </c>
      <c r="K50" s="30">
        <f t="shared" ca="1" si="10"/>
        <v>24.9</v>
      </c>
      <c r="L50" s="30">
        <f t="shared" ca="1" si="10"/>
        <v>118.3</v>
      </c>
      <c r="M50" s="30">
        <f t="shared" ca="1" si="10"/>
        <v>68.2</v>
      </c>
      <c r="N50" s="30">
        <f t="shared" ca="1" si="10"/>
        <v>24.500000000000004</v>
      </c>
      <c r="O50" s="30">
        <f t="shared" ca="1" si="10"/>
        <v>0.5</v>
      </c>
      <c r="P50" s="30">
        <f t="shared" ca="1" si="10"/>
        <v>0</v>
      </c>
      <c r="Q50" s="30">
        <f t="shared" ca="1" si="10"/>
        <v>0</v>
      </c>
    </row>
    <row r="51" spans="1:17" x14ac:dyDescent="0.25">
      <c r="A51" s="1">
        <v>35827</v>
      </c>
      <c r="B51" s="2">
        <v>590.80000000000007</v>
      </c>
      <c r="C51" s="2">
        <v>0</v>
      </c>
      <c r="E51">
        <v>2012</v>
      </c>
      <c r="F51" s="30">
        <f t="shared" ca="1" si="8"/>
        <v>0</v>
      </c>
      <c r="G51" s="30">
        <f t="shared" ca="1" si="10"/>
        <v>0</v>
      </c>
      <c r="H51" s="30">
        <f t="shared" ca="1" si="10"/>
        <v>0</v>
      </c>
      <c r="I51" s="30">
        <f t="shared" ca="1" si="10"/>
        <v>0.8</v>
      </c>
      <c r="J51" s="30">
        <f t="shared" ca="1" si="10"/>
        <v>20.100000000000001</v>
      </c>
      <c r="K51" s="30">
        <f t="shared" ca="1" si="10"/>
        <v>51.8</v>
      </c>
      <c r="L51" s="30">
        <f t="shared" ca="1" si="10"/>
        <v>120.69999999999996</v>
      </c>
      <c r="M51" s="30">
        <f t="shared" ca="1" si="10"/>
        <v>84.899999999999977</v>
      </c>
      <c r="N51" s="30">
        <f t="shared" ca="1" si="10"/>
        <v>20.200000000000003</v>
      </c>
      <c r="O51" s="30">
        <f t="shared" ca="1" si="10"/>
        <v>0</v>
      </c>
      <c r="P51" s="30">
        <f t="shared" ca="1" si="10"/>
        <v>0</v>
      </c>
      <c r="Q51" s="30">
        <f t="shared" ca="1" si="10"/>
        <v>0</v>
      </c>
    </row>
    <row r="52" spans="1:17" x14ac:dyDescent="0.25">
      <c r="A52" s="1">
        <v>35855</v>
      </c>
      <c r="B52" s="2">
        <v>565.70000000000016</v>
      </c>
      <c r="C52" s="2">
        <v>0</v>
      </c>
      <c r="E52">
        <v>2013</v>
      </c>
      <c r="F52" s="30">
        <f t="shared" ca="1" si="8"/>
        <v>0</v>
      </c>
      <c r="G52" s="30">
        <f t="shared" ca="1" si="10"/>
        <v>0</v>
      </c>
      <c r="H52" s="30">
        <f t="shared" ca="1" si="10"/>
        <v>0</v>
      </c>
      <c r="I52" s="30">
        <f t="shared" ca="1" si="10"/>
        <v>0</v>
      </c>
      <c r="J52" s="30">
        <f t="shared" ca="1" si="10"/>
        <v>6.3</v>
      </c>
      <c r="K52" s="30">
        <f t="shared" ca="1" si="10"/>
        <v>20.700000000000003</v>
      </c>
      <c r="L52" s="30">
        <f t="shared" ca="1" si="10"/>
        <v>97.09999999999998</v>
      </c>
      <c r="M52" s="30">
        <f t="shared" ca="1" si="10"/>
        <v>57.199999999999989</v>
      </c>
      <c r="N52" s="30">
        <f t="shared" ca="1" si="10"/>
        <v>16.5</v>
      </c>
      <c r="O52" s="30">
        <f t="shared" ca="1" si="10"/>
        <v>1.5</v>
      </c>
      <c r="P52" s="30">
        <f t="shared" ca="1" si="10"/>
        <v>0</v>
      </c>
      <c r="Q52" s="30">
        <f t="shared" ca="1" si="10"/>
        <v>0</v>
      </c>
    </row>
    <row r="53" spans="1:17" x14ac:dyDescent="0.25">
      <c r="A53" s="1">
        <v>35886</v>
      </c>
      <c r="B53" s="2">
        <v>316.2999999999999</v>
      </c>
      <c r="C53" s="2">
        <v>0</v>
      </c>
      <c r="E53">
        <v>2014</v>
      </c>
      <c r="F53">
        <f ca="1">MAX(TREND(F$33:F$52,$E$33:$E$52,$E53),0)</f>
        <v>0</v>
      </c>
      <c r="G53" s="30">
        <f ca="1">MAX(TREND(G$33:G$52,$E$33:$E$52,$E53),0)</f>
        <v>0</v>
      </c>
      <c r="H53" s="30">
        <f t="shared" ref="H53:Q59" ca="1" si="11">MAX(TREND(H$33:H$52,$E$33:$E$52,$E53),0)</f>
        <v>0</v>
      </c>
      <c r="I53" s="30">
        <f t="shared" ca="1" si="10"/>
        <v>0</v>
      </c>
      <c r="J53" s="30">
        <f t="shared" ca="1" si="10"/>
        <v>12.4</v>
      </c>
      <c r="K53" s="30">
        <f t="shared" ca="1" si="10"/>
        <v>47.4</v>
      </c>
      <c r="L53" s="30">
        <f t="shared" ca="1" si="10"/>
        <v>55.9</v>
      </c>
      <c r="M53" s="30">
        <f t="shared" ca="1" si="10"/>
        <v>52</v>
      </c>
      <c r="N53" s="30">
        <f t="shared" ca="1" si="10"/>
        <v>25.4</v>
      </c>
      <c r="O53" s="30">
        <f t="shared" ca="1" si="10"/>
        <v>1.8</v>
      </c>
      <c r="P53" s="30">
        <f t="shared" ca="1" si="10"/>
        <v>0</v>
      </c>
      <c r="Q53" s="30">
        <f t="shared" ca="1" si="10"/>
        <v>0</v>
      </c>
    </row>
    <row r="54" spans="1:17" x14ac:dyDescent="0.25">
      <c r="A54" s="1">
        <v>35916</v>
      </c>
      <c r="B54" s="2">
        <v>77.600000000000023</v>
      </c>
      <c r="C54" s="2">
        <v>10.399999999999999</v>
      </c>
      <c r="E54">
        <v>2015</v>
      </c>
      <c r="F54" s="30">
        <f t="shared" ref="F54:G59" ca="1" si="12">MAX(TREND(F$33:F$52,$E$33:$E$52,$E54),0)</f>
        <v>0</v>
      </c>
      <c r="G54" s="30">
        <f t="shared" ca="1" si="12"/>
        <v>0</v>
      </c>
      <c r="H54" s="30">
        <f t="shared" ca="1" si="11"/>
        <v>0</v>
      </c>
      <c r="I54" s="30">
        <f t="shared" ca="1" si="11"/>
        <v>0.80270676691729648</v>
      </c>
      <c r="J54" s="30">
        <f t="shared" ca="1" si="11"/>
        <v>10.786090225563953</v>
      </c>
      <c r="K54" s="30">
        <f t="shared" ca="1" si="11"/>
        <v>36.138947368420986</v>
      </c>
      <c r="L54" s="30">
        <f t="shared" ca="1" si="11"/>
        <v>106.25090225563918</v>
      </c>
      <c r="M54" s="30">
        <f t="shared" ca="1" si="11"/>
        <v>86.77759398496255</v>
      </c>
      <c r="N54" s="30">
        <f t="shared" ca="1" si="11"/>
        <v>24.269172932330889</v>
      </c>
      <c r="O54" s="30">
        <f t="shared" ca="1" si="11"/>
        <v>1.5190977443609057</v>
      </c>
      <c r="P54" s="30">
        <f t="shared" ca="1" si="11"/>
        <v>0</v>
      </c>
      <c r="Q54" s="30">
        <f t="shared" ca="1" si="11"/>
        <v>0</v>
      </c>
    </row>
    <row r="55" spans="1:17" x14ac:dyDescent="0.25">
      <c r="A55" s="1">
        <v>35947</v>
      </c>
      <c r="B55" s="2">
        <v>63.600000000000009</v>
      </c>
      <c r="C55" s="2">
        <v>53.199999999999996</v>
      </c>
      <c r="E55">
        <v>2016</v>
      </c>
      <c r="F55" s="30">
        <f t="shared" ca="1" si="12"/>
        <v>0</v>
      </c>
      <c r="G55" s="30">
        <f t="shared" ca="1" si="12"/>
        <v>0</v>
      </c>
      <c r="H55" s="30">
        <f t="shared" ca="1" si="11"/>
        <v>0</v>
      </c>
      <c r="I55" s="30">
        <f t="shared" ca="1" si="11"/>
        <v>0.82120300751880393</v>
      </c>
      <c r="J55" s="30">
        <f t="shared" ca="1" si="11"/>
        <v>11.102706766917322</v>
      </c>
      <c r="K55" s="30">
        <f t="shared" ca="1" si="11"/>
        <v>35.248421052631556</v>
      </c>
      <c r="L55" s="30">
        <f t="shared" ca="1" si="11"/>
        <v>107.5970676691727</v>
      </c>
      <c r="M55" s="30">
        <f t="shared" ca="1" si="11"/>
        <v>87.837819548872631</v>
      </c>
      <c r="N55" s="30">
        <f t="shared" ca="1" si="11"/>
        <v>24.565187969924864</v>
      </c>
      <c r="O55" s="30">
        <f t="shared" ca="1" si="11"/>
        <v>1.5729323308270722</v>
      </c>
      <c r="P55" s="30">
        <f t="shared" ca="1" si="11"/>
        <v>0</v>
      </c>
      <c r="Q55" s="30">
        <f t="shared" ca="1" si="11"/>
        <v>0</v>
      </c>
    </row>
    <row r="56" spans="1:17" x14ac:dyDescent="0.25">
      <c r="A56" s="1">
        <v>35977</v>
      </c>
      <c r="B56" s="2">
        <v>13.499999999999998</v>
      </c>
      <c r="C56" s="2">
        <v>55.999999999999986</v>
      </c>
      <c r="E56">
        <v>2017</v>
      </c>
      <c r="F56" s="30">
        <f t="shared" ca="1" si="12"/>
        <v>0</v>
      </c>
      <c r="G56" s="30">
        <f t="shared" ca="1" si="12"/>
        <v>0</v>
      </c>
      <c r="H56" s="30">
        <f t="shared" ca="1" si="11"/>
        <v>0</v>
      </c>
      <c r="I56" s="30">
        <f t="shared" ca="1" si="11"/>
        <v>0.83969924812030428</v>
      </c>
      <c r="J56" s="30">
        <f t="shared" ca="1" si="11"/>
        <v>11.419323308270691</v>
      </c>
      <c r="K56" s="30">
        <f t="shared" ca="1" si="11"/>
        <v>34.357894736842127</v>
      </c>
      <c r="L56" s="30">
        <f t="shared" ca="1" si="11"/>
        <v>108.94323308270668</v>
      </c>
      <c r="M56" s="30">
        <f t="shared" ca="1" si="11"/>
        <v>88.898045112782256</v>
      </c>
      <c r="N56" s="30">
        <f t="shared" ca="1" si="11"/>
        <v>24.861203007518839</v>
      </c>
      <c r="O56" s="30">
        <f t="shared" ca="1" si="11"/>
        <v>1.6267669172932386</v>
      </c>
      <c r="P56" s="30">
        <f t="shared" ca="1" si="11"/>
        <v>0</v>
      </c>
      <c r="Q56" s="30">
        <f t="shared" ca="1" si="11"/>
        <v>0</v>
      </c>
    </row>
    <row r="57" spans="1:17" x14ac:dyDescent="0.25">
      <c r="A57" s="1">
        <v>36008</v>
      </c>
      <c r="B57" s="2">
        <v>15.100000000000001</v>
      </c>
      <c r="C57" s="2">
        <v>59.899999999999991</v>
      </c>
      <c r="E57">
        <v>2018</v>
      </c>
      <c r="F57" s="30">
        <f t="shared" ca="1" si="12"/>
        <v>0</v>
      </c>
      <c r="G57" s="30">
        <f t="shared" ca="1" si="12"/>
        <v>0</v>
      </c>
      <c r="H57" s="30">
        <f t="shared" ca="1" si="11"/>
        <v>0</v>
      </c>
      <c r="I57" s="30">
        <f t="shared" ca="1" si="11"/>
        <v>0.85819548872181173</v>
      </c>
      <c r="J57" s="30">
        <f t="shared" ca="1" si="11"/>
        <v>11.73593984962406</v>
      </c>
      <c r="K57" s="30">
        <f t="shared" ca="1" si="11"/>
        <v>33.467368421052697</v>
      </c>
      <c r="L57" s="30">
        <f t="shared" ca="1" si="11"/>
        <v>110.28939849624066</v>
      </c>
      <c r="M57" s="30">
        <f t="shared" ca="1" si="11"/>
        <v>89.958270676691882</v>
      </c>
      <c r="N57" s="30">
        <f t="shared" ca="1" si="11"/>
        <v>25.157218045112813</v>
      </c>
      <c r="O57" s="30">
        <f t="shared" ca="1" si="11"/>
        <v>1.6806015037594051</v>
      </c>
      <c r="P57" s="30">
        <f t="shared" ca="1" si="11"/>
        <v>0</v>
      </c>
      <c r="Q57" s="30">
        <f t="shared" ca="1" si="11"/>
        <v>0</v>
      </c>
    </row>
    <row r="58" spans="1:17" x14ac:dyDescent="0.25">
      <c r="A58" s="1">
        <v>36039</v>
      </c>
      <c r="B58" s="2">
        <v>83.500000000000014</v>
      </c>
      <c r="C58" s="2">
        <v>11.8</v>
      </c>
      <c r="E58">
        <v>2019</v>
      </c>
      <c r="F58" s="30">
        <f t="shared" ca="1" si="12"/>
        <v>0</v>
      </c>
      <c r="G58" s="30">
        <f t="shared" ca="1" si="12"/>
        <v>0</v>
      </c>
      <c r="H58" s="30">
        <f t="shared" ca="1" si="11"/>
        <v>0</v>
      </c>
      <c r="I58" s="30">
        <f t="shared" ca="1" si="11"/>
        <v>0.87669172932331207</v>
      </c>
      <c r="J58" s="30">
        <f t="shared" ca="1" si="11"/>
        <v>12.052556390977429</v>
      </c>
      <c r="K58" s="30">
        <f t="shared" ca="1" si="11"/>
        <v>32.576842105263268</v>
      </c>
      <c r="L58" s="30">
        <f t="shared" ca="1" si="11"/>
        <v>111.63556390977419</v>
      </c>
      <c r="M58" s="30">
        <f t="shared" ca="1" si="11"/>
        <v>91.018496240601962</v>
      </c>
      <c r="N58" s="30">
        <f t="shared" ca="1" si="11"/>
        <v>25.453233082706788</v>
      </c>
      <c r="O58" s="30">
        <f t="shared" ca="1" si="11"/>
        <v>1.7344360902255715</v>
      </c>
      <c r="P58" s="30">
        <f t="shared" ca="1" si="11"/>
        <v>0</v>
      </c>
      <c r="Q58" s="30">
        <f t="shared" ca="1" si="11"/>
        <v>0</v>
      </c>
    </row>
    <row r="59" spans="1:17" x14ac:dyDescent="0.25">
      <c r="A59" s="1">
        <v>36069</v>
      </c>
      <c r="B59" s="2">
        <v>260.59999999999991</v>
      </c>
      <c r="C59" s="2">
        <v>0</v>
      </c>
      <c r="E59">
        <v>2020</v>
      </c>
      <c r="F59" s="30">
        <f t="shared" ca="1" si="12"/>
        <v>0</v>
      </c>
      <c r="G59" s="30">
        <f t="shared" ca="1" si="12"/>
        <v>0</v>
      </c>
      <c r="H59" s="30">
        <f t="shared" ca="1" si="11"/>
        <v>0</v>
      </c>
      <c r="I59" s="30">
        <f t="shared" ca="1" si="11"/>
        <v>0.89518796992481953</v>
      </c>
      <c r="J59" s="30">
        <f t="shared" ca="1" si="11"/>
        <v>12.369172932330798</v>
      </c>
      <c r="K59" s="30">
        <f t="shared" ca="1" si="11"/>
        <v>31.68631578947361</v>
      </c>
      <c r="L59" s="30">
        <f t="shared" ca="1" si="11"/>
        <v>112.98172932330817</v>
      </c>
      <c r="M59" s="30">
        <f t="shared" ca="1" si="11"/>
        <v>92.078721804511588</v>
      </c>
      <c r="N59" s="30">
        <f t="shared" ca="1" si="11"/>
        <v>25.749248120300763</v>
      </c>
      <c r="O59" s="30">
        <f t="shared" ca="1" si="11"/>
        <v>1.788270676691738</v>
      </c>
      <c r="P59" s="30">
        <f t="shared" ca="1" si="11"/>
        <v>0</v>
      </c>
      <c r="Q59" s="30">
        <f t="shared" ca="1" si="11"/>
        <v>0</v>
      </c>
    </row>
    <row r="60" spans="1:17" x14ac:dyDescent="0.25">
      <c r="A60" s="1">
        <v>36100</v>
      </c>
      <c r="B60" s="2">
        <v>442.09999999999997</v>
      </c>
      <c r="C60" s="2">
        <v>0</v>
      </c>
      <c r="E60" s="12" t="s">
        <v>72</v>
      </c>
      <c r="F60">
        <f ca="1">AVERAGE(F43:F52)</f>
        <v>0</v>
      </c>
      <c r="G60" s="30">
        <f t="shared" ref="G60:Q60" ca="1" si="13">AVERAGE(G43:G52)</f>
        <v>0</v>
      </c>
      <c r="H60" s="30">
        <f t="shared" ca="1" si="13"/>
        <v>0</v>
      </c>
      <c r="I60" s="30">
        <f t="shared" ca="1" si="13"/>
        <v>0.39</v>
      </c>
      <c r="J60" s="30">
        <f t="shared" ca="1" si="13"/>
        <v>8.67</v>
      </c>
      <c r="K60" s="30">
        <f t="shared" ca="1" si="13"/>
        <v>44.41</v>
      </c>
      <c r="L60" s="30">
        <f t="shared" ca="1" si="13"/>
        <v>96.909999999999982</v>
      </c>
      <c r="M60" s="30">
        <f t="shared" ca="1" si="13"/>
        <v>77.22999999999999</v>
      </c>
      <c r="N60" s="30">
        <f t="shared" ca="1" si="13"/>
        <v>19.899999999999999</v>
      </c>
      <c r="O60" s="30">
        <f t="shared" ca="1" si="13"/>
        <v>1.21</v>
      </c>
      <c r="P60" s="30">
        <f t="shared" ca="1" si="13"/>
        <v>0</v>
      </c>
      <c r="Q60" s="30">
        <f t="shared" ca="1" si="13"/>
        <v>0</v>
      </c>
    </row>
    <row r="61" spans="1:17" x14ac:dyDescent="0.25">
      <c r="A61" s="1">
        <v>36130</v>
      </c>
      <c r="B61" s="2">
        <v>584.20000000000005</v>
      </c>
      <c r="C61" s="2">
        <v>0</v>
      </c>
      <c r="E61" s="12" t="s">
        <v>73</v>
      </c>
      <c r="F61">
        <f ca="1">AVERAGE(F34:F53)</f>
        <v>0</v>
      </c>
      <c r="G61" s="30">
        <f t="shared" ref="G61:Q61" ca="1" si="14">AVERAGE(G34:G53)</f>
        <v>0</v>
      </c>
      <c r="H61" s="30">
        <f t="shared" ca="1" si="14"/>
        <v>0</v>
      </c>
      <c r="I61" s="30">
        <f t="shared" ca="1" si="14"/>
        <v>0.59000000000000008</v>
      </c>
      <c r="J61" s="30">
        <f t="shared" ca="1" si="14"/>
        <v>7.5250000000000012</v>
      </c>
      <c r="K61" s="30">
        <f t="shared" ca="1" si="14"/>
        <v>45.8</v>
      </c>
      <c r="L61" s="30">
        <f t="shared" ca="1" si="14"/>
        <v>88.914999999999992</v>
      </c>
      <c r="M61" s="30">
        <f t="shared" ca="1" si="14"/>
        <v>75.234999999999999</v>
      </c>
      <c r="N61" s="30">
        <f t="shared" ca="1" si="14"/>
        <v>21.859999999999992</v>
      </c>
      <c r="O61" s="30">
        <f t="shared" ca="1" si="14"/>
        <v>0.99</v>
      </c>
      <c r="P61" s="30">
        <f t="shared" ca="1" si="14"/>
        <v>0</v>
      </c>
      <c r="Q61" s="30">
        <f t="shared" ca="1" si="14"/>
        <v>0</v>
      </c>
    </row>
    <row r="62" spans="1:17" x14ac:dyDescent="0.25">
      <c r="A62" s="1">
        <v>36161</v>
      </c>
      <c r="B62" s="2">
        <v>826.09999999999991</v>
      </c>
      <c r="C62" s="2">
        <v>0</v>
      </c>
    </row>
    <row r="63" spans="1:17" x14ac:dyDescent="0.25">
      <c r="A63" s="1">
        <v>36192</v>
      </c>
      <c r="B63" s="2">
        <v>603</v>
      </c>
      <c r="C63" s="2">
        <v>0</v>
      </c>
    </row>
    <row r="64" spans="1:17" ht="13.8" x14ac:dyDescent="0.25">
      <c r="A64" s="1">
        <v>36220</v>
      </c>
      <c r="B64" s="2">
        <v>624.5</v>
      </c>
      <c r="C64" s="2">
        <v>0</v>
      </c>
      <c r="E64" s="55" t="s">
        <v>135</v>
      </c>
      <c r="J64" s="55" t="s">
        <v>136</v>
      </c>
    </row>
    <row r="65" spans="1:13" x14ac:dyDescent="0.25">
      <c r="A65" s="1">
        <v>36251</v>
      </c>
      <c r="B65" s="2">
        <v>327.79999999999995</v>
      </c>
      <c r="C65" s="2">
        <v>0</v>
      </c>
      <c r="G65" s="29" t="s">
        <v>9</v>
      </c>
      <c r="H65" s="29" t="s">
        <v>10</v>
      </c>
      <c r="L65" t="s">
        <v>9</v>
      </c>
      <c r="M65" t="s">
        <v>10</v>
      </c>
    </row>
    <row r="66" spans="1:13" x14ac:dyDescent="0.25">
      <c r="A66" s="1">
        <v>36281</v>
      </c>
      <c r="B66" s="2">
        <v>99.800000000000011</v>
      </c>
      <c r="C66" s="2">
        <v>10.199999999999999</v>
      </c>
      <c r="E66" t="s">
        <v>126</v>
      </c>
      <c r="F66" t="s">
        <v>127</v>
      </c>
      <c r="G66">
        <f t="shared" ref="G66:G77" ca="1" si="15">OFFSET($F$29,0,(ROW()-ROW(G$66)))</f>
        <v>784.29</v>
      </c>
      <c r="H66" s="30">
        <f t="shared" ref="H66:H77" ca="1" si="16">OFFSET($F$60,0,(ROW()-ROW(H$66)))</f>
        <v>0</v>
      </c>
      <c r="J66" s="30" t="s">
        <v>126</v>
      </c>
      <c r="K66" s="30" t="s">
        <v>127</v>
      </c>
      <c r="L66" s="56">
        <f ca="1">OFFSET($F$24,0,(ROW()-ROW(L$66)))</f>
        <v>738.32210526315794</v>
      </c>
      <c r="M66" s="56">
        <f ca="1">OFFSET($F$55,0,(ROW()-ROW(M$66)))</f>
        <v>0</v>
      </c>
    </row>
    <row r="67" spans="1:13" x14ac:dyDescent="0.25">
      <c r="A67" s="1">
        <v>36312</v>
      </c>
      <c r="B67" s="2">
        <v>30.099999999999998</v>
      </c>
      <c r="C67" s="2">
        <v>73.099999999999994</v>
      </c>
      <c r="E67" s="30" t="s">
        <v>126</v>
      </c>
      <c r="F67" t="s">
        <v>128</v>
      </c>
      <c r="G67" s="30">
        <f t="shared" ca="1" si="15"/>
        <v>682.50999999999988</v>
      </c>
      <c r="H67" s="30">
        <f t="shared" ca="1" si="16"/>
        <v>0</v>
      </c>
      <c r="J67" s="30" t="s">
        <v>126</v>
      </c>
      <c r="K67" s="30" t="s">
        <v>128</v>
      </c>
      <c r="L67" s="56">
        <f t="shared" ref="L67:L77" ca="1" si="17">OFFSET($F$24,0,(ROW()-ROW(L$66)))</f>
        <v>657.50451127819542</v>
      </c>
      <c r="M67" s="56">
        <f t="shared" ref="M67:M77" ca="1" si="18">OFFSET($F$55,0,(ROW()-ROW(M$66)))</f>
        <v>0</v>
      </c>
    </row>
    <row r="68" spans="1:13" x14ac:dyDescent="0.25">
      <c r="A68" s="1">
        <v>36342</v>
      </c>
      <c r="B68" s="2">
        <v>3.9</v>
      </c>
      <c r="C68" s="2">
        <v>133.09999999999997</v>
      </c>
      <c r="E68" s="30" t="s">
        <v>126</v>
      </c>
      <c r="F68" s="30" t="s">
        <v>129</v>
      </c>
      <c r="G68" s="30">
        <f t="shared" ca="1" si="15"/>
        <v>556.99</v>
      </c>
      <c r="H68" s="30">
        <f t="shared" ca="1" si="16"/>
        <v>0</v>
      </c>
      <c r="J68" s="30" t="s">
        <v>126</v>
      </c>
      <c r="K68" s="30" t="s">
        <v>129</v>
      </c>
      <c r="L68" s="56">
        <f t="shared" ca="1" si="17"/>
        <v>525.81157894736862</v>
      </c>
      <c r="M68" s="56">
        <f t="shared" ca="1" si="18"/>
        <v>0</v>
      </c>
    </row>
    <row r="69" spans="1:13" x14ac:dyDescent="0.25">
      <c r="A69" s="1">
        <v>36373</v>
      </c>
      <c r="B69" s="2">
        <v>29.099999999999998</v>
      </c>
      <c r="C69" s="2">
        <v>44.9</v>
      </c>
      <c r="E69" s="30" t="s">
        <v>126</v>
      </c>
      <c r="F69" s="30" t="s">
        <v>130</v>
      </c>
      <c r="G69" s="30">
        <f t="shared" ca="1" si="15"/>
        <v>326.58999999999997</v>
      </c>
      <c r="H69" s="30">
        <f t="shared" ca="1" si="16"/>
        <v>0.39</v>
      </c>
      <c r="J69" s="30" t="s">
        <v>126</v>
      </c>
      <c r="K69" s="30" t="s">
        <v>130</v>
      </c>
      <c r="L69" s="56">
        <f t="shared" ca="1" si="17"/>
        <v>302.45180451127726</v>
      </c>
      <c r="M69" s="56">
        <f t="shared" ca="1" si="18"/>
        <v>0.82120300751880393</v>
      </c>
    </row>
    <row r="70" spans="1:13" x14ac:dyDescent="0.25">
      <c r="A70" s="1">
        <v>36404</v>
      </c>
      <c r="B70" s="2">
        <v>66.800000000000011</v>
      </c>
      <c r="C70" s="2">
        <v>49.999999999999993</v>
      </c>
      <c r="E70" s="30" t="s">
        <v>126</v>
      </c>
      <c r="F70" s="30" t="s">
        <v>65</v>
      </c>
      <c r="G70" s="30">
        <f t="shared" ca="1" si="15"/>
        <v>144.96</v>
      </c>
      <c r="H70" s="30">
        <f t="shared" ca="1" si="16"/>
        <v>8.67</v>
      </c>
      <c r="J70" s="30" t="s">
        <v>126</v>
      </c>
      <c r="K70" s="30" t="s">
        <v>65</v>
      </c>
      <c r="L70" s="56">
        <f t="shared" ca="1" si="17"/>
        <v>114.00593984962416</v>
      </c>
      <c r="M70" s="56">
        <f t="shared" ca="1" si="18"/>
        <v>11.102706766917322</v>
      </c>
    </row>
    <row r="71" spans="1:13" x14ac:dyDescent="0.25">
      <c r="A71" s="1">
        <v>36434</v>
      </c>
      <c r="B71" s="2">
        <v>315.49999999999994</v>
      </c>
      <c r="C71" s="2">
        <v>0</v>
      </c>
      <c r="E71" s="30" t="s">
        <v>126</v>
      </c>
      <c r="F71" s="30" t="s">
        <v>66</v>
      </c>
      <c r="G71" s="30">
        <f t="shared" ca="1" si="15"/>
        <v>41.510000000000005</v>
      </c>
      <c r="H71" s="30">
        <f t="shared" ca="1" si="16"/>
        <v>44.41</v>
      </c>
      <c r="J71" s="30" t="s">
        <v>126</v>
      </c>
      <c r="K71" s="30" t="s">
        <v>66</v>
      </c>
      <c r="L71" s="56">
        <f t="shared" ca="1" si="17"/>
        <v>47.658120300751989</v>
      </c>
      <c r="M71" s="56">
        <f t="shared" ca="1" si="18"/>
        <v>35.248421052631556</v>
      </c>
    </row>
    <row r="72" spans="1:13" x14ac:dyDescent="0.25">
      <c r="A72" s="1">
        <v>36465</v>
      </c>
      <c r="B72" s="2">
        <v>403.09999999999991</v>
      </c>
      <c r="C72" s="2">
        <v>0</v>
      </c>
      <c r="E72" s="30" t="s">
        <v>126</v>
      </c>
      <c r="F72" s="30" t="s">
        <v>67</v>
      </c>
      <c r="G72" s="30">
        <f t="shared" ca="1" si="15"/>
        <v>5.01</v>
      </c>
      <c r="H72" s="30">
        <f t="shared" ca="1" si="16"/>
        <v>96.909999999999982</v>
      </c>
      <c r="J72" s="30" t="s">
        <v>126</v>
      </c>
      <c r="K72" s="30" t="s">
        <v>67</v>
      </c>
      <c r="L72" s="56">
        <f t="shared" ca="1" si="17"/>
        <v>2.2552631578947739</v>
      </c>
      <c r="M72" s="56">
        <f t="shared" ca="1" si="18"/>
        <v>107.5970676691727</v>
      </c>
    </row>
    <row r="73" spans="1:13" x14ac:dyDescent="0.25">
      <c r="A73" s="1">
        <v>36495</v>
      </c>
      <c r="B73" s="2">
        <v>653.70000000000005</v>
      </c>
      <c r="C73" s="2">
        <v>0</v>
      </c>
      <c r="E73" s="30" t="s">
        <v>126</v>
      </c>
      <c r="F73" s="30" t="s">
        <v>74</v>
      </c>
      <c r="G73" s="30">
        <f t="shared" ca="1" si="15"/>
        <v>12.719999999999999</v>
      </c>
      <c r="H73" s="30">
        <f t="shared" ca="1" si="16"/>
        <v>77.22999999999999</v>
      </c>
      <c r="J73" s="30" t="s">
        <v>126</v>
      </c>
      <c r="K73" s="30" t="s">
        <v>74</v>
      </c>
      <c r="L73" s="56">
        <f t="shared" ca="1" si="17"/>
        <v>5.4470676691728386</v>
      </c>
      <c r="M73" s="56">
        <f t="shared" ca="1" si="18"/>
        <v>87.837819548872631</v>
      </c>
    </row>
    <row r="74" spans="1:13" x14ac:dyDescent="0.25">
      <c r="A74" s="1">
        <v>36526</v>
      </c>
      <c r="B74" s="2">
        <v>814.5</v>
      </c>
      <c r="C74" s="2">
        <v>0</v>
      </c>
      <c r="E74" s="30" t="s">
        <v>126</v>
      </c>
      <c r="F74" s="30" t="s">
        <v>131</v>
      </c>
      <c r="G74" s="30">
        <f t="shared" ca="1" si="15"/>
        <v>86.570000000000007</v>
      </c>
      <c r="H74" s="30">
        <f t="shared" ca="1" si="16"/>
        <v>19.899999999999999</v>
      </c>
      <c r="J74" s="30" t="s">
        <v>126</v>
      </c>
      <c r="K74" s="30" t="s">
        <v>131</v>
      </c>
      <c r="L74" s="56">
        <f t="shared" ca="1" si="17"/>
        <v>78.631654135338067</v>
      </c>
      <c r="M74" s="56">
        <f t="shared" ca="1" si="18"/>
        <v>24.565187969924864</v>
      </c>
    </row>
    <row r="75" spans="1:13" x14ac:dyDescent="0.25">
      <c r="A75" s="1">
        <v>36557</v>
      </c>
      <c r="B75" s="2">
        <v>682.60000000000014</v>
      </c>
      <c r="C75" s="2">
        <v>0</v>
      </c>
      <c r="E75" s="30" t="s">
        <v>126</v>
      </c>
      <c r="F75" s="30" t="s">
        <v>132</v>
      </c>
      <c r="G75" s="30">
        <f t="shared" ca="1" si="15"/>
        <v>270.3</v>
      </c>
      <c r="H75" s="30">
        <f t="shared" ca="1" si="16"/>
        <v>1.21</v>
      </c>
      <c r="J75" s="30" t="s">
        <v>126</v>
      </c>
      <c r="K75" s="30" t="s">
        <v>132</v>
      </c>
      <c r="L75" s="56">
        <f t="shared" ca="1" si="17"/>
        <v>266.09751879699206</v>
      </c>
      <c r="M75" s="56">
        <f t="shared" ca="1" si="18"/>
        <v>1.5729323308270722</v>
      </c>
    </row>
    <row r="76" spans="1:13" x14ac:dyDescent="0.25">
      <c r="A76" s="1">
        <v>36586</v>
      </c>
      <c r="B76" s="2">
        <v>489.6</v>
      </c>
      <c r="C76" s="2">
        <v>0</v>
      </c>
      <c r="E76" s="30" t="s">
        <v>126</v>
      </c>
      <c r="F76" s="30" t="s">
        <v>133</v>
      </c>
      <c r="G76" s="30">
        <f t="shared" ca="1" si="15"/>
        <v>444.05</v>
      </c>
      <c r="H76" s="30">
        <f t="shared" ca="1" si="16"/>
        <v>0</v>
      </c>
      <c r="J76" s="30" t="s">
        <v>126</v>
      </c>
      <c r="K76" s="30" t="s">
        <v>133</v>
      </c>
      <c r="L76" s="56">
        <f t="shared" ca="1" si="17"/>
        <v>426.32924812030069</v>
      </c>
      <c r="M76" s="56">
        <f t="shared" ca="1" si="18"/>
        <v>0</v>
      </c>
    </row>
    <row r="77" spans="1:13" x14ac:dyDescent="0.25">
      <c r="A77" s="1">
        <v>36617</v>
      </c>
      <c r="B77" s="2">
        <v>383.99999999999989</v>
      </c>
      <c r="C77" s="2">
        <v>0</v>
      </c>
      <c r="E77" s="30" t="s">
        <v>126</v>
      </c>
      <c r="F77" s="30" t="s">
        <v>134</v>
      </c>
      <c r="G77" s="30">
        <f t="shared" ca="1" si="15"/>
        <v>684.01</v>
      </c>
      <c r="H77" s="30">
        <f t="shared" ca="1" si="16"/>
        <v>0</v>
      </c>
      <c r="J77" s="30" t="s">
        <v>126</v>
      </c>
      <c r="K77" s="30" t="s">
        <v>134</v>
      </c>
      <c r="L77" s="56">
        <f t="shared" ca="1" si="17"/>
        <v>688.11105263157901</v>
      </c>
      <c r="M77" s="56">
        <f t="shared" ca="1" si="18"/>
        <v>0</v>
      </c>
    </row>
    <row r="78" spans="1:13" x14ac:dyDescent="0.25">
      <c r="A78" s="1">
        <v>36647</v>
      </c>
      <c r="B78" s="2">
        <v>160</v>
      </c>
      <c r="C78" s="2">
        <v>11.100000000000001</v>
      </c>
    </row>
    <row r="79" spans="1:13" x14ac:dyDescent="0.25">
      <c r="A79" s="1">
        <v>36678</v>
      </c>
      <c r="B79" s="2">
        <v>65.5</v>
      </c>
      <c r="C79" s="2">
        <v>17.399999999999999</v>
      </c>
    </row>
    <row r="80" spans="1:13" x14ac:dyDescent="0.25">
      <c r="A80" s="1">
        <v>36708</v>
      </c>
      <c r="B80" s="2">
        <v>17.399999999999999</v>
      </c>
      <c r="C80" s="2">
        <v>37.299999999999997</v>
      </c>
    </row>
    <row r="81" spans="1:3" x14ac:dyDescent="0.25">
      <c r="A81" s="1">
        <v>36739</v>
      </c>
      <c r="B81" s="2">
        <v>20.099999999999998</v>
      </c>
      <c r="C81" s="2">
        <v>49.899999999999991</v>
      </c>
    </row>
    <row r="82" spans="1:3" x14ac:dyDescent="0.25">
      <c r="A82" s="1">
        <v>36770</v>
      </c>
      <c r="B82" s="2">
        <v>136.30000000000001</v>
      </c>
      <c r="C82" s="2">
        <v>16.600000000000001</v>
      </c>
    </row>
    <row r="83" spans="1:3" x14ac:dyDescent="0.25">
      <c r="A83" s="1">
        <v>36800</v>
      </c>
      <c r="B83" s="2">
        <v>281.19999999999993</v>
      </c>
      <c r="C83" s="2">
        <v>0</v>
      </c>
    </row>
    <row r="84" spans="1:3" x14ac:dyDescent="0.25">
      <c r="A84" s="1">
        <v>36831</v>
      </c>
      <c r="B84" s="2">
        <v>485.7</v>
      </c>
      <c r="C84" s="2">
        <v>0</v>
      </c>
    </row>
    <row r="85" spans="1:3" x14ac:dyDescent="0.25">
      <c r="A85" s="1">
        <v>36861</v>
      </c>
      <c r="B85" s="2">
        <v>834.8</v>
      </c>
      <c r="C85" s="2">
        <v>0</v>
      </c>
    </row>
    <row r="86" spans="1:3" x14ac:dyDescent="0.25">
      <c r="A86" s="1">
        <v>36892</v>
      </c>
      <c r="B86" s="2">
        <v>775.19999999999982</v>
      </c>
      <c r="C86" s="2">
        <v>0</v>
      </c>
    </row>
    <row r="87" spans="1:3" x14ac:dyDescent="0.25">
      <c r="A87" s="1">
        <v>36923</v>
      </c>
      <c r="B87" s="2">
        <v>677.09999999999991</v>
      </c>
      <c r="C87" s="2">
        <v>0</v>
      </c>
    </row>
    <row r="88" spans="1:3" x14ac:dyDescent="0.25">
      <c r="A88" s="1">
        <v>36951</v>
      </c>
      <c r="B88" s="2">
        <v>635.59999999999991</v>
      </c>
      <c r="C88" s="2">
        <v>0</v>
      </c>
    </row>
    <row r="89" spans="1:3" x14ac:dyDescent="0.25">
      <c r="A89" s="1">
        <v>36982</v>
      </c>
      <c r="B89" s="2">
        <v>325.59999999999991</v>
      </c>
      <c r="C89" s="2">
        <v>0</v>
      </c>
    </row>
    <row r="90" spans="1:3" x14ac:dyDescent="0.25">
      <c r="A90" s="1">
        <v>37012</v>
      </c>
      <c r="B90" s="2">
        <v>126.80000000000001</v>
      </c>
      <c r="C90" s="2">
        <v>6.8</v>
      </c>
    </row>
    <row r="91" spans="1:3" x14ac:dyDescent="0.25">
      <c r="A91" s="1">
        <v>37043</v>
      </c>
      <c r="B91" s="2">
        <v>36.700000000000003</v>
      </c>
      <c r="C91" s="2">
        <v>51.699999999999996</v>
      </c>
    </row>
    <row r="92" spans="1:3" x14ac:dyDescent="0.25">
      <c r="A92" s="1">
        <v>37073</v>
      </c>
      <c r="B92" s="2">
        <v>17.100000000000001</v>
      </c>
      <c r="C92" s="2">
        <v>76.900000000000006</v>
      </c>
    </row>
    <row r="93" spans="1:3" x14ac:dyDescent="0.25">
      <c r="A93" s="1">
        <v>37104</v>
      </c>
      <c r="B93" s="2">
        <v>4</v>
      </c>
      <c r="C93" s="2">
        <v>127.09999999999998</v>
      </c>
    </row>
    <row r="94" spans="1:3" x14ac:dyDescent="0.25">
      <c r="A94" s="1">
        <v>37135</v>
      </c>
      <c r="B94" s="2">
        <v>94.700000000000017</v>
      </c>
      <c r="C94" s="2">
        <v>23.6</v>
      </c>
    </row>
    <row r="95" spans="1:3" x14ac:dyDescent="0.25">
      <c r="A95" s="1">
        <v>37165</v>
      </c>
      <c r="B95" s="2">
        <v>259.89999999999998</v>
      </c>
      <c r="C95" s="2">
        <v>0</v>
      </c>
    </row>
    <row r="96" spans="1:3" x14ac:dyDescent="0.25">
      <c r="A96" s="1">
        <v>37196</v>
      </c>
      <c r="B96" s="2">
        <v>388.89999999999992</v>
      </c>
      <c r="C96" s="2">
        <v>0</v>
      </c>
    </row>
    <row r="97" spans="1:3" x14ac:dyDescent="0.25">
      <c r="A97" s="1">
        <v>37226</v>
      </c>
      <c r="B97" s="2">
        <v>578.29999999999995</v>
      </c>
      <c r="C97" s="2">
        <v>0</v>
      </c>
    </row>
    <row r="98" spans="1:3" x14ac:dyDescent="0.25">
      <c r="A98" s="1">
        <v>37257</v>
      </c>
      <c r="B98" s="2">
        <v>639.4000000000002</v>
      </c>
      <c r="C98" s="2">
        <v>0</v>
      </c>
    </row>
    <row r="99" spans="1:3" x14ac:dyDescent="0.25">
      <c r="A99" s="1">
        <v>37288</v>
      </c>
      <c r="B99" s="2">
        <v>601.90000000000009</v>
      </c>
      <c r="C99" s="2">
        <v>0</v>
      </c>
    </row>
    <row r="100" spans="1:3" x14ac:dyDescent="0.25">
      <c r="A100" s="1">
        <v>37316</v>
      </c>
      <c r="B100" s="2">
        <v>572.50000000000011</v>
      </c>
      <c r="C100" s="2">
        <v>0</v>
      </c>
    </row>
    <row r="101" spans="1:3" x14ac:dyDescent="0.25">
      <c r="A101" s="1">
        <v>37347</v>
      </c>
      <c r="B101" s="2">
        <v>336.89999999999992</v>
      </c>
      <c r="C101" s="2">
        <v>7.8999999999999995</v>
      </c>
    </row>
    <row r="102" spans="1:3" x14ac:dyDescent="0.25">
      <c r="A102" s="1">
        <v>37377</v>
      </c>
      <c r="B102" s="2">
        <v>220.29999999999995</v>
      </c>
      <c r="C102" s="2">
        <v>5.6</v>
      </c>
    </row>
    <row r="103" spans="1:3" x14ac:dyDescent="0.25">
      <c r="A103" s="1">
        <v>37408</v>
      </c>
      <c r="B103" s="2">
        <v>49.599999999999994</v>
      </c>
      <c r="C103" s="2">
        <v>47</v>
      </c>
    </row>
    <row r="104" spans="1:3" x14ac:dyDescent="0.25">
      <c r="A104" s="1">
        <v>37438</v>
      </c>
      <c r="B104" s="2">
        <v>4</v>
      </c>
      <c r="C104" s="2">
        <v>132.09999999999997</v>
      </c>
    </row>
    <row r="105" spans="1:3" x14ac:dyDescent="0.25">
      <c r="A105" s="1">
        <v>37469</v>
      </c>
      <c r="B105" s="2">
        <v>6.5000000000000009</v>
      </c>
      <c r="C105" s="2">
        <v>104.1</v>
      </c>
    </row>
    <row r="106" spans="1:3" x14ac:dyDescent="0.25">
      <c r="A106" s="1">
        <v>37500</v>
      </c>
      <c r="B106" s="2">
        <v>45.2</v>
      </c>
      <c r="C106" s="2">
        <v>52.599999999999994</v>
      </c>
    </row>
    <row r="107" spans="1:3" x14ac:dyDescent="0.25">
      <c r="A107" s="1">
        <v>37530</v>
      </c>
      <c r="B107" s="2">
        <v>332.79999999999995</v>
      </c>
      <c r="C107" s="2">
        <v>5.6</v>
      </c>
    </row>
    <row r="108" spans="1:3" x14ac:dyDescent="0.25">
      <c r="A108" s="1">
        <v>37561</v>
      </c>
      <c r="B108" s="2">
        <v>490.7</v>
      </c>
      <c r="C108" s="2">
        <v>0</v>
      </c>
    </row>
    <row r="109" spans="1:3" x14ac:dyDescent="0.25">
      <c r="A109" s="1">
        <v>37591</v>
      </c>
      <c r="B109" s="2">
        <v>671.59999999999991</v>
      </c>
      <c r="C109" s="2">
        <v>0</v>
      </c>
    </row>
    <row r="110" spans="1:3" x14ac:dyDescent="0.25">
      <c r="A110" s="1">
        <v>37622</v>
      </c>
      <c r="B110">
        <v>921</v>
      </c>
      <c r="C110">
        <v>0</v>
      </c>
    </row>
    <row r="111" spans="1:3" x14ac:dyDescent="0.25">
      <c r="A111" s="1">
        <v>37653</v>
      </c>
      <c r="B111">
        <v>784.5</v>
      </c>
      <c r="C111">
        <v>0</v>
      </c>
    </row>
    <row r="112" spans="1:3" x14ac:dyDescent="0.25">
      <c r="A112" s="1">
        <v>37681</v>
      </c>
      <c r="B112">
        <v>625.79999999999995</v>
      </c>
      <c r="C112">
        <v>0</v>
      </c>
    </row>
    <row r="113" spans="1:3" x14ac:dyDescent="0.25">
      <c r="A113" s="1">
        <v>37712</v>
      </c>
      <c r="B113">
        <v>412.4</v>
      </c>
      <c r="C113">
        <v>0</v>
      </c>
    </row>
    <row r="114" spans="1:3" x14ac:dyDescent="0.25">
      <c r="A114" s="1">
        <v>37742</v>
      </c>
      <c r="B114">
        <v>168.4</v>
      </c>
      <c r="C114">
        <v>0</v>
      </c>
    </row>
    <row r="115" spans="1:3" x14ac:dyDescent="0.25">
      <c r="A115" s="1">
        <v>37773</v>
      </c>
      <c r="B115">
        <v>45.9</v>
      </c>
      <c r="C115">
        <v>39</v>
      </c>
    </row>
    <row r="116" spans="1:3" x14ac:dyDescent="0.25">
      <c r="A116" s="1">
        <v>37803</v>
      </c>
      <c r="B116">
        <v>3.7</v>
      </c>
      <c r="C116">
        <v>84.2</v>
      </c>
    </row>
    <row r="117" spans="1:3" x14ac:dyDescent="0.25">
      <c r="A117" s="1">
        <v>37834</v>
      </c>
      <c r="B117">
        <v>11.4</v>
      </c>
      <c r="C117">
        <v>103.7</v>
      </c>
    </row>
    <row r="118" spans="1:3" x14ac:dyDescent="0.25">
      <c r="A118" s="1">
        <v>37865</v>
      </c>
      <c r="B118">
        <v>66.8</v>
      </c>
      <c r="C118">
        <v>23.6</v>
      </c>
    </row>
    <row r="119" spans="1:3" x14ac:dyDescent="0.25">
      <c r="A119" s="1">
        <v>37895</v>
      </c>
      <c r="B119">
        <v>313.7</v>
      </c>
      <c r="C119">
        <v>0</v>
      </c>
    </row>
    <row r="120" spans="1:3" x14ac:dyDescent="0.25">
      <c r="A120" s="1">
        <v>37926</v>
      </c>
      <c r="B120">
        <v>435.2</v>
      </c>
      <c r="C120">
        <v>0</v>
      </c>
    </row>
    <row r="121" spans="1:3" x14ac:dyDescent="0.25">
      <c r="A121" s="1">
        <v>37956</v>
      </c>
      <c r="B121">
        <v>652.70000000000005</v>
      </c>
      <c r="C121">
        <v>0</v>
      </c>
    </row>
    <row r="122" spans="1:3" x14ac:dyDescent="0.25">
      <c r="A122" s="1">
        <v>37987</v>
      </c>
      <c r="B122">
        <v>981.8</v>
      </c>
      <c r="C122">
        <v>0</v>
      </c>
    </row>
    <row r="123" spans="1:3" x14ac:dyDescent="0.25">
      <c r="A123" s="1">
        <v>38018</v>
      </c>
      <c r="B123">
        <v>706.1</v>
      </c>
      <c r="C123">
        <v>0</v>
      </c>
    </row>
    <row r="124" spans="1:3" x14ac:dyDescent="0.25">
      <c r="A124" s="1">
        <v>38047</v>
      </c>
      <c r="B124">
        <v>530.1</v>
      </c>
      <c r="C124">
        <v>0</v>
      </c>
    </row>
    <row r="125" spans="1:3" x14ac:dyDescent="0.25">
      <c r="A125" s="1">
        <v>38078</v>
      </c>
      <c r="B125">
        <v>358.1</v>
      </c>
      <c r="C125">
        <v>0</v>
      </c>
    </row>
    <row r="126" spans="1:3" x14ac:dyDescent="0.25">
      <c r="A126" s="1">
        <v>38108</v>
      </c>
      <c r="B126">
        <v>154.9</v>
      </c>
      <c r="C126">
        <v>8.3000000000000007</v>
      </c>
    </row>
    <row r="127" spans="1:3" x14ac:dyDescent="0.25">
      <c r="A127" s="1">
        <v>38139</v>
      </c>
      <c r="B127">
        <v>71.400000000000006</v>
      </c>
      <c r="C127">
        <v>19.100000000000001</v>
      </c>
    </row>
    <row r="128" spans="1:3" x14ac:dyDescent="0.25">
      <c r="A128" s="1">
        <v>38169</v>
      </c>
      <c r="B128">
        <v>6.9</v>
      </c>
      <c r="C128">
        <v>62.6</v>
      </c>
    </row>
    <row r="129" spans="1:3" x14ac:dyDescent="0.25">
      <c r="A129" s="1">
        <v>38200</v>
      </c>
      <c r="B129">
        <v>31.5</v>
      </c>
      <c r="C129">
        <v>45.9</v>
      </c>
    </row>
    <row r="130" spans="1:3" x14ac:dyDescent="0.25">
      <c r="A130" s="1">
        <v>38231</v>
      </c>
      <c r="B130">
        <v>61.3</v>
      </c>
      <c r="C130">
        <v>15.5</v>
      </c>
    </row>
    <row r="131" spans="1:3" x14ac:dyDescent="0.25">
      <c r="A131" s="1">
        <v>38261</v>
      </c>
      <c r="B131">
        <v>276</v>
      </c>
      <c r="C131">
        <v>0</v>
      </c>
    </row>
    <row r="132" spans="1:3" x14ac:dyDescent="0.25">
      <c r="A132" s="1">
        <v>38292</v>
      </c>
      <c r="B132">
        <v>452.3</v>
      </c>
      <c r="C132">
        <v>0</v>
      </c>
    </row>
    <row r="133" spans="1:3" x14ac:dyDescent="0.25">
      <c r="A133" s="1">
        <v>38322</v>
      </c>
      <c r="B133">
        <v>722.8</v>
      </c>
      <c r="C133">
        <v>0</v>
      </c>
    </row>
    <row r="134" spans="1:3" x14ac:dyDescent="0.25">
      <c r="A134" s="1">
        <v>38353</v>
      </c>
      <c r="B134">
        <v>862.4</v>
      </c>
      <c r="C134">
        <v>0</v>
      </c>
    </row>
    <row r="135" spans="1:3" x14ac:dyDescent="0.25">
      <c r="A135" s="1">
        <v>38384</v>
      </c>
      <c r="B135">
        <v>676.1</v>
      </c>
      <c r="C135">
        <v>0</v>
      </c>
    </row>
    <row r="136" spans="1:3" x14ac:dyDescent="0.25">
      <c r="A136" s="1">
        <v>38412</v>
      </c>
      <c r="B136">
        <v>635.4</v>
      </c>
      <c r="C136">
        <v>0</v>
      </c>
    </row>
    <row r="137" spans="1:3" x14ac:dyDescent="0.25">
      <c r="A137" s="1">
        <v>38443</v>
      </c>
      <c r="B137">
        <v>337.2</v>
      </c>
      <c r="C137">
        <v>0</v>
      </c>
    </row>
    <row r="138" spans="1:3" x14ac:dyDescent="0.25">
      <c r="A138" s="1">
        <v>38473</v>
      </c>
      <c r="B138">
        <v>212.4</v>
      </c>
      <c r="C138">
        <v>0.5</v>
      </c>
    </row>
    <row r="139" spans="1:3" x14ac:dyDescent="0.25">
      <c r="A139" s="1">
        <v>38504</v>
      </c>
      <c r="B139">
        <v>18.399999999999999</v>
      </c>
      <c r="C139">
        <v>98.8</v>
      </c>
    </row>
    <row r="140" spans="1:3" x14ac:dyDescent="0.25">
      <c r="A140" s="1">
        <v>38534</v>
      </c>
      <c r="B140">
        <v>2.1</v>
      </c>
      <c r="C140">
        <v>141.69999999999999</v>
      </c>
    </row>
    <row r="141" spans="1:3" x14ac:dyDescent="0.25">
      <c r="A141" s="1">
        <v>38565</v>
      </c>
      <c r="B141">
        <v>4.2</v>
      </c>
      <c r="C141">
        <v>112.6</v>
      </c>
    </row>
    <row r="142" spans="1:3" x14ac:dyDescent="0.25">
      <c r="A142" s="1">
        <v>38596</v>
      </c>
      <c r="B142">
        <v>56.4</v>
      </c>
      <c r="C142">
        <v>27.1</v>
      </c>
    </row>
    <row r="143" spans="1:3" x14ac:dyDescent="0.25">
      <c r="A143" s="1">
        <v>38626</v>
      </c>
      <c r="B143">
        <v>272.7</v>
      </c>
      <c r="C143">
        <v>3.3</v>
      </c>
    </row>
    <row r="144" spans="1:3" x14ac:dyDescent="0.25">
      <c r="A144" s="1">
        <v>38657</v>
      </c>
      <c r="B144">
        <v>432</v>
      </c>
      <c r="C144">
        <v>0</v>
      </c>
    </row>
    <row r="145" spans="1:3" x14ac:dyDescent="0.25">
      <c r="A145" s="1">
        <v>38687</v>
      </c>
      <c r="B145">
        <v>735.5</v>
      </c>
      <c r="C145">
        <v>0</v>
      </c>
    </row>
    <row r="146" spans="1:3" x14ac:dyDescent="0.25">
      <c r="A146" s="1">
        <v>38718</v>
      </c>
      <c r="B146">
        <v>653.5</v>
      </c>
      <c r="C146">
        <v>0</v>
      </c>
    </row>
    <row r="147" spans="1:3" x14ac:dyDescent="0.25">
      <c r="A147" s="1">
        <v>38749</v>
      </c>
      <c r="B147">
        <v>679.8</v>
      </c>
      <c r="C147">
        <v>0</v>
      </c>
    </row>
    <row r="148" spans="1:3" x14ac:dyDescent="0.25">
      <c r="A148" s="1">
        <v>38777</v>
      </c>
      <c r="B148">
        <v>571.4</v>
      </c>
      <c r="C148">
        <v>0</v>
      </c>
    </row>
    <row r="149" spans="1:3" x14ac:dyDescent="0.25">
      <c r="A149" s="1">
        <v>38808</v>
      </c>
      <c r="B149">
        <v>309.7</v>
      </c>
      <c r="C149">
        <v>0</v>
      </c>
    </row>
    <row r="150" spans="1:3" x14ac:dyDescent="0.25">
      <c r="A150" s="1">
        <v>38838</v>
      </c>
      <c r="B150">
        <v>145</v>
      </c>
      <c r="C150">
        <v>15.9</v>
      </c>
    </row>
    <row r="151" spans="1:3" x14ac:dyDescent="0.25">
      <c r="A151" s="1">
        <v>38869</v>
      </c>
      <c r="B151">
        <v>36.4</v>
      </c>
      <c r="C151">
        <v>36.299999999999997</v>
      </c>
    </row>
    <row r="152" spans="1:3" x14ac:dyDescent="0.25">
      <c r="A152" s="1">
        <v>38899</v>
      </c>
      <c r="B152">
        <v>3.7</v>
      </c>
      <c r="C152">
        <v>115</v>
      </c>
    </row>
    <row r="153" spans="1:3" x14ac:dyDescent="0.25">
      <c r="A153" s="1">
        <v>38930</v>
      </c>
      <c r="B153">
        <v>10.4</v>
      </c>
      <c r="C153">
        <v>79.8</v>
      </c>
    </row>
    <row r="154" spans="1:3" x14ac:dyDescent="0.25">
      <c r="A154" s="1">
        <v>38961</v>
      </c>
      <c r="B154">
        <v>97.9</v>
      </c>
      <c r="C154">
        <v>4.5999999999999996</v>
      </c>
    </row>
    <row r="155" spans="1:3" x14ac:dyDescent="0.25">
      <c r="A155" s="1">
        <v>38991</v>
      </c>
      <c r="B155">
        <v>301.60000000000002</v>
      </c>
      <c r="C155">
        <v>0</v>
      </c>
    </row>
    <row r="156" spans="1:3" x14ac:dyDescent="0.25">
      <c r="A156" s="1">
        <v>39022</v>
      </c>
      <c r="B156">
        <v>391.1</v>
      </c>
      <c r="C156">
        <v>0</v>
      </c>
    </row>
    <row r="157" spans="1:3" x14ac:dyDescent="0.25">
      <c r="A157" s="1">
        <v>39052</v>
      </c>
      <c r="B157">
        <v>541.6</v>
      </c>
      <c r="C157">
        <v>0</v>
      </c>
    </row>
    <row r="158" spans="1:3" x14ac:dyDescent="0.25">
      <c r="A158" s="1">
        <v>39083</v>
      </c>
      <c r="B158">
        <v>712.6</v>
      </c>
      <c r="C158">
        <v>0</v>
      </c>
    </row>
    <row r="159" spans="1:3" x14ac:dyDescent="0.25">
      <c r="A159" s="1">
        <v>39114</v>
      </c>
      <c r="B159">
        <v>775.5</v>
      </c>
      <c r="C159">
        <v>0</v>
      </c>
    </row>
    <row r="160" spans="1:3" x14ac:dyDescent="0.25">
      <c r="A160" s="1">
        <v>39142</v>
      </c>
      <c r="B160">
        <v>588.29999999999995</v>
      </c>
      <c r="C160">
        <v>0</v>
      </c>
    </row>
    <row r="161" spans="1:3" x14ac:dyDescent="0.25">
      <c r="A161" s="1">
        <v>39173</v>
      </c>
      <c r="B161">
        <v>358.6</v>
      </c>
      <c r="C161">
        <v>0</v>
      </c>
    </row>
    <row r="162" spans="1:3" x14ac:dyDescent="0.25">
      <c r="A162" s="1">
        <v>39203</v>
      </c>
      <c r="B162">
        <v>150.19999999999999</v>
      </c>
      <c r="C162">
        <v>9.5</v>
      </c>
    </row>
    <row r="163" spans="1:3" x14ac:dyDescent="0.25">
      <c r="A163" s="1">
        <v>39234</v>
      </c>
      <c r="B163">
        <v>29.4</v>
      </c>
      <c r="C163">
        <v>69.7</v>
      </c>
    </row>
    <row r="164" spans="1:3" x14ac:dyDescent="0.25">
      <c r="A164" s="1">
        <v>39264</v>
      </c>
      <c r="B164">
        <v>15.7</v>
      </c>
      <c r="C164">
        <v>62.7</v>
      </c>
    </row>
    <row r="165" spans="1:3" x14ac:dyDescent="0.25">
      <c r="A165" s="1">
        <v>39295</v>
      </c>
      <c r="B165">
        <v>12.1</v>
      </c>
      <c r="C165">
        <v>100.4</v>
      </c>
    </row>
    <row r="166" spans="1:3" x14ac:dyDescent="0.25">
      <c r="A166" s="1">
        <v>39326</v>
      </c>
      <c r="B166">
        <v>54.8</v>
      </c>
      <c r="C166">
        <v>32.200000000000003</v>
      </c>
    </row>
    <row r="167" spans="1:3" x14ac:dyDescent="0.25">
      <c r="A167" s="1">
        <v>39356</v>
      </c>
      <c r="B167">
        <v>174.9</v>
      </c>
      <c r="C167">
        <v>6.8</v>
      </c>
    </row>
    <row r="168" spans="1:3" x14ac:dyDescent="0.25">
      <c r="A168" s="1">
        <v>39387</v>
      </c>
      <c r="B168">
        <v>474.2</v>
      </c>
      <c r="C168">
        <v>0</v>
      </c>
    </row>
    <row r="169" spans="1:3" x14ac:dyDescent="0.25">
      <c r="A169" s="1">
        <v>39417</v>
      </c>
      <c r="B169">
        <v>716.1</v>
      </c>
      <c r="C169">
        <v>0</v>
      </c>
    </row>
    <row r="170" spans="1:3" x14ac:dyDescent="0.25">
      <c r="A170" s="1">
        <v>39448</v>
      </c>
      <c r="B170">
        <v>685.1</v>
      </c>
      <c r="C170">
        <v>0</v>
      </c>
    </row>
    <row r="171" spans="1:3" x14ac:dyDescent="0.25">
      <c r="A171" s="1">
        <v>39479</v>
      </c>
      <c r="B171">
        <v>715.1</v>
      </c>
      <c r="C171">
        <v>0</v>
      </c>
    </row>
    <row r="172" spans="1:3" x14ac:dyDescent="0.25">
      <c r="A172" s="1">
        <v>39508</v>
      </c>
      <c r="B172">
        <v>641</v>
      </c>
      <c r="C172">
        <v>0</v>
      </c>
    </row>
    <row r="173" spans="1:3" x14ac:dyDescent="0.25">
      <c r="A173" s="1">
        <v>39539</v>
      </c>
      <c r="B173">
        <v>274</v>
      </c>
      <c r="C173">
        <v>1</v>
      </c>
    </row>
    <row r="174" spans="1:3" x14ac:dyDescent="0.25">
      <c r="A174" s="1">
        <v>39569</v>
      </c>
      <c r="B174">
        <v>188.5</v>
      </c>
      <c r="C174">
        <v>0</v>
      </c>
    </row>
    <row r="175" spans="1:3" x14ac:dyDescent="0.25">
      <c r="A175" s="1">
        <v>39600</v>
      </c>
      <c r="B175">
        <v>23.3</v>
      </c>
      <c r="C175">
        <v>56.5</v>
      </c>
    </row>
    <row r="176" spans="1:3" x14ac:dyDescent="0.25">
      <c r="A176" s="1">
        <v>39630</v>
      </c>
      <c r="B176">
        <v>1.5</v>
      </c>
      <c r="C176">
        <v>75.599999999999994</v>
      </c>
    </row>
    <row r="177" spans="1:3" x14ac:dyDescent="0.25">
      <c r="A177" s="1">
        <v>39661</v>
      </c>
      <c r="B177">
        <v>16.3</v>
      </c>
      <c r="C177">
        <v>47.8</v>
      </c>
    </row>
    <row r="178" spans="1:3" x14ac:dyDescent="0.25">
      <c r="A178" s="1">
        <v>39692</v>
      </c>
      <c r="B178">
        <v>97.8</v>
      </c>
      <c r="C178">
        <v>24.4</v>
      </c>
    </row>
    <row r="179" spans="1:3" x14ac:dyDescent="0.25">
      <c r="A179" s="1">
        <v>39722</v>
      </c>
      <c r="B179">
        <v>301.60000000000002</v>
      </c>
      <c r="C179">
        <v>0</v>
      </c>
    </row>
    <row r="180" spans="1:3" x14ac:dyDescent="0.25">
      <c r="A180" s="1">
        <v>39753</v>
      </c>
      <c r="B180">
        <v>459.9</v>
      </c>
      <c r="C180">
        <v>0</v>
      </c>
    </row>
    <row r="181" spans="1:3" x14ac:dyDescent="0.25">
      <c r="A181" s="1">
        <v>39783</v>
      </c>
      <c r="B181">
        <v>708.5</v>
      </c>
      <c r="C181">
        <v>0</v>
      </c>
    </row>
    <row r="182" spans="1:3" x14ac:dyDescent="0.25">
      <c r="A182" s="1">
        <v>39814</v>
      </c>
      <c r="B182">
        <v>887.1</v>
      </c>
      <c r="C182">
        <v>0</v>
      </c>
    </row>
    <row r="183" spans="1:3" x14ac:dyDescent="0.25">
      <c r="A183" s="1">
        <v>39845</v>
      </c>
      <c r="B183">
        <v>653.79999999999995</v>
      </c>
      <c r="C183">
        <v>0</v>
      </c>
    </row>
    <row r="184" spans="1:3" x14ac:dyDescent="0.25">
      <c r="A184" s="1">
        <v>39873</v>
      </c>
      <c r="B184">
        <v>555.6</v>
      </c>
      <c r="C184">
        <v>0</v>
      </c>
    </row>
    <row r="185" spans="1:3" x14ac:dyDescent="0.25">
      <c r="A185" s="1">
        <v>39904</v>
      </c>
      <c r="B185">
        <v>326.3</v>
      </c>
      <c r="C185">
        <v>0.8</v>
      </c>
    </row>
    <row r="186" spans="1:3" x14ac:dyDescent="0.25">
      <c r="A186" s="1">
        <v>39934</v>
      </c>
      <c r="B186">
        <v>165.3</v>
      </c>
      <c r="C186">
        <v>0</v>
      </c>
    </row>
    <row r="187" spans="1:3" x14ac:dyDescent="0.25">
      <c r="A187" s="1">
        <v>39965</v>
      </c>
      <c r="B187">
        <v>59.2</v>
      </c>
      <c r="C187">
        <v>32.6</v>
      </c>
    </row>
    <row r="188" spans="1:3" x14ac:dyDescent="0.25">
      <c r="A188" s="1">
        <v>39995</v>
      </c>
      <c r="B188">
        <v>11.8</v>
      </c>
      <c r="C188">
        <v>35.6</v>
      </c>
    </row>
    <row r="189" spans="1:3" x14ac:dyDescent="0.25">
      <c r="A189" s="1">
        <v>40026</v>
      </c>
      <c r="B189">
        <v>20.6</v>
      </c>
      <c r="C189">
        <v>85.2</v>
      </c>
    </row>
    <row r="190" spans="1:3" x14ac:dyDescent="0.25">
      <c r="A190" s="1">
        <v>40057</v>
      </c>
      <c r="B190">
        <v>100.9</v>
      </c>
      <c r="C190">
        <v>4.5999999999999996</v>
      </c>
    </row>
    <row r="191" spans="1:3" x14ac:dyDescent="0.25">
      <c r="A191" s="1">
        <v>40087</v>
      </c>
      <c r="B191">
        <v>330.2</v>
      </c>
      <c r="C191">
        <v>0</v>
      </c>
    </row>
    <row r="192" spans="1:3" x14ac:dyDescent="0.25">
      <c r="A192" s="1">
        <v>40118</v>
      </c>
      <c r="B192">
        <v>384.5</v>
      </c>
      <c r="C192">
        <v>0</v>
      </c>
    </row>
    <row r="193" spans="1:3" x14ac:dyDescent="0.25">
      <c r="A193" s="1">
        <v>40148</v>
      </c>
      <c r="B193">
        <v>696.8</v>
      </c>
      <c r="C193">
        <v>0</v>
      </c>
    </row>
    <row r="194" spans="1:3" x14ac:dyDescent="0.25">
      <c r="A194" s="1">
        <v>40179</v>
      </c>
      <c r="B194">
        <v>750.59999999999991</v>
      </c>
      <c r="C194">
        <v>0</v>
      </c>
    </row>
    <row r="195" spans="1:3" x14ac:dyDescent="0.25">
      <c r="A195" s="1">
        <v>40210</v>
      </c>
      <c r="B195">
        <v>620.40000000000009</v>
      </c>
      <c r="C195">
        <v>0</v>
      </c>
    </row>
    <row r="196" spans="1:3" x14ac:dyDescent="0.25">
      <c r="A196" s="1">
        <v>40238</v>
      </c>
      <c r="B196">
        <v>451.89999999999992</v>
      </c>
      <c r="C196">
        <v>0</v>
      </c>
    </row>
    <row r="197" spans="1:3" x14ac:dyDescent="0.25">
      <c r="A197" s="1">
        <v>40269</v>
      </c>
      <c r="B197">
        <v>243.49999999999989</v>
      </c>
      <c r="C197">
        <v>1.3</v>
      </c>
    </row>
    <row r="198" spans="1:3" x14ac:dyDescent="0.25">
      <c r="A198" s="1">
        <v>40299</v>
      </c>
      <c r="B198">
        <v>110.2</v>
      </c>
      <c r="C198">
        <v>26.100000000000005</v>
      </c>
    </row>
    <row r="199" spans="1:3" x14ac:dyDescent="0.25">
      <c r="A199" s="1">
        <v>40330</v>
      </c>
      <c r="B199">
        <v>38.300000000000004</v>
      </c>
      <c r="C199">
        <v>33.700000000000003</v>
      </c>
    </row>
    <row r="200" spans="1:3" x14ac:dyDescent="0.25">
      <c r="A200" s="1">
        <v>40360</v>
      </c>
      <c r="B200">
        <v>3.4000000000000004</v>
      </c>
      <c r="C200">
        <v>139.79999999999995</v>
      </c>
    </row>
    <row r="201" spans="1:3" x14ac:dyDescent="0.25">
      <c r="A201" s="1">
        <v>40391</v>
      </c>
      <c r="B201">
        <v>10.100000000000001</v>
      </c>
      <c r="C201">
        <v>90.299999999999969</v>
      </c>
    </row>
    <row r="202" spans="1:3" x14ac:dyDescent="0.25">
      <c r="A202" s="1">
        <v>40422</v>
      </c>
      <c r="B202">
        <v>99.40000000000002</v>
      </c>
      <c r="C202">
        <v>29.400000000000002</v>
      </c>
    </row>
    <row r="203" spans="1:3" x14ac:dyDescent="0.25">
      <c r="A203" s="1">
        <v>40452</v>
      </c>
      <c r="B203">
        <v>284.69999999999993</v>
      </c>
      <c r="C203">
        <v>0</v>
      </c>
    </row>
    <row r="204" spans="1:3" x14ac:dyDescent="0.25">
      <c r="A204" s="1">
        <v>40483</v>
      </c>
      <c r="B204">
        <v>451.4</v>
      </c>
      <c r="C204">
        <v>0</v>
      </c>
    </row>
    <row r="205" spans="1:3" x14ac:dyDescent="0.25">
      <c r="A205" s="1">
        <v>40513</v>
      </c>
      <c r="B205">
        <v>713.49999999999989</v>
      </c>
      <c r="C205">
        <v>0</v>
      </c>
    </row>
    <row r="206" spans="1:3" x14ac:dyDescent="0.25">
      <c r="A206" s="1">
        <v>40544</v>
      </c>
      <c r="B206">
        <v>853.19999999999982</v>
      </c>
      <c r="C206">
        <v>0</v>
      </c>
    </row>
    <row r="207" spans="1:3" x14ac:dyDescent="0.25">
      <c r="A207" s="1">
        <v>40575</v>
      </c>
      <c r="B207">
        <v>700.39999999999986</v>
      </c>
      <c r="C207">
        <v>0</v>
      </c>
    </row>
    <row r="208" spans="1:3" x14ac:dyDescent="0.25">
      <c r="A208" s="1">
        <v>40603</v>
      </c>
      <c r="B208">
        <v>595.70000000000016</v>
      </c>
      <c r="C208">
        <v>0</v>
      </c>
    </row>
    <row r="209" spans="1:3" x14ac:dyDescent="0.25">
      <c r="A209" s="1">
        <v>40634</v>
      </c>
      <c r="B209">
        <v>350.99999999999989</v>
      </c>
      <c r="C209">
        <v>0</v>
      </c>
    </row>
    <row r="210" spans="1:3" x14ac:dyDescent="0.25">
      <c r="A210" s="1">
        <v>40664</v>
      </c>
      <c r="B210">
        <v>89.40000000000002</v>
      </c>
      <c r="C210">
        <v>0</v>
      </c>
    </row>
    <row r="211" spans="1:3" x14ac:dyDescent="0.25">
      <c r="A211" s="1">
        <v>40695</v>
      </c>
      <c r="B211" s="9">
        <v>25.2</v>
      </c>
      <c r="C211" s="9">
        <v>24.9</v>
      </c>
    </row>
    <row r="212" spans="1:3" x14ac:dyDescent="0.25">
      <c r="A212" s="1">
        <v>40725</v>
      </c>
      <c r="B212" s="9">
        <v>0</v>
      </c>
      <c r="C212" s="9">
        <v>118.3</v>
      </c>
    </row>
    <row r="213" spans="1:3" x14ac:dyDescent="0.25">
      <c r="A213" s="1">
        <v>40756</v>
      </c>
      <c r="B213" s="9">
        <v>7</v>
      </c>
      <c r="C213" s="9">
        <v>68.2</v>
      </c>
    </row>
    <row r="214" spans="1:3" x14ac:dyDescent="0.25">
      <c r="A214" s="1">
        <v>40787</v>
      </c>
      <c r="B214">
        <v>72.5</v>
      </c>
      <c r="C214">
        <v>24.500000000000004</v>
      </c>
    </row>
    <row r="215" spans="1:3" x14ac:dyDescent="0.25">
      <c r="A215" s="1">
        <v>40817</v>
      </c>
      <c r="B215">
        <v>266.49999999999994</v>
      </c>
      <c r="C215">
        <v>0.5</v>
      </c>
    </row>
    <row r="216" spans="1:3" x14ac:dyDescent="0.25">
      <c r="A216" s="1">
        <v>40848</v>
      </c>
      <c r="B216">
        <v>394.7</v>
      </c>
      <c r="C216">
        <v>0</v>
      </c>
    </row>
    <row r="217" spans="1:3" x14ac:dyDescent="0.25">
      <c r="A217" s="1">
        <v>40878</v>
      </c>
      <c r="B217">
        <v>623.09999999999991</v>
      </c>
      <c r="C217">
        <v>0</v>
      </c>
    </row>
    <row r="218" spans="1:3" x14ac:dyDescent="0.25">
      <c r="A218" s="1">
        <v>40909</v>
      </c>
      <c r="B218">
        <v>712.69999999999993</v>
      </c>
      <c r="C218">
        <v>0</v>
      </c>
    </row>
    <row r="219" spans="1:3" x14ac:dyDescent="0.25">
      <c r="A219" s="1">
        <v>40940</v>
      </c>
      <c r="B219">
        <v>604.40000000000009</v>
      </c>
      <c r="C219">
        <v>0</v>
      </c>
    </row>
    <row r="220" spans="1:3" x14ac:dyDescent="0.25">
      <c r="A220" s="1">
        <v>40969</v>
      </c>
      <c r="B220">
        <v>412.19999999999993</v>
      </c>
      <c r="C220">
        <v>0</v>
      </c>
    </row>
    <row r="221" spans="1:3" x14ac:dyDescent="0.25">
      <c r="A221" s="1">
        <v>41000</v>
      </c>
      <c r="B221">
        <v>358.9</v>
      </c>
      <c r="C221">
        <v>0.8</v>
      </c>
    </row>
    <row r="222" spans="1:3" x14ac:dyDescent="0.25">
      <c r="A222" s="1">
        <v>41030</v>
      </c>
      <c r="B222">
        <v>94.000000000000014</v>
      </c>
      <c r="C222">
        <v>20.100000000000001</v>
      </c>
    </row>
    <row r="223" spans="1:3" x14ac:dyDescent="0.25">
      <c r="A223" s="1">
        <v>41061</v>
      </c>
      <c r="B223">
        <v>41.300000000000004</v>
      </c>
      <c r="C223">
        <v>51.8</v>
      </c>
    </row>
    <row r="224" spans="1:3" x14ac:dyDescent="0.25">
      <c r="A224" s="1">
        <v>41091</v>
      </c>
      <c r="B224">
        <v>0.2</v>
      </c>
      <c r="C224">
        <v>120.69999999999996</v>
      </c>
    </row>
    <row r="225" spans="1:3" x14ac:dyDescent="0.25">
      <c r="A225" s="1">
        <v>41122</v>
      </c>
      <c r="B225">
        <v>7.3000000000000007</v>
      </c>
      <c r="C225">
        <v>84.899999999999977</v>
      </c>
    </row>
    <row r="226" spans="1:3" x14ac:dyDescent="0.25">
      <c r="A226" s="1">
        <v>41153</v>
      </c>
      <c r="B226">
        <v>106.30000000000003</v>
      </c>
      <c r="C226">
        <v>20.200000000000003</v>
      </c>
    </row>
    <row r="227" spans="1:3" x14ac:dyDescent="0.25">
      <c r="A227" s="1">
        <v>41183</v>
      </c>
      <c r="B227">
        <v>259.09999999999991</v>
      </c>
      <c r="C227">
        <v>0</v>
      </c>
    </row>
    <row r="228" spans="1:3" x14ac:dyDescent="0.25">
      <c r="A228" s="1">
        <v>41214</v>
      </c>
      <c r="B228">
        <v>498.9</v>
      </c>
      <c r="C228">
        <v>0</v>
      </c>
    </row>
    <row r="229" spans="1:3" x14ac:dyDescent="0.25">
      <c r="A229" s="1">
        <v>41244</v>
      </c>
      <c r="B229">
        <v>625.19999999999993</v>
      </c>
      <c r="C229">
        <v>0</v>
      </c>
    </row>
    <row r="230" spans="1:3" x14ac:dyDescent="0.25">
      <c r="A230" s="1">
        <v>41275</v>
      </c>
      <c r="B230">
        <v>743.9</v>
      </c>
      <c r="C230">
        <v>0</v>
      </c>
    </row>
    <row r="231" spans="1:3" x14ac:dyDescent="0.25">
      <c r="A231" s="1">
        <v>41306</v>
      </c>
      <c r="B231">
        <v>693.5</v>
      </c>
      <c r="C231">
        <v>0</v>
      </c>
    </row>
    <row r="232" spans="1:3" x14ac:dyDescent="0.25">
      <c r="A232" s="1">
        <v>41334</v>
      </c>
      <c r="B232">
        <v>588.30000000000018</v>
      </c>
      <c r="C232">
        <v>0</v>
      </c>
    </row>
    <row r="233" spans="1:3" x14ac:dyDescent="0.25">
      <c r="A233" s="1">
        <v>41365</v>
      </c>
      <c r="B233">
        <v>348.59999999999991</v>
      </c>
      <c r="C233">
        <v>0</v>
      </c>
    </row>
    <row r="234" spans="1:3" x14ac:dyDescent="0.25">
      <c r="A234" s="1">
        <v>41395</v>
      </c>
      <c r="B234">
        <v>139.70000000000002</v>
      </c>
      <c r="C234">
        <v>6.3</v>
      </c>
    </row>
    <row r="235" spans="1:3" x14ac:dyDescent="0.25">
      <c r="A235" s="1">
        <v>41426</v>
      </c>
      <c r="B235">
        <v>72.200000000000017</v>
      </c>
      <c r="C235">
        <v>20.700000000000003</v>
      </c>
    </row>
    <row r="236" spans="1:3" x14ac:dyDescent="0.25">
      <c r="A236" s="1">
        <v>41456</v>
      </c>
      <c r="B236">
        <v>4.8</v>
      </c>
      <c r="C236">
        <v>97.09999999999998</v>
      </c>
    </row>
    <row r="237" spans="1:3" x14ac:dyDescent="0.25">
      <c r="A237" s="1">
        <v>41487</v>
      </c>
      <c r="B237">
        <v>7.7</v>
      </c>
      <c r="C237">
        <v>57.199999999999989</v>
      </c>
    </row>
    <row r="238" spans="1:3" x14ac:dyDescent="0.25">
      <c r="A238" s="1">
        <v>41518</v>
      </c>
      <c r="B238">
        <v>118.4</v>
      </c>
      <c r="C238">
        <v>16.5</v>
      </c>
    </row>
    <row r="239" spans="1:3" x14ac:dyDescent="0.25">
      <c r="A239" s="1">
        <v>41548</v>
      </c>
      <c r="B239">
        <v>235.69999999999996</v>
      </c>
      <c r="C239">
        <v>1.5</v>
      </c>
    </row>
    <row r="240" spans="1:3" x14ac:dyDescent="0.25">
      <c r="A240" s="1">
        <v>41579</v>
      </c>
      <c r="B240">
        <v>501.50000000000006</v>
      </c>
      <c r="C240">
        <v>0</v>
      </c>
    </row>
    <row r="241" spans="1:3" x14ac:dyDescent="0.25">
      <c r="A241" s="1">
        <v>41609</v>
      </c>
      <c r="B241">
        <v>756.99999999999977</v>
      </c>
      <c r="C241">
        <v>0</v>
      </c>
    </row>
    <row r="242" spans="1:3" x14ac:dyDescent="0.25">
      <c r="A242" s="1">
        <v>41640</v>
      </c>
      <c r="B242">
        <v>844.5</v>
      </c>
      <c r="C242">
        <v>0</v>
      </c>
    </row>
    <row r="243" spans="1:3" x14ac:dyDescent="0.25">
      <c r="A243" s="1">
        <v>41671</v>
      </c>
      <c r="B243">
        <v>740.9</v>
      </c>
      <c r="C243">
        <v>0</v>
      </c>
    </row>
    <row r="244" spans="1:3" x14ac:dyDescent="0.25">
      <c r="A244" s="1">
        <v>41699</v>
      </c>
      <c r="B244">
        <v>720.2</v>
      </c>
      <c r="C244">
        <v>0</v>
      </c>
    </row>
    <row r="245" spans="1:3" x14ac:dyDescent="0.25">
      <c r="A245" s="1">
        <v>41730</v>
      </c>
      <c r="B245">
        <v>352.1</v>
      </c>
      <c r="C245">
        <v>0</v>
      </c>
    </row>
    <row r="246" spans="1:3" x14ac:dyDescent="0.25">
      <c r="A246" s="1">
        <v>41760</v>
      </c>
      <c r="B246">
        <v>127.7</v>
      </c>
      <c r="C246">
        <v>12.4</v>
      </c>
    </row>
    <row r="247" spans="1:3" x14ac:dyDescent="0.25">
      <c r="A247" s="1">
        <v>41791</v>
      </c>
      <c r="B247">
        <v>25.7</v>
      </c>
      <c r="C247">
        <v>47.4</v>
      </c>
    </row>
    <row r="248" spans="1:3" x14ac:dyDescent="0.25">
      <c r="A248" s="1">
        <v>41821</v>
      </c>
      <c r="B248">
        <v>10.6</v>
      </c>
      <c r="C248">
        <v>55.9</v>
      </c>
    </row>
    <row r="249" spans="1:3" x14ac:dyDescent="0.25">
      <c r="A249" s="1">
        <v>41852</v>
      </c>
      <c r="B249">
        <v>19</v>
      </c>
      <c r="C249">
        <v>52</v>
      </c>
    </row>
    <row r="250" spans="1:3" x14ac:dyDescent="0.25">
      <c r="A250" s="1">
        <v>41883</v>
      </c>
      <c r="B250">
        <v>90.5</v>
      </c>
      <c r="C250">
        <v>25.4</v>
      </c>
    </row>
    <row r="251" spans="1:3" x14ac:dyDescent="0.25">
      <c r="A251" s="1">
        <v>41913</v>
      </c>
      <c r="B251">
        <v>225.6</v>
      </c>
      <c r="C251">
        <v>1.8</v>
      </c>
    </row>
    <row r="252" spans="1:3" x14ac:dyDescent="0.25">
      <c r="A252" s="1">
        <v>41944</v>
      </c>
      <c r="B252">
        <v>491.6</v>
      </c>
      <c r="C252">
        <v>0</v>
      </c>
    </row>
    <row r="253" spans="1:3" x14ac:dyDescent="0.25">
      <c r="A253" s="1">
        <v>41974</v>
      </c>
      <c r="B253">
        <v>619.9</v>
      </c>
      <c r="C253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workbookViewId="0">
      <selection activeCell="H9" sqref="H9"/>
    </sheetView>
  </sheetViews>
  <sheetFormatPr defaultColWidth="9.109375" defaultRowHeight="13.2" x14ac:dyDescent="0.25"/>
  <cols>
    <col min="1" max="1" width="68.44140625" style="30" bestFit="1" customWidth="1"/>
    <col min="2" max="2" width="13.33203125" style="30" bestFit="1" customWidth="1"/>
    <col min="3" max="5" width="13.6640625" style="30" bestFit="1" customWidth="1"/>
    <col min="6" max="8" width="14.44140625" style="30" bestFit="1" customWidth="1"/>
    <col min="9" max="10" width="14.88671875" style="30" bestFit="1" customWidth="1"/>
    <col min="11" max="11" width="14.44140625" style="30" bestFit="1" customWidth="1"/>
    <col min="12" max="13" width="14.88671875" style="30" bestFit="1" customWidth="1"/>
    <col min="14" max="14" width="9.109375" style="30"/>
    <col min="15" max="15" width="11.6640625" style="30" bestFit="1" customWidth="1"/>
    <col min="16" max="16384" width="9.109375" style="30"/>
  </cols>
  <sheetData>
    <row r="2" spans="1:27" x14ac:dyDescent="0.25">
      <c r="A2" s="75" t="s">
        <v>159</v>
      </c>
      <c r="B2" s="75">
        <v>2009</v>
      </c>
      <c r="C2" s="75">
        <v>2010</v>
      </c>
      <c r="D2" s="75">
        <v>2011</v>
      </c>
      <c r="E2" s="75">
        <v>2012</v>
      </c>
      <c r="F2" s="75">
        <v>2013</v>
      </c>
      <c r="G2" s="75">
        <v>2014</v>
      </c>
      <c r="H2" s="75">
        <v>2015</v>
      </c>
      <c r="I2" s="75">
        <v>2016</v>
      </c>
      <c r="J2" s="75">
        <v>2017</v>
      </c>
      <c r="K2" s="75">
        <v>2018</v>
      </c>
      <c r="L2" s="75">
        <v>2019</v>
      </c>
      <c r="M2" s="75">
        <v>2020</v>
      </c>
    </row>
    <row r="3" spans="1:27" x14ac:dyDescent="0.25">
      <c r="A3" s="76" t="s">
        <v>160</v>
      </c>
      <c r="B3" s="77">
        <v>258079.21812710026</v>
      </c>
      <c r="C3" s="77">
        <v>505604.05151086615</v>
      </c>
      <c r="D3" s="77">
        <v>505604.05151086615</v>
      </c>
      <c r="E3" s="77">
        <v>504460.54298790556</v>
      </c>
      <c r="F3" s="77">
        <v>473728.86872915045</v>
      </c>
      <c r="G3" s="77">
        <v>376734.39521936764</v>
      </c>
      <c r="H3" s="77">
        <v>329319.42198716803</v>
      </c>
      <c r="I3" s="77">
        <v>328284.86129872652</v>
      </c>
      <c r="J3" s="77">
        <v>261911.8570510759</v>
      </c>
      <c r="K3" s="77">
        <v>261911.8570510759</v>
      </c>
      <c r="L3" s="77">
        <v>226227.74087909621</v>
      </c>
      <c r="M3" s="77">
        <v>226163.96103314386</v>
      </c>
    </row>
    <row r="4" spans="1:27" x14ac:dyDescent="0.25">
      <c r="A4" s="76" t="s">
        <v>161</v>
      </c>
      <c r="B4" s="77"/>
      <c r="C4" s="77">
        <v>176590.02795359696</v>
      </c>
      <c r="D4" s="77">
        <v>342383.9360958882</v>
      </c>
      <c r="E4" s="77">
        <v>339889.6387007102</v>
      </c>
      <c r="F4" s="77">
        <v>338947.24307090783</v>
      </c>
      <c r="G4" s="77">
        <v>313908.64148591651</v>
      </c>
      <c r="H4" s="77">
        <v>212305.15997988035</v>
      </c>
      <c r="I4" s="77">
        <v>203069.68140192828</v>
      </c>
      <c r="J4" s="77">
        <v>203069.68140192828</v>
      </c>
      <c r="K4" s="77">
        <v>202309.3872396285</v>
      </c>
      <c r="L4" s="77">
        <v>110021.75782230031</v>
      </c>
      <c r="M4" s="77">
        <v>94821.570593297569</v>
      </c>
    </row>
    <row r="5" spans="1:27" x14ac:dyDescent="0.25">
      <c r="A5" s="76" t="s">
        <v>162</v>
      </c>
      <c r="B5" s="77"/>
      <c r="C5" s="77"/>
      <c r="D5" s="77">
        <v>259175.21868655752</v>
      </c>
      <c r="E5" s="77">
        <v>518350.43737311504</v>
      </c>
      <c r="F5" s="77">
        <v>518350.43737311504</v>
      </c>
      <c r="G5" s="77">
        <v>516845.59338506463</v>
      </c>
      <c r="H5" s="77">
        <v>478543.88628608891</v>
      </c>
      <c r="I5" s="77">
        <v>401921.62019794108</v>
      </c>
      <c r="J5" s="77">
        <v>348519.15696424112</v>
      </c>
      <c r="K5" s="77">
        <v>347791.32569697214</v>
      </c>
      <c r="L5" s="77">
        <v>390852.95170851401</v>
      </c>
      <c r="M5" s="77">
        <v>256088.29460278258</v>
      </c>
    </row>
    <row r="6" spans="1:27" x14ac:dyDescent="0.25">
      <c r="A6" s="76" t="s">
        <v>163</v>
      </c>
      <c r="B6" s="77"/>
      <c r="C6" s="77"/>
      <c r="D6" s="77"/>
      <c r="E6" s="77">
        <v>170805.37694206584</v>
      </c>
      <c r="F6" s="77">
        <v>341610.75425034255</v>
      </c>
      <c r="G6" s="77">
        <v>341610.75425034255</v>
      </c>
      <c r="H6" s="77">
        <v>338452.82844285696</v>
      </c>
      <c r="I6" s="77">
        <v>294604.98507918062</v>
      </c>
      <c r="J6" s="77">
        <v>250166.71519501388</v>
      </c>
      <c r="K6" s="77">
        <v>212667.03191332149</v>
      </c>
      <c r="L6" s="77">
        <v>212435.89799124471</v>
      </c>
      <c r="M6" s="77">
        <v>195367.89799124465</v>
      </c>
    </row>
    <row r="7" spans="1:27" x14ac:dyDescent="0.25">
      <c r="A7" s="76" t="s">
        <v>164</v>
      </c>
      <c r="B7" s="77"/>
      <c r="C7" s="77"/>
      <c r="D7" s="77"/>
      <c r="E7" s="77"/>
      <c r="F7" s="77">
        <v>248315.57751024087</v>
      </c>
      <c r="G7" s="77">
        <v>491100.49605441676</v>
      </c>
      <c r="H7" s="77">
        <v>482576.25401830074</v>
      </c>
      <c r="I7" s="77">
        <v>436701.22777200723</v>
      </c>
      <c r="J7" s="77">
        <v>418741.67027054314</v>
      </c>
      <c r="K7" s="77">
        <v>396720.77344885626</v>
      </c>
      <c r="L7" s="77">
        <v>388462.7544211463</v>
      </c>
      <c r="M7" s="77">
        <v>386783.92020940705</v>
      </c>
    </row>
    <row r="8" spans="1:27" x14ac:dyDescent="0.25">
      <c r="A8" s="76" t="s">
        <v>165</v>
      </c>
      <c r="B8" s="77"/>
      <c r="C8" s="77"/>
      <c r="D8" s="77"/>
      <c r="E8" s="77"/>
      <c r="F8" s="77"/>
      <c r="G8" s="77">
        <v>495314.92701998318</v>
      </c>
      <c r="H8" s="77">
        <v>981394.01415130869</v>
      </c>
      <c r="I8" s="77">
        <v>935729.84348382754</v>
      </c>
      <c r="J8" s="77">
        <v>806637.26040436246</v>
      </c>
      <c r="K8" s="77">
        <v>778701.35254416359</v>
      </c>
      <c r="L8" s="77">
        <v>768088.01537309051</v>
      </c>
      <c r="M8" s="77">
        <v>765931.12419487105</v>
      </c>
    </row>
    <row r="9" spans="1:27" x14ac:dyDescent="0.25">
      <c r="A9" s="76" t="s">
        <v>166</v>
      </c>
      <c r="B9" s="77"/>
      <c r="C9" s="77"/>
      <c r="D9" s="77"/>
      <c r="E9" s="77"/>
      <c r="F9" s="77"/>
      <c r="G9" s="77"/>
      <c r="H9" s="77">
        <v>181705.71754005147</v>
      </c>
      <c r="I9" s="77">
        <v>440692.92518048763</v>
      </c>
      <c r="J9" s="77">
        <v>549771.68367726821</v>
      </c>
      <c r="K9" s="77">
        <v>614196.00709504541</v>
      </c>
      <c r="L9" s="77">
        <v>680279.90376279294</v>
      </c>
      <c r="M9" s="77">
        <v>748023.37368051102</v>
      </c>
    </row>
    <row r="10" spans="1:27" x14ac:dyDescent="0.25">
      <c r="A10" s="76" t="s">
        <v>167</v>
      </c>
      <c r="B10" s="74">
        <f>SUM(B3:B9)</f>
        <v>258079.21812710026</v>
      </c>
      <c r="C10" s="74">
        <f t="shared" ref="C10:M10" si="0">SUM(C3:C9)</f>
        <v>682194.07946446305</v>
      </c>
      <c r="D10" s="74">
        <f t="shared" si="0"/>
        <v>1107163.2062933119</v>
      </c>
      <c r="E10" s="74">
        <f t="shared" si="0"/>
        <v>1533505.9960037966</v>
      </c>
      <c r="F10" s="74">
        <f t="shared" si="0"/>
        <v>1920952.8809337567</v>
      </c>
      <c r="G10" s="74">
        <f t="shared" si="0"/>
        <v>2535514.8074150914</v>
      </c>
      <c r="H10" s="74">
        <f t="shared" si="0"/>
        <v>3004297.2824056549</v>
      </c>
      <c r="I10" s="74">
        <f t="shared" si="0"/>
        <v>3041005.1444140994</v>
      </c>
      <c r="J10" s="74">
        <f t="shared" si="0"/>
        <v>2838818.0249644332</v>
      </c>
      <c r="K10" s="74">
        <f t="shared" si="0"/>
        <v>2814297.7349890633</v>
      </c>
      <c r="L10" s="74">
        <f t="shared" si="0"/>
        <v>2776369.0219581849</v>
      </c>
      <c r="M10" s="74">
        <f t="shared" si="0"/>
        <v>2673180.1423052577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x14ac:dyDescent="0.25">
      <c r="A11" s="2"/>
      <c r="B11" s="77">
        <f>SUM(B3:B8)</f>
        <v>258079.21812710026</v>
      </c>
      <c r="C11" s="77">
        <f t="shared" ref="C11:M11" si="1">SUM(C3:C8)</f>
        <v>682194.07946446305</v>
      </c>
      <c r="D11" s="77">
        <f t="shared" si="1"/>
        <v>1107163.2062933119</v>
      </c>
      <c r="E11" s="77">
        <f t="shared" si="1"/>
        <v>1533505.9960037966</v>
      </c>
      <c r="F11" s="77">
        <f t="shared" si="1"/>
        <v>1920952.8809337567</v>
      </c>
      <c r="G11" s="77">
        <f t="shared" si="1"/>
        <v>2535514.8074150914</v>
      </c>
      <c r="H11" s="77">
        <f t="shared" si="1"/>
        <v>2822591.5648656036</v>
      </c>
      <c r="I11" s="77">
        <f t="shared" si="1"/>
        <v>2600312.2192336116</v>
      </c>
      <c r="J11" s="77">
        <f t="shared" si="1"/>
        <v>2289046.3412871649</v>
      </c>
      <c r="K11" s="77">
        <f t="shared" si="1"/>
        <v>2200101.7278940179</v>
      </c>
      <c r="L11" s="77">
        <f t="shared" si="1"/>
        <v>2096089.118195392</v>
      </c>
      <c r="M11" s="77">
        <f t="shared" si="1"/>
        <v>1925156.7686247467</v>
      </c>
    </row>
    <row r="12" spans="1:27" x14ac:dyDescent="0.25">
      <c r="A12" s="75" t="s">
        <v>168</v>
      </c>
      <c r="B12" s="75">
        <v>2009</v>
      </c>
      <c r="C12" s="75">
        <v>2010</v>
      </c>
      <c r="D12" s="75">
        <v>2011</v>
      </c>
      <c r="E12" s="75">
        <v>2012</v>
      </c>
      <c r="F12" s="75">
        <v>2013</v>
      </c>
      <c r="G12" s="75">
        <v>2014</v>
      </c>
      <c r="H12" s="75">
        <v>2015</v>
      </c>
      <c r="I12" s="75">
        <v>2016</v>
      </c>
      <c r="J12" s="75">
        <v>2017</v>
      </c>
      <c r="K12" s="75">
        <v>2018</v>
      </c>
      <c r="L12" s="75">
        <v>2019</v>
      </c>
      <c r="M12" s="75">
        <v>2020</v>
      </c>
    </row>
    <row r="13" spans="1:27" x14ac:dyDescent="0.25">
      <c r="A13" s="76" t="s">
        <v>160</v>
      </c>
      <c r="B13" s="77">
        <v>341521.75913147489</v>
      </c>
      <c r="C13" s="77">
        <v>683043.51826294977</v>
      </c>
      <c r="D13" s="77">
        <v>683043.51826294977</v>
      </c>
      <c r="E13" s="77">
        <v>683043.51826294977</v>
      </c>
      <c r="F13" s="77">
        <v>683043.51826294977</v>
      </c>
      <c r="G13" s="77">
        <v>683043.51826294977</v>
      </c>
      <c r="H13" s="77">
        <v>683043.51826294977</v>
      </c>
      <c r="I13" s="77">
        <v>683043.51826294977</v>
      </c>
      <c r="J13" s="77">
        <v>384702.67120560509</v>
      </c>
      <c r="K13" s="77">
        <v>0</v>
      </c>
      <c r="L13" s="77">
        <v>0</v>
      </c>
      <c r="M13" s="77">
        <v>0</v>
      </c>
    </row>
    <row r="14" spans="1:27" x14ac:dyDescent="0.25">
      <c r="A14" s="76" t="s">
        <v>161</v>
      </c>
      <c r="B14" s="77"/>
      <c r="C14" s="77">
        <v>269706.18447509001</v>
      </c>
      <c r="D14" s="77">
        <v>539412.36895018001</v>
      </c>
      <c r="E14" s="77">
        <v>539412.36895018001</v>
      </c>
      <c r="F14" s="77">
        <v>539412.36895018001</v>
      </c>
      <c r="G14" s="77">
        <v>539412.36895018001</v>
      </c>
      <c r="H14" s="77">
        <v>539412.36895018001</v>
      </c>
      <c r="I14" s="77">
        <v>539412.36895018001</v>
      </c>
      <c r="J14" s="77">
        <v>364051.28221036796</v>
      </c>
      <c r="K14" s="77">
        <v>0</v>
      </c>
      <c r="L14" s="77">
        <v>0</v>
      </c>
      <c r="M14" s="77">
        <v>0</v>
      </c>
    </row>
    <row r="15" spans="1:27" x14ac:dyDescent="0.25">
      <c r="A15" s="76" t="s">
        <v>162</v>
      </c>
      <c r="B15" s="77"/>
      <c r="C15" s="77"/>
      <c r="D15" s="77">
        <v>332629.70705580758</v>
      </c>
      <c r="E15" s="77">
        <v>665259.41411161516</v>
      </c>
      <c r="F15" s="77">
        <v>664680.61727180087</v>
      </c>
      <c r="G15" s="77">
        <v>608446.44148929615</v>
      </c>
      <c r="H15" s="77">
        <v>608446.44148929615</v>
      </c>
      <c r="I15" s="77">
        <v>608446.44148929615</v>
      </c>
      <c r="J15" s="77">
        <v>456298.80260920519</v>
      </c>
      <c r="K15" s="77">
        <v>454572.26577393396</v>
      </c>
      <c r="L15" s="77">
        <v>454572.26577393396</v>
      </c>
      <c r="M15" s="77">
        <v>351000.35161120637</v>
      </c>
    </row>
    <row r="16" spans="1:27" x14ac:dyDescent="0.25">
      <c r="A16" s="76" t="s">
        <v>163</v>
      </c>
      <c r="B16" s="77"/>
      <c r="C16" s="77"/>
      <c r="D16" s="77"/>
      <c r="E16" s="77">
        <v>607739.2566490632</v>
      </c>
      <c r="F16" s="77">
        <v>1215478.5132981283</v>
      </c>
      <c r="G16" s="77">
        <v>1199008.9875823504</v>
      </c>
      <c r="H16" s="77">
        <v>938490.47514653509</v>
      </c>
      <c r="I16" s="77">
        <v>913314.220683972</v>
      </c>
      <c r="J16" s="77">
        <v>402560.47244965931</v>
      </c>
      <c r="K16" s="77">
        <v>401953.76436251891</v>
      </c>
      <c r="L16" s="77">
        <v>401818.88685420895</v>
      </c>
      <c r="M16" s="77">
        <v>396974.93492728006</v>
      </c>
    </row>
    <row r="17" spans="1:27" x14ac:dyDescent="0.25">
      <c r="A17" s="76" t="s">
        <v>164</v>
      </c>
      <c r="B17" s="77"/>
      <c r="C17" s="77"/>
      <c r="D17" s="77"/>
      <c r="E17" s="77"/>
      <c r="F17" s="77">
        <v>216710.89344552389</v>
      </c>
      <c r="G17" s="77">
        <v>433421.78689104778</v>
      </c>
      <c r="H17" s="77">
        <v>428206.77077668183</v>
      </c>
      <c r="I17" s="77">
        <v>380678.39256023319</v>
      </c>
      <c r="J17" s="77">
        <v>306323.51801151602</v>
      </c>
      <c r="K17" s="77">
        <v>305753.45893553353</v>
      </c>
      <c r="L17" s="77">
        <v>305753.45893553353</v>
      </c>
      <c r="M17" s="77">
        <v>297321.30767926335</v>
      </c>
    </row>
    <row r="18" spans="1:27" x14ac:dyDescent="0.25">
      <c r="A18" s="76" t="s">
        <v>165</v>
      </c>
      <c r="B18" s="77"/>
      <c r="C18" s="77"/>
      <c r="D18" s="77"/>
      <c r="E18" s="77"/>
      <c r="F18" s="77"/>
      <c r="G18" s="77">
        <v>419901.87126429088</v>
      </c>
      <c r="H18" s="77">
        <v>794193.86610480642</v>
      </c>
      <c r="I18" s="77">
        <v>763907.53476856009</v>
      </c>
      <c r="J18" s="77">
        <v>632366.79771416693</v>
      </c>
      <c r="K18" s="77">
        <v>567031.94570656831</v>
      </c>
      <c r="L18" s="77">
        <v>567031.94570656831</v>
      </c>
      <c r="M18" s="77">
        <v>563792.78044295707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x14ac:dyDescent="0.25">
      <c r="A19" s="76" t="s">
        <v>166</v>
      </c>
      <c r="B19" s="77"/>
      <c r="C19" s="77"/>
      <c r="D19" s="77"/>
      <c r="E19" s="77"/>
      <c r="F19" s="77"/>
      <c r="G19" s="77"/>
      <c r="H19" s="77">
        <v>135731.6256015221</v>
      </c>
      <c r="I19" s="77">
        <v>634636.32249473815</v>
      </c>
      <c r="J19" s="77">
        <v>1396645.7113235483</v>
      </c>
      <c r="K19" s="77">
        <v>2234487.2608030029</v>
      </c>
      <c r="L19" s="77">
        <v>3140094.3697257126</v>
      </c>
      <c r="M19" s="77">
        <v>4106990.4144782769</v>
      </c>
    </row>
    <row r="20" spans="1:27" x14ac:dyDescent="0.25">
      <c r="A20" s="76" t="s">
        <v>167</v>
      </c>
      <c r="B20" s="74">
        <f>SUM(B13:B19)</f>
        <v>341521.75913147489</v>
      </c>
      <c r="C20" s="74">
        <f t="shared" ref="C20:M20" si="2">SUM(C13:C19)</f>
        <v>952749.70273803978</v>
      </c>
      <c r="D20" s="74">
        <f t="shared" si="2"/>
        <v>1555085.5942689374</v>
      </c>
      <c r="E20" s="74">
        <f t="shared" si="2"/>
        <v>2495454.5579738081</v>
      </c>
      <c r="F20" s="74">
        <f t="shared" si="2"/>
        <v>3319325.9112285827</v>
      </c>
      <c r="G20" s="74">
        <f t="shared" si="2"/>
        <v>3883234.9744401155</v>
      </c>
      <c r="H20" s="74">
        <f t="shared" si="2"/>
        <v>4127525.0663319714</v>
      </c>
      <c r="I20" s="74">
        <f t="shared" si="2"/>
        <v>4523438.7992099291</v>
      </c>
      <c r="J20" s="74">
        <f t="shared" si="2"/>
        <v>3942949.2555240691</v>
      </c>
      <c r="K20" s="74">
        <f t="shared" si="2"/>
        <v>3963798.6955815577</v>
      </c>
      <c r="L20" s="74">
        <f t="shared" si="2"/>
        <v>4869270.9269959573</v>
      </c>
      <c r="M20" s="74">
        <f t="shared" si="2"/>
        <v>5716079.7891389839</v>
      </c>
    </row>
    <row r="21" spans="1:27" x14ac:dyDescent="0.25">
      <c r="B21" s="77">
        <f>SUM(B13:B18)</f>
        <v>341521.75913147489</v>
      </c>
      <c r="C21" s="77">
        <f t="shared" ref="C21:M21" si="3">SUM(C13:C18)</f>
        <v>952749.70273803978</v>
      </c>
      <c r="D21" s="77">
        <f t="shared" si="3"/>
        <v>1555085.5942689374</v>
      </c>
      <c r="E21" s="77">
        <f t="shared" si="3"/>
        <v>2495454.5579738081</v>
      </c>
      <c r="F21" s="77">
        <f t="shared" si="3"/>
        <v>3319325.9112285827</v>
      </c>
      <c r="G21" s="77">
        <f t="shared" si="3"/>
        <v>3883234.9744401155</v>
      </c>
      <c r="H21" s="77">
        <f t="shared" si="3"/>
        <v>3991793.4407304493</v>
      </c>
      <c r="I21" s="77">
        <f t="shared" si="3"/>
        <v>3888802.4767151913</v>
      </c>
      <c r="J21" s="77">
        <f t="shared" si="3"/>
        <v>2546303.5442005205</v>
      </c>
      <c r="K21" s="77">
        <f t="shared" si="3"/>
        <v>1729311.4347785548</v>
      </c>
      <c r="L21" s="77">
        <f t="shared" si="3"/>
        <v>1729176.5572702447</v>
      </c>
      <c r="M21" s="77">
        <f t="shared" si="3"/>
        <v>1609089.3746607068</v>
      </c>
    </row>
    <row r="22" spans="1:27" x14ac:dyDescent="0.25">
      <c r="A22" s="75" t="s">
        <v>169</v>
      </c>
      <c r="B22" s="75">
        <v>2009</v>
      </c>
      <c r="C22" s="75">
        <v>2010</v>
      </c>
      <c r="D22" s="75">
        <v>2011</v>
      </c>
      <c r="E22" s="75">
        <v>2012</v>
      </c>
      <c r="F22" s="75">
        <v>2013</v>
      </c>
      <c r="G22" s="75">
        <v>2014</v>
      </c>
      <c r="H22" s="75">
        <v>2015</v>
      </c>
      <c r="I22" s="75">
        <v>2016</v>
      </c>
      <c r="J22" s="75">
        <v>2017</v>
      </c>
      <c r="K22" s="75">
        <v>2018</v>
      </c>
      <c r="L22" s="75">
        <v>2019</v>
      </c>
      <c r="M22" s="75">
        <v>2020</v>
      </c>
    </row>
    <row r="23" spans="1:27" x14ac:dyDescent="0.25">
      <c r="A23" s="76" t="s">
        <v>160</v>
      </c>
      <c r="B23" s="77">
        <v>640448.99242075463</v>
      </c>
      <c r="C23" s="77">
        <v>718664.87270786322</v>
      </c>
      <c r="D23" s="77">
        <v>718664.87270786322</v>
      </c>
      <c r="E23" s="77">
        <v>718664.87270786322</v>
      </c>
      <c r="F23" s="77">
        <v>718664.87270786322</v>
      </c>
      <c r="G23" s="77">
        <v>718664.87270786322</v>
      </c>
      <c r="H23" s="77">
        <v>570233.2937605154</v>
      </c>
      <c r="I23" s="77">
        <v>467085.92533944215</v>
      </c>
      <c r="J23" s="77">
        <v>467085.92533944215</v>
      </c>
      <c r="K23" s="77">
        <v>467085.92533944215</v>
      </c>
      <c r="L23" s="77">
        <v>389812.06170305633</v>
      </c>
      <c r="M23" s="77">
        <v>60381.37988489672</v>
      </c>
    </row>
    <row r="24" spans="1:27" x14ac:dyDescent="0.25">
      <c r="A24" s="76" t="s">
        <v>161</v>
      </c>
      <c r="B24" s="77"/>
      <c r="C24" s="77">
        <v>698425.10604095156</v>
      </c>
      <c r="D24" s="77">
        <v>436954.46521984925</v>
      </c>
      <c r="E24" s="77">
        <v>436954.46521984925</v>
      </c>
      <c r="F24" s="77">
        <v>436954.46521984925</v>
      </c>
      <c r="G24" s="77">
        <v>436954.46521984925</v>
      </c>
      <c r="H24" s="77">
        <v>436954.46521984925</v>
      </c>
      <c r="I24" s="77">
        <v>436954.46521984925</v>
      </c>
      <c r="J24" s="77">
        <v>436954.46521984925</v>
      </c>
      <c r="K24" s="77">
        <v>434367.597254753</v>
      </c>
      <c r="L24" s="77">
        <v>250053.25474166201</v>
      </c>
      <c r="M24" s="77">
        <v>196160.17213547786</v>
      </c>
    </row>
    <row r="25" spans="1:27" x14ac:dyDescent="0.25">
      <c r="A25" s="76" t="s">
        <v>162</v>
      </c>
      <c r="B25" s="77"/>
      <c r="C25" s="77"/>
      <c r="D25" s="77">
        <v>609272.08906501881</v>
      </c>
      <c r="E25" s="77">
        <v>1218544.1781300376</v>
      </c>
      <c r="F25" s="77">
        <v>1218538.7688137775</v>
      </c>
      <c r="G25" s="77">
        <v>1217521.0285001916</v>
      </c>
      <c r="H25" s="77">
        <v>1217521.0285001916</v>
      </c>
      <c r="I25" s="77">
        <v>1167168.5195750655</v>
      </c>
      <c r="J25" s="77">
        <v>1160690.0654416622</v>
      </c>
      <c r="K25" s="77">
        <v>1160673.9295833888</v>
      </c>
      <c r="L25" s="77">
        <v>1160673.9295833888</v>
      </c>
      <c r="M25" s="77">
        <v>870425.9801885183</v>
      </c>
    </row>
    <row r="26" spans="1:27" x14ac:dyDescent="0.25">
      <c r="A26" s="76" t="s">
        <v>163</v>
      </c>
      <c r="B26" s="77"/>
      <c r="C26" s="77"/>
      <c r="D26" s="77"/>
      <c r="E26" s="77">
        <v>1403512.9436610842</v>
      </c>
      <c r="F26" s="77">
        <v>2807025.8873221683</v>
      </c>
      <c r="G26" s="77">
        <v>2730595.997369309</v>
      </c>
      <c r="H26" s="77">
        <v>2611580.1322963592</v>
      </c>
      <c r="I26" s="77">
        <v>2460522.6055209809</v>
      </c>
      <c r="J26" s="77">
        <v>2150344.7675654688</v>
      </c>
      <c r="K26" s="77">
        <v>2143603.5351029313</v>
      </c>
      <c r="L26" s="77">
        <v>2143596.1647472861</v>
      </c>
      <c r="M26" s="77">
        <v>2089774.2252200027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x14ac:dyDescent="0.25">
      <c r="A27" s="76" t="s">
        <v>164</v>
      </c>
      <c r="B27" s="77"/>
      <c r="C27" s="77"/>
      <c r="D27" s="77"/>
      <c r="E27" s="77"/>
      <c r="F27" s="77">
        <v>787930.86230717774</v>
      </c>
      <c r="G27" s="77">
        <v>1568449.7786143557</v>
      </c>
      <c r="H27" s="77">
        <v>1566635.8599658804</v>
      </c>
      <c r="I27" s="77">
        <v>1481585.8988206347</v>
      </c>
      <c r="J27" s="77">
        <v>1348682.1463392228</v>
      </c>
      <c r="K27" s="77">
        <v>1345799.7093618636</v>
      </c>
      <c r="L27" s="77">
        <v>1345799.7093618636</v>
      </c>
      <c r="M27" s="77">
        <v>1303163.5237386962</v>
      </c>
    </row>
    <row r="28" spans="1:27" x14ac:dyDescent="0.25">
      <c r="A28" s="76" t="s">
        <v>165</v>
      </c>
      <c r="B28" s="77"/>
      <c r="C28" s="77"/>
      <c r="D28" s="77"/>
      <c r="E28" s="77"/>
      <c r="F28" s="77"/>
      <c r="G28" s="77">
        <v>861677.44916610268</v>
      </c>
      <c r="H28" s="77">
        <v>1617067.8611947901</v>
      </c>
      <c r="I28" s="77">
        <v>1607506.4225846645</v>
      </c>
      <c r="J28" s="77">
        <v>1541400.2633697928</v>
      </c>
      <c r="K28" s="77">
        <v>1280121.5595779642</v>
      </c>
      <c r="L28" s="77">
        <v>1280121.5595779642</v>
      </c>
      <c r="M28" s="77">
        <v>1270373.5277261906</v>
      </c>
    </row>
    <row r="29" spans="1:27" x14ac:dyDescent="0.25">
      <c r="A29" s="76" t="s">
        <v>166</v>
      </c>
      <c r="B29" s="77"/>
      <c r="C29" s="77"/>
      <c r="D29" s="77"/>
      <c r="E29" s="77"/>
      <c r="F29" s="77"/>
      <c r="G29" s="77"/>
      <c r="H29" s="77">
        <v>601192.67822346475</v>
      </c>
      <c r="I29" s="77">
        <v>2213426.8569314466</v>
      </c>
      <c r="J29" s="77">
        <v>4332683.1440145597</v>
      </c>
      <c r="K29" s="77">
        <v>6668578.404584948</v>
      </c>
      <c r="L29" s="77">
        <v>9180607.3084351718</v>
      </c>
      <c r="M29" s="77">
        <v>11862293.231951833</v>
      </c>
    </row>
    <row r="30" spans="1:27" x14ac:dyDescent="0.25">
      <c r="A30" s="76" t="s">
        <v>167</v>
      </c>
      <c r="B30" s="74">
        <f t="shared" ref="B30:M30" si="4">SUM(B23:B29)</f>
        <v>640448.99242075463</v>
      </c>
      <c r="C30" s="74">
        <f t="shared" si="4"/>
        <v>1417089.9787488147</v>
      </c>
      <c r="D30" s="74">
        <f t="shared" si="4"/>
        <v>1764891.4269927314</v>
      </c>
      <c r="E30" s="74">
        <f t="shared" si="4"/>
        <v>3777676.4597188346</v>
      </c>
      <c r="F30" s="74">
        <f t="shared" si="4"/>
        <v>5969114.8563708365</v>
      </c>
      <c r="G30" s="74">
        <f t="shared" si="4"/>
        <v>7533863.5915776715</v>
      </c>
      <c r="H30" s="74">
        <f t="shared" si="4"/>
        <v>8621185.3191610519</v>
      </c>
      <c r="I30" s="74">
        <f t="shared" si="4"/>
        <v>9834250.6939920839</v>
      </c>
      <c r="J30" s="74">
        <f t="shared" si="4"/>
        <v>11437840.777289998</v>
      </c>
      <c r="K30" s="74">
        <f t="shared" si="4"/>
        <v>13500230.660805291</v>
      </c>
      <c r="L30" s="74">
        <f t="shared" si="4"/>
        <v>15750663.988150392</v>
      </c>
      <c r="M30" s="74">
        <f t="shared" si="4"/>
        <v>17652572.040845618</v>
      </c>
    </row>
    <row r="31" spans="1:27" x14ac:dyDescent="0.25">
      <c r="B31" s="77">
        <f>SUM(B23:B28)</f>
        <v>640448.99242075463</v>
      </c>
      <c r="C31" s="77">
        <f t="shared" ref="C31:M31" si="5">SUM(C23:C28)</f>
        <v>1417089.9787488147</v>
      </c>
      <c r="D31" s="77">
        <f t="shared" si="5"/>
        <v>1764891.4269927314</v>
      </c>
      <c r="E31" s="77">
        <f t="shared" si="5"/>
        <v>3777676.4597188346</v>
      </c>
      <c r="F31" s="77">
        <f t="shared" si="5"/>
        <v>5969114.8563708365</v>
      </c>
      <c r="G31" s="77">
        <f t="shared" si="5"/>
        <v>7533863.5915776715</v>
      </c>
      <c r="H31" s="77">
        <f t="shared" si="5"/>
        <v>8019992.6409375863</v>
      </c>
      <c r="I31" s="77">
        <f t="shared" si="5"/>
        <v>7620823.8370606378</v>
      </c>
      <c r="J31" s="77">
        <f t="shared" si="5"/>
        <v>7105157.6332754381</v>
      </c>
      <c r="K31" s="77">
        <f t="shared" si="5"/>
        <v>6831652.2562203426</v>
      </c>
      <c r="L31" s="77">
        <f t="shared" si="5"/>
        <v>6570056.6797152208</v>
      </c>
      <c r="M31" s="77">
        <f t="shared" si="5"/>
        <v>5790278.808893783</v>
      </c>
    </row>
    <row r="32" spans="1:27" x14ac:dyDescent="0.25">
      <c r="A32" s="75" t="s">
        <v>170</v>
      </c>
      <c r="B32" s="75">
        <v>2009</v>
      </c>
      <c r="C32" s="75">
        <v>2010</v>
      </c>
      <c r="D32" s="75">
        <v>2011</v>
      </c>
      <c r="E32" s="75">
        <v>2012</v>
      </c>
      <c r="F32" s="75">
        <v>2013</v>
      </c>
      <c r="G32" s="75">
        <v>2014</v>
      </c>
      <c r="H32" s="75">
        <v>2015</v>
      </c>
      <c r="I32" s="75">
        <v>2016</v>
      </c>
      <c r="J32" s="75">
        <v>2017</v>
      </c>
      <c r="K32" s="75">
        <v>2018</v>
      </c>
      <c r="L32" s="75">
        <v>2019</v>
      </c>
      <c r="M32" s="75">
        <v>2020</v>
      </c>
    </row>
    <row r="33" spans="1:27" x14ac:dyDescent="0.25">
      <c r="A33" s="76" t="s">
        <v>160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27" x14ac:dyDescent="0.25">
      <c r="A34" s="76" t="s">
        <v>161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x14ac:dyDescent="0.25">
      <c r="A35" s="76" t="s">
        <v>162</v>
      </c>
      <c r="B35" s="77"/>
      <c r="C35" s="77"/>
      <c r="D35" s="77">
        <v>617444.24766883871</v>
      </c>
      <c r="E35" s="77">
        <v>1234888.4953376774</v>
      </c>
      <c r="F35" s="77">
        <v>1234888.4953376774</v>
      </c>
      <c r="G35" s="77">
        <v>1234679.7210905638</v>
      </c>
      <c r="H35" s="77">
        <v>1234679.7210905636</v>
      </c>
      <c r="I35" s="77">
        <v>1234679.7210905636</v>
      </c>
      <c r="J35" s="77">
        <v>1232534.8671232576</v>
      </c>
      <c r="K35" s="77">
        <v>1232534.8671232576</v>
      </c>
      <c r="L35" s="77">
        <v>1232534.8671232576</v>
      </c>
      <c r="M35" s="77">
        <v>1109829.1097225861</v>
      </c>
    </row>
    <row r="36" spans="1:27" x14ac:dyDescent="0.25">
      <c r="A36" s="76" t="s">
        <v>163</v>
      </c>
      <c r="B36" s="77"/>
      <c r="C36" s="77"/>
      <c r="D36" s="77"/>
      <c r="E36" s="77">
        <v>306737.12583040661</v>
      </c>
      <c r="F36" s="77">
        <v>605058.57866081328</v>
      </c>
      <c r="G36" s="77">
        <v>596959.27131634112</v>
      </c>
      <c r="H36" s="77">
        <v>585723.39943386614</v>
      </c>
      <c r="I36" s="77">
        <v>585723.39943386614</v>
      </c>
      <c r="J36" s="77">
        <v>555454.94731698581</v>
      </c>
      <c r="K36" s="77">
        <v>554735.61918046011</v>
      </c>
      <c r="L36" s="77">
        <v>554735.61918046011</v>
      </c>
      <c r="M36" s="77">
        <v>548992.50978918676</v>
      </c>
    </row>
    <row r="37" spans="1:27" x14ac:dyDescent="0.25">
      <c r="A37" s="76" t="s">
        <v>164</v>
      </c>
      <c r="B37" s="77"/>
      <c r="C37" s="77"/>
      <c r="D37" s="77"/>
      <c r="E37" s="77"/>
      <c r="F37" s="77">
        <v>648214.23391528998</v>
      </c>
      <c r="G37" s="77">
        <v>1296428.46783058</v>
      </c>
      <c r="H37" s="77">
        <v>1296428.46783058</v>
      </c>
      <c r="I37" s="77">
        <v>1226040.3615309021</v>
      </c>
      <c r="J37" s="77">
        <v>1215624.0150079487</v>
      </c>
      <c r="K37" s="77">
        <v>1212866.6131851347</v>
      </c>
      <c r="L37" s="77">
        <v>1212866.6131851347</v>
      </c>
      <c r="M37" s="77">
        <v>1172079.9119047245</v>
      </c>
    </row>
    <row r="38" spans="1:27" x14ac:dyDescent="0.25">
      <c r="A38" s="76" t="s">
        <v>165</v>
      </c>
      <c r="B38" s="77"/>
      <c r="C38" s="77"/>
      <c r="D38" s="77"/>
      <c r="E38" s="77"/>
      <c r="F38" s="77"/>
      <c r="G38" s="77">
        <v>53722.560389515347</v>
      </c>
      <c r="H38" s="77">
        <v>99363.607502785802</v>
      </c>
      <c r="I38" s="77">
        <v>99363.607502785802</v>
      </c>
      <c r="J38" s="77">
        <v>96073.335151601015</v>
      </c>
      <c r="K38" s="77">
        <v>96058.72125988605</v>
      </c>
      <c r="L38" s="77">
        <v>96058.72125988605</v>
      </c>
      <c r="M38" s="77">
        <v>95286.278332857837</v>
      </c>
    </row>
    <row r="39" spans="1:27" x14ac:dyDescent="0.25">
      <c r="A39" s="76" t="s">
        <v>166</v>
      </c>
      <c r="B39" s="77"/>
      <c r="C39" s="77"/>
      <c r="D39" s="77"/>
      <c r="E39" s="77"/>
      <c r="F39" s="77"/>
      <c r="G39" s="77"/>
      <c r="H39" s="77">
        <v>299418.53706033068</v>
      </c>
      <c r="I39" s="77">
        <v>4915919.1126540266</v>
      </c>
      <c r="J39" s="77">
        <v>11127245.229064539</v>
      </c>
      <c r="K39" s="77">
        <v>13638270.099218942</v>
      </c>
      <c r="L39" s="77">
        <v>14838923.541311104</v>
      </c>
      <c r="M39" s="77">
        <v>16036177.45208551</v>
      </c>
    </row>
    <row r="40" spans="1:27" x14ac:dyDescent="0.25">
      <c r="A40" s="76" t="s">
        <v>167</v>
      </c>
      <c r="B40" s="74">
        <f>SUM(B33:B39)</f>
        <v>0</v>
      </c>
      <c r="C40" s="74">
        <f t="shared" ref="C40:M40" si="6">SUM(C33:C39)</f>
        <v>0</v>
      </c>
      <c r="D40" s="74">
        <f t="shared" si="6"/>
        <v>617444.24766883871</v>
      </c>
      <c r="E40" s="74">
        <f t="shared" si="6"/>
        <v>1541625.621168084</v>
      </c>
      <c r="F40" s="74">
        <f t="shared" si="6"/>
        <v>2488161.3079137807</v>
      </c>
      <c r="G40" s="74">
        <f t="shared" si="6"/>
        <v>3181790.0206270004</v>
      </c>
      <c r="H40" s="74">
        <f t="shared" si="6"/>
        <v>3515613.732918126</v>
      </c>
      <c r="I40" s="74">
        <f t="shared" si="6"/>
        <v>8061726.2022121437</v>
      </c>
      <c r="J40" s="74">
        <f t="shared" si="6"/>
        <v>14226932.393664332</v>
      </c>
      <c r="K40" s="74">
        <f t="shared" si="6"/>
        <v>16734465.919967681</v>
      </c>
      <c r="L40" s="74">
        <f t="shared" si="6"/>
        <v>17935119.362059843</v>
      </c>
      <c r="M40" s="74">
        <f t="shared" si="6"/>
        <v>18962365.261834864</v>
      </c>
    </row>
    <row r="41" spans="1:27" x14ac:dyDescent="0.25">
      <c r="B41" s="77">
        <f>SUM(B33:B38)</f>
        <v>0</v>
      </c>
      <c r="C41" s="77">
        <f t="shared" ref="C41:M41" si="7">SUM(C33:C38)</f>
        <v>0</v>
      </c>
      <c r="D41" s="77">
        <f t="shared" si="7"/>
        <v>617444.24766883871</v>
      </c>
      <c r="E41" s="77">
        <f t="shared" si="7"/>
        <v>1541625.621168084</v>
      </c>
      <c r="F41" s="77">
        <f t="shared" si="7"/>
        <v>2488161.3079137807</v>
      </c>
      <c r="G41" s="77">
        <f t="shared" si="7"/>
        <v>3181790.0206270004</v>
      </c>
      <c r="H41" s="77">
        <f t="shared" si="7"/>
        <v>3216195.1958577954</v>
      </c>
      <c r="I41" s="77">
        <f t="shared" si="7"/>
        <v>3145807.0895581176</v>
      </c>
      <c r="J41" s="77">
        <f t="shared" si="7"/>
        <v>3099687.1645997935</v>
      </c>
      <c r="K41" s="77">
        <f t="shared" si="7"/>
        <v>3096195.8207487385</v>
      </c>
      <c r="L41" s="77">
        <f t="shared" si="7"/>
        <v>3096195.8207487385</v>
      </c>
      <c r="M41" s="77">
        <f t="shared" si="7"/>
        <v>2926187.8097493551</v>
      </c>
    </row>
    <row r="42" spans="1:27" x14ac:dyDescent="0.25">
      <c r="A42" s="75" t="s">
        <v>171</v>
      </c>
      <c r="B42" s="75">
        <v>2009</v>
      </c>
      <c r="C42" s="75">
        <v>2010</v>
      </c>
      <c r="D42" s="75">
        <v>2011</v>
      </c>
      <c r="E42" s="75">
        <v>2012</v>
      </c>
      <c r="F42" s="75">
        <v>2013</v>
      </c>
      <c r="G42" s="75">
        <v>2014</v>
      </c>
      <c r="H42" s="75">
        <v>2015</v>
      </c>
      <c r="I42" s="75">
        <v>2016</v>
      </c>
      <c r="J42" s="75">
        <v>2017</v>
      </c>
      <c r="K42" s="75">
        <v>2018</v>
      </c>
      <c r="L42" s="75">
        <v>2019</v>
      </c>
      <c r="M42" s="75">
        <v>2020</v>
      </c>
    </row>
    <row r="43" spans="1:27" x14ac:dyDescent="0.25">
      <c r="A43" s="76" t="s">
        <v>160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1:27" x14ac:dyDescent="0.25">
      <c r="A44" s="76" t="s">
        <v>161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27" x14ac:dyDescent="0.25">
      <c r="A45" s="76" t="s">
        <v>162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1:27" x14ac:dyDescent="0.25">
      <c r="A46" s="76" t="s">
        <v>163</v>
      </c>
      <c r="B46" s="77"/>
      <c r="C46" s="77"/>
      <c r="D46" s="77"/>
      <c r="E46" s="77">
        <v>14564.480776132559</v>
      </c>
      <c r="F46" s="77">
        <v>29128.961552265118</v>
      </c>
      <c r="G46" s="77">
        <v>28279.802112317881</v>
      </c>
      <c r="H46" s="77">
        <v>27101.794380390897</v>
      </c>
      <c r="I46" s="77">
        <v>27101.794380390897</v>
      </c>
      <c r="J46" s="77">
        <v>23928.345003243598</v>
      </c>
      <c r="K46" s="77">
        <v>23852.928149484211</v>
      </c>
      <c r="L46" s="77">
        <v>23852.928149484211</v>
      </c>
      <c r="M46" s="77">
        <v>23250.800665387953</v>
      </c>
    </row>
    <row r="47" spans="1:27" x14ac:dyDescent="0.25">
      <c r="A47" s="76" t="s">
        <v>164</v>
      </c>
      <c r="B47" s="77"/>
      <c r="C47" s="77"/>
      <c r="D47" s="77"/>
      <c r="E47" s="77"/>
      <c r="F47" s="77">
        <v>1074219.5845582362</v>
      </c>
      <c r="G47" s="77">
        <v>2148439.1691164724</v>
      </c>
      <c r="H47" s="77">
        <v>2148439.1691164724</v>
      </c>
      <c r="I47" s="77">
        <v>2031792.1127098678</v>
      </c>
      <c r="J47" s="77">
        <v>2014530.1600265454</v>
      </c>
      <c r="K47" s="77">
        <v>2009960.5981663065</v>
      </c>
      <c r="L47" s="77">
        <v>2009960.5981663065</v>
      </c>
      <c r="M47" s="77">
        <v>1942368.9424874391</v>
      </c>
    </row>
    <row r="48" spans="1:27" x14ac:dyDescent="0.25">
      <c r="A48" s="76" t="s">
        <v>165</v>
      </c>
    </row>
    <row r="49" spans="1:13" x14ac:dyDescent="0.25">
      <c r="A49" s="76" t="s">
        <v>166</v>
      </c>
      <c r="H49" s="77"/>
      <c r="I49" s="77"/>
      <c r="J49" s="77"/>
      <c r="K49" s="77"/>
      <c r="L49" s="77"/>
      <c r="M49" s="77"/>
    </row>
    <row r="50" spans="1:13" x14ac:dyDescent="0.25">
      <c r="A50" s="76" t="s">
        <v>167</v>
      </c>
      <c r="B50" s="77">
        <f>SUM(B43:B49)</f>
        <v>0</v>
      </c>
      <c r="C50" s="77">
        <f t="shared" ref="C50:M50" si="8">SUM(C43:C49)</f>
        <v>0</v>
      </c>
      <c r="D50" s="77">
        <f t="shared" si="8"/>
        <v>0</v>
      </c>
      <c r="E50" s="77">
        <f t="shared" si="8"/>
        <v>14564.480776132559</v>
      </c>
      <c r="F50" s="77">
        <f t="shared" si="8"/>
        <v>1103348.5461105013</v>
      </c>
      <c r="G50" s="77">
        <f t="shared" si="8"/>
        <v>2176718.9712287905</v>
      </c>
      <c r="H50" s="77">
        <f t="shared" si="8"/>
        <v>2175540.9634968634</v>
      </c>
      <c r="I50" s="77">
        <f t="shared" si="8"/>
        <v>2058893.9070902586</v>
      </c>
      <c r="J50" s="77">
        <f t="shared" si="8"/>
        <v>2038458.5050297889</v>
      </c>
      <c r="K50" s="77">
        <f t="shared" si="8"/>
        <v>2033813.5263157906</v>
      </c>
      <c r="L50" s="77">
        <f t="shared" si="8"/>
        <v>2033813.5263157906</v>
      </c>
      <c r="M50" s="77">
        <f t="shared" si="8"/>
        <v>1965619.743152827</v>
      </c>
    </row>
    <row r="52" spans="1:13" x14ac:dyDescent="0.25">
      <c r="A52" s="78"/>
      <c r="B52" s="75">
        <v>2009</v>
      </c>
      <c r="C52" s="75">
        <v>2010</v>
      </c>
      <c r="D52" s="75">
        <v>2011</v>
      </c>
      <c r="E52" s="75">
        <v>2012</v>
      </c>
      <c r="F52" s="75">
        <v>2013</v>
      </c>
      <c r="G52" s="75">
        <v>2014</v>
      </c>
      <c r="H52" s="75">
        <v>2015</v>
      </c>
      <c r="I52" s="75">
        <v>2016</v>
      </c>
      <c r="J52" s="75">
        <v>2017</v>
      </c>
      <c r="K52" s="75">
        <v>2018</v>
      </c>
      <c r="L52" s="75">
        <v>2019</v>
      </c>
      <c r="M52" s="75">
        <v>2020</v>
      </c>
    </row>
    <row r="53" spans="1:13" x14ac:dyDescent="0.25">
      <c r="A53" s="79" t="s">
        <v>172</v>
      </c>
      <c r="B53" s="80">
        <f>B50+B40+B30+B20+B10</f>
        <v>1240049.9696793298</v>
      </c>
      <c r="C53" s="80">
        <f t="shared" ref="C53:M53" si="9">C50+C40+C30+C20+C10</f>
        <v>3052033.7609513174</v>
      </c>
      <c r="D53" s="80">
        <f t="shared" si="9"/>
        <v>5044584.4752238197</v>
      </c>
      <c r="E53" s="80">
        <f t="shared" si="9"/>
        <v>9362827.115640657</v>
      </c>
      <c r="F53" s="80">
        <f t="shared" si="9"/>
        <v>14800903.502557456</v>
      </c>
      <c r="G53" s="80">
        <f t="shared" si="9"/>
        <v>19311122.365288667</v>
      </c>
      <c r="H53" s="80">
        <f t="shared" si="9"/>
        <v>21444162.36431367</v>
      </c>
      <c r="I53" s="80">
        <f t="shared" si="9"/>
        <v>27519314.746918518</v>
      </c>
      <c r="J53" s="80">
        <f t="shared" si="9"/>
        <v>34484998.95647262</v>
      </c>
      <c r="K53" s="80">
        <f t="shared" si="9"/>
        <v>39046606.537659377</v>
      </c>
      <c r="L53" s="80">
        <f t="shared" si="9"/>
        <v>43365236.825480171</v>
      </c>
      <c r="M53" s="80">
        <f t="shared" si="9"/>
        <v>46969816.977277547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workbookViewId="0">
      <selection activeCell="Q31" sqref="Q31"/>
    </sheetView>
  </sheetViews>
  <sheetFormatPr defaultRowHeight="13.2" x14ac:dyDescent="0.25"/>
  <cols>
    <col min="1" max="1" width="10.109375" bestFit="1" customWidth="1"/>
    <col min="2" max="2" width="22.33203125" bestFit="1" customWidth="1"/>
    <col min="3" max="3" width="10.44140625" bestFit="1" customWidth="1"/>
    <col min="4" max="4" width="12.88671875" customWidth="1"/>
    <col min="5" max="5" width="5.88671875" bestFit="1" customWidth="1"/>
    <col min="8" max="8" width="10.109375" bestFit="1" customWidth="1"/>
    <col min="9" max="9" width="18.5546875" bestFit="1" customWidth="1"/>
    <col min="10" max="10" width="8.33203125" bestFit="1" customWidth="1"/>
    <col min="11" max="11" width="11.6640625" bestFit="1" customWidth="1"/>
    <col min="12" max="12" width="5" customWidth="1"/>
    <col min="13" max="13" width="12.88671875" bestFit="1" customWidth="1"/>
    <col min="14" max="14" width="5.88671875" bestFit="1" customWidth="1"/>
  </cols>
  <sheetData>
    <row r="2" spans="1:14" s="30" customFormat="1" ht="52.8" x14ac:dyDescent="0.25">
      <c r="A2" s="73" t="s">
        <v>108</v>
      </c>
      <c r="B2" s="73" t="s">
        <v>202</v>
      </c>
      <c r="C2" s="73" t="s">
        <v>214</v>
      </c>
      <c r="D2" s="73" t="s">
        <v>203</v>
      </c>
      <c r="H2" s="73" t="s">
        <v>109</v>
      </c>
      <c r="I2" s="73" t="s">
        <v>215</v>
      </c>
      <c r="J2" s="70"/>
      <c r="K2" s="73" t="s">
        <v>221</v>
      </c>
      <c r="L2" s="70"/>
      <c r="M2" s="73" t="s">
        <v>222</v>
      </c>
    </row>
    <row r="3" spans="1:14" s="30" customFormat="1" x14ac:dyDescent="0.25">
      <c r="A3" s="31" t="s">
        <v>95</v>
      </c>
      <c r="B3" s="4">
        <f ca="1">'Normalized Annual Summary'!F16</f>
        <v>184514150.86762887</v>
      </c>
      <c r="C3" s="4">
        <f>'Annual CDM'!H$9</f>
        <v>181705.71754005147</v>
      </c>
      <c r="D3" s="4">
        <f ca="1">B3-C3</f>
        <v>184332445.15008882</v>
      </c>
      <c r="H3" s="31" t="s">
        <v>97</v>
      </c>
      <c r="I3" s="23">
        <f ca="1">'kW Forecast'!E20</f>
        <v>743269.85374992969</v>
      </c>
      <c r="J3" s="35">
        <f ca="1">I3/I5</f>
        <v>0.71352178744424988</v>
      </c>
      <c r="K3" s="23">
        <f ca="1">I3/B5*C5</f>
        <v>1641.2231670870704</v>
      </c>
      <c r="M3" s="23">
        <f ca="1">I3-K3</f>
        <v>741628.63058284263</v>
      </c>
    </row>
    <row r="4" spans="1:14" s="30" customFormat="1" x14ac:dyDescent="0.25">
      <c r="A4" s="31" t="s">
        <v>96</v>
      </c>
      <c r="B4" s="4">
        <f ca="1">'Normalized Annual Summary'!M16</f>
        <v>89635417.816940546</v>
      </c>
      <c r="C4" s="4">
        <f>'Annual CDM'!H$19</f>
        <v>135731.6256015221</v>
      </c>
      <c r="D4" s="4">
        <f ca="1">B4-C4</f>
        <v>89499686.191339031</v>
      </c>
      <c r="H4" s="31" t="s">
        <v>87</v>
      </c>
      <c r="I4" s="23">
        <f ca="1">'kW Forecast'!J20</f>
        <v>298422.02844505396</v>
      </c>
      <c r="J4" s="35">
        <f ca="1">I4/I5</f>
        <v>0.28647821255575012</v>
      </c>
      <c r="K4" s="23">
        <f ca="1">I4/B6*C6</f>
        <v>566.06429109138844</v>
      </c>
      <c r="M4" s="23">
        <f ca="1">I4-K4</f>
        <v>297855.96415396256</v>
      </c>
    </row>
    <row r="5" spans="1:14" s="30" customFormat="1" ht="13.8" thickBot="1" x14ac:dyDescent="0.3">
      <c r="A5" s="31" t="s">
        <v>97</v>
      </c>
      <c r="B5" s="4">
        <f ca="1">'Normalized Annual Summary'!T16</f>
        <v>272265468.20672375</v>
      </c>
      <c r="C5" s="4">
        <f>'Annual CDM'!H$29</f>
        <v>601192.67822346475</v>
      </c>
      <c r="D5" s="4">
        <f ca="1">B5-C5</f>
        <v>271664275.52850026</v>
      </c>
      <c r="H5" s="31" t="s">
        <v>104</v>
      </c>
      <c r="I5" s="38">
        <f ca="1">SUM(I3:I4)</f>
        <v>1041691.8821949837</v>
      </c>
      <c r="J5" s="34">
        <v>1</v>
      </c>
      <c r="K5" s="38">
        <f ca="1">SUM(K3:K4)</f>
        <v>2207.287458178459</v>
      </c>
      <c r="M5" s="38">
        <f ca="1">I5-K5</f>
        <v>1039484.5947368052</v>
      </c>
      <c r="N5" s="8">
        <f ca="1">-K5/I5</f>
        <v>-2.118944666754444E-3</v>
      </c>
    </row>
    <row r="6" spans="1:14" s="30" customFormat="1" x14ac:dyDescent="0.25">
      <c r="A6" s="31" t="s">
        <v>87</v>
      </c>
      <c r="B6" s="4">
        <f ca="1">'Normalized Annual Summary'!AA16</f>
        <v>157849715.28820357</v>
      </c>
      <c r="C6" s="4">
        <f>'Annual CDM'!H$39</f>
        <v>299418.53706033068</v>
      </c>
      <c r="D6" s="4">
        <f ca="1">B6-C6</f>
        <v>157550296.75114325</v>
      </c>
      <c r="I6" s="71"/>
      <c r="J6" s="71"/>
      <c r="K6" s="71"/>
    </row>
    <row r="7" spans="1:14" s="30" customFormat="1" ht="13.8" thickBot="1" x14ac:dyDescent="0.3">
      <c r="A7" s="31" t="s">
        <v>104</v>
      </c>
      <c r="B7" s="36">
        <f ca="1">SUM(B3:B6)</f>
        <v>704264752.17949677</v>
      </c>
      <c r="C7" s="36">
        <f>SUM(C3:C6)</f>
        <v>1218048.558425369</v>
      </c>
      <c r="D7" s="36">
        <f ca="1">B7-C7</f>
        <v>703046703.62107134</v>
      </c>
      <c r="E7" s="8">
        <f ca="1">-C7/B7</f>
        <v>-1.7295321889330101E-3</v>
      </c>
      <c r="I7" s="100"/>
      <c r="J7" s="100"/>
      <c r="K7" s="100"/>
    </row>
    <row r="8" spans="1:14" s="30" customFormat="1" x14ac:dyDescent="0.25"/>
    <row r="9" spans="1:14" ht="52.8" x14ac:dyDescent="0.25">
      <c r="A9" s="37" t="s">
        <v>108</v>
      </c>
      <c r="B9" s="37" t="s">
        <v>204</v>
      </c>
      <c r="C9" s="37" t="s">
        <v>214</v>
      </c>
      <c r="D9" s="37" t="s">
        <v>205</v>
      </c>
      <c r="H9" s="37" t="s">
        <v>109</v>
      </c>
      <c r="I9" s="37" t="s">
        <v>216</v>
      </c>
      <c r="J9" s="33"/>
      <c r="K9" s="37" t="s">
        <v>221</v>
      </c>
      <c r="L9" s="33"/>
      <c r="M9" s="37" t="s">
        <v>223</v>
      </c>
      <c r="N9" s="30"/>
    </row>
    <row r="10" spans="1:14" x14ac:dyDescent="0.25">
      <c r="A10" s="31" t="s">
        <v>95</v>
      </c>
      <c r="B10" s="4">
        <f ca="1">'Normalized Annual Summary'!F17</f>
        <v>182695406.62099314</v>
      </c>
      <c r="C10" s="4">
        <f>'Annual CDM'!I$9</f>
        <v>440692.92518048763</v>
      </c>
      <c r="D10" s="4">
        <f ca="1">B10-C10</f>
        <v>182254713.69581264</v>
      </c>
      <c r="H10" s="31" t="s">
        <v>97</v>
      </c>
      <c r="I10" s="23">
        <f ca="1">'kW Forecast'!E21</f>
        <v>746443.85408655461</v>
      </c>
      <c r="J10" s="35">
        <f ca="1">I10/I12</f>
        <v>0.71179686263771424</v>
      </c>
      <c r="K10" s="23">
        <f ca="1">I10/B12*C12</f>
        <v>6042.534395101723</v>
      </c>
      <c r="L10" s="30"/>
      <c r="M10" s="23">
        <f ca="1">I10-K10</f>
        <v>740401.3196914529</v>
      </c>
      <c r="N10" s="30"/>
    </row>
    <row r="11" spans="1:14" x14ac:dyDescent="0.25">
      <c r="A11" s="31" t="s">
        <v>96</v>
      </c>
      <c r="B11" s="4">
        <f ca="1">'Normalized Annual Summary'!M17</f>
        <v>87683311.323164552</v>
      </c>
      <c r="C11" s="4">
        <f>'Annual CDM'!I$19</f>
        <v>634636.32249473815</v>
      </c>
      <c r="D11" s="4">
        <f ca="1">B11-C11</f>
        <v>87048675.000669807</v>
      </c>
      <c r="H11" s="31" t="s">
        <v>87</v>
      </c>
      <c r="I11" s="23">
        <f ca="1">'kW Forecast'!J21</f>
        <v>302231.53810392035</v>
      </c>
      <c r="J11" s="35">
        <f ca="1">I11/I12</f>
        <v>0.28820313736228576</v>
      </c>
      <c r="K11" s="23">
        <f ca="1">I11/B13*C13</f>
        <v>9293.7674964540001</v>
      </c>
      <c r="L11" s="30"/>
      <c r="M11" s="23">
        <f ca="1">I11-K11</f>
        <v>292937.77060746634</v>
      </c>
      <c r="N11" s="30"/>
    </row>
    <row r="12" spans="1:14" ht="13.8" thickBot="1" x14ac:dyDescent="0.3">
      <c r="A12" s="31" t="s">
        <v>97</v>
      </c>
      <c r="B12" s="4">
        <f ca="1">'Normalized Annual Summary'!T17</f>
        <v>273428128.95958436</v>
      </c>
      <c r="C12" s="4">
        <f>'Annual CDM'!I$29</f>
        <v>2213426.8569314466</v>
      </c>
      <c r="D12" s="4">
        <f ca="1">B12-C12</f>
        <v>271214702.10265291</v>
      </c>
      <c r="H12" s="31" t="s">
        <v>104</v>
      </c>
      <c r="I12" s="38">
        <f ca="1">SUM(I10:I11)</f>
        <v>1048675.392190475</v>
      </c>
      <c r="J12" s="34">
        <v>1</v>
      </c>
      <c r="K12" s="38">
        <f ca="1">SUM(K10:K11)</f>
        <v>15336.301891555722</v>
      </c>
      <c r="L12" s="30"/>
      <c r="M12" s="38">
        <f ca="1">I12-K12</f>
        <v>1033339.0902989192</v>
      </c>
      <c r="N12" s="8">
        <f ca="1">-K12/I12</f>
        <v>-1.4624451003395081E-2</v>
      </c>
    </row>
    <row r="13" spans="1:14" x14ac:dyDescent="0.25">
      <c r="A13" s="31" t="s">
        <v>87</v>
      </c>
      <c r="B13" s="4">
        <f ca="1">'Normalized Annual Summary'!AA17</f>
        <v>159864747.55030897</v>
      </c>
      <c r="C13" s="4">
        <f>'Annual CDM'!I$39</f>
        <v>4915919.1126540266</v>
      </c>
      <c r="D13" s="4">
        <f ca="1">B13-C13</f>
        <v>154948828.43765494</v>
      </c>
      <c r="H13" s="30"/>
      <c r="I13" s="32"/>
      <c r="J13" s="32"/>
      <c r="K13" s="32"/>
      <c r="L13" s="30"/>
      <c r="M13" s="30"/>
    </row>
    <row r="14" spans="1:14" ht="13.8" thickBot="1" x14ac:dyDescent="0.3">
      <c r="A14" s="31" t="s">
        <v>104</v>
      </c>
      <c r="B14" s="36">
        <f ca="1">SUM(B10:B13)</f>
        <v>703671594.45405102</v>
      </c>
      <c r="C14" s="36">
        <f>SUM(C10:C13)</f>
        <v>8204675.2172606988</v>
      </c>
      <c r="D14" s="36">
        <f ca="1">B14-C14</f>
        <v>695466919.2367903</v>
      </c>
      <c r="E14" s="8">
        <f ca="1">-C14/B14</f>
        <v>-1.1659807333314853E-2</v>
      </c>
      <c r="H14" s="30"/>
      <c r="I14" s="100"/>
      <c r="J14" s="100"/>
      <c r="K14" s="100"/>
      <c r="L14" s="30"/>
      <c r="M14" s="30"/>
      <c r="N14" s="30"/>
    </row>
    <row r="16" spans="1:14" ht="52.8" x14ac:dyDescent="0.25">
      <c r="A16" s="37" t="s">
        <v>108</v>
      </c>
      <c r="B16" s="37" t="s">
        <v>206</v>
      </c>
      <c r="C16" s="37" t="s">
        <v>214</v>
      </c>
      <c r="D16" s="37" t="s">
        <v>207</v>
      </c>
      <c r="E16" s="30"/>
      <c r="H16" s="37" t="s">
        <v>109</v>
      </c>
      <c r="I16" s="37" t="s">
        <v>217</v>
      </c>
      <c r="J16" s="33"/>
      <c r="K16" s="37" t="s">
        <v>221</v>
      </c>
      <c r="L16" s="33"/>
      <c r="M16" s="37" t="s">
        <v>224</v>
      </c>
      <c r="N16" s="30"/>
    </row>
    <row r="17" spans="1:14" x14ac:dyDescent="0.25">
      <c r="A17" s="31" t="s">
        <v>95</v>
      </c>
      <c r="B17" s="4">
        <f ca="1">'Normalized Annual Summary'!F18</f>
        <v>180839641.65964296</v>
      </c>
      <c r="C17" s="4">
        <f>'Annual CDM'!J$9</f>
        <v>549771.68367726821</v>
      </c>
      <c r="D17" s="4">
        <f ca="1">B17-C17</f>
        <v>180289869.97596571</v>
      </c>
      <c r="E17" s="30"/>
      <c r="H17" s="31" t="s">
        <v>97</v>
      </c>
      <c r="I17" s="23">
        <f ca="1">'kW Forecast'!E22</f>
        <v>746683.85396975628</v>
      </c>
      <c r="J17" s="35">
        <f ca="1">I17/I19</f>
        <v>0.70976968750290192</v>
      </c>
      <c r="K17" s="23">
        <f ca="1">I17/B19*C19</f>
        <v>11827.988279260451</v>
      </c>
      <c r="L17" s="30"/>
      <c r="M17" s="23">
        <f ca="1">I17-K17</f>
        <v>734855.86569049582</v>
      </c>
      <c r="N17" s="30"/>
    </row>
    <row r="18" spans="1:14" x14ac:dyDescent="0.25">
      <c r="A18" s="31" t="s">
        <v>96</v>
      </c>
      <c r="B18" s="4">
        <f ca="1">'Normalized Annual Summary'!M18</f>
        <v>85495939.557006314</v>
      </c>
      <c r="C18" s="4">
        <f>'Annual CDM'!J$19</f>
        <v>1396645.7113235483</v>
      </c>
      <c r="D18" s="4">
        <f ca="1">B18-C18</f>
        <v>84099293.84568277</v>
      </c>
      <c r="E18" s="30"/>
      <c r="H18" s="31" t="s">
        <v>87</v>
      </c>
      <c r="I18" s="23">
        <f ca="1">'kW Forecast'!J22</f>
        <v>305324.80055129679</v>
      </c>
      <c r="J18" s="35">
        <f ca="1">I18/I19</f>
        <v>0.29023031249709791</v>
      </c>
      <c r="K18" s="23">
        <f ca="1">I18/B20*C20</f>
        <v>21036.560542413252</v>
      </c>
      <c r="L18" s="30"/>
      <c r="M18" s="23">
        <f ca="1">I18-K18</f>
        <v>284288.24000888353</v>
      </c>
      <c r="N18" s="30"/>
    </row>
    <row r="19" spans="1:14" ht="13.8" thickBot="1" x14ac:dyDescent="0.3">
      <c r="A19" s="31" t="s">
        <v>97</v>
      </c>
      <c r="B19" s="4">
        <f ca="1">'Normalized Annual Summary'!T18</f>
        <v>273516042.76402533</v>
      </c>
      <c r="C19" s="4">
        <f>'Annual CDM'!J$29</f>
        <v>4332683.1440145597</v>
      </c>
      <c r="D19" s="4">
        <f ca="1">B19-C19</f>
        <v>269183359.62001079</v>
      </c>
      <c r="E19" s="30"/>
      <c r="H19" s="31" t="s">
        <v>104</v>
      </c>
      <c r="I19" s="38">
        <f ca="1">SUM(I17:I18)</f>
        <v>1052008.6545210532</v>
      </c>
      <c r="J19" s="34">
        <v>1</v>
      </c>
      <c r="K19" s="38">
        <f ca="1">SUM(K17:K18)</f>
        <v>32864.548821673699</v>
      </c>
      <c r="L19" s="30"/>
      <c r="M19" s="38">
        <f ca="1">I19-K19</f>
        <v>1019144.1056993795</v>
      </c>
      <c r="N19" s="8">
        <f ca="1">-K19/I19</f>
        <v>-3.1239808418340346E-2</v>
      </c>
    </row>
    <row r="20" spans="1:14" x14ac:dyDescent="0.25">
      <c r="A20" s="31" t="s">
        <v>87</v>
      </c>
      <c r="B20" s="4">
        <f ca="1">'Normalized Annual Summary'!AA18</f>
        <v>161500922.32994646</v>
      </c>
      <c r="C20" s="4">
        <f>'Annual CDM'!J$39</f>
        <v>11127245.229064539</v>
      </c>
      <c r="D20" s="4">
        <f ca="1">B20-C20</f>
        <v>150373677.10088193</v>
      </c>
      <c r="E20" s="30"/>
    </row>
    <row r="21" spans="1:14" ht="13.8" thickBot="1" x14ac:dyDescent="0.3">
      <c r="A21" s="31" t="s">
        <v>104</v>
      </c>
      <c r="B21" s="36">
        <f ca="1">SUM(B17:B20)</f>
        <v>701352546.31062102</v>
      </c>
      <c r="C21" s="36">
        <f>SUM(C17:C20)</f>
        <v>17406345.768079914</v>
      </c>
      <c r="D21" s="36">
        <f ca="1">B21-C21</f>
        <v>683946200.54254115</v>
      </c>
      <c r="E21" s="8">
        <f ca="1">-C21/B21</f>
        <v>-2.4818254185635824E-2</v>
      </c>
      <c r="H21" s="30"/>
      <c r="I21" s="32"/>
      <c r="J21" s="32"/>
      <c r="K21" s="32"/>
      <c r="L21" s="30"/>
      <c r="M21" s="30"/>
      <c r="N21" s="30"/>
    </row>
    <row r="23" spans="1:14" s="30" customFormat="1" ht="52.8" x14ac:dyDescent="0.25">
      <c r="A23" s="37" t="s">
        <v>108</v>
      </c>
      <c r="B23" s="37" t="s">
        <v>208</v>
      </c>
      <c r="C23" s="37" t="s">
        <v>214</v>
      </c>
      <c r="D23" s="37" t="s">
        <v>209</v>
      </c>
      <c r="H23" s="37" t="s">
        <v>109</v>
      </c>
      <c r="I23" s="37" t="s">
        <v>218</v>
      </c>
      <c r="J23" s="59"/>
      <c r="K23" s="37" t="s">
        <v>221</v>
      </c>
      <c r="L23" s="59"/>
      <c r="M23" s="37" t="s">
        <v>225</v>
      </c>
    </row>
    <row r="24" spans="1:14" x14ac:dyDescent="0.25">
      <c r="A24" s="31" t="s">
        <v>95</v>
      </c>
      <c r="B24" s="4">
        <f ca="1">'Normalized Annual Summary'!F19</f>
        <v>178972059.24538711</v>
      </c>
      <c r="C24" s="4">
        <f>'Annual CDM'!K$9</f>
        <v>614196.00709504541</v>
      </c>
      <c r="D24" s="4">
        <f ca="1">B24-C24</f>
        <v>178357863.23829207</v>
      </c>
      <c r="E24" s="30"/>
      <c r="H24" s="31" t="s">
        <v>97</v>
      </c>
      <c r="I24" s="23">
        <f ca="1">'kW Forecast'!E23</f>
        <v>748310.07487931801</v>
      </c>
      <c r="J24" s="35">
        <f ca="1">I24/I26</f>
        <v>0.70811484868155461</v>
      </c>
      <c r="K24" s="23">
        <f ca="1">I24/B26*C26</f>
        <v>18204.85472558135</v>
      </c>
      <c r="L24" s="30"/>
      <c r="M24" s="23">
        <f ca="1">I24-K24</f>
        <v>730105.22015373665</v>
      </c>
      <c r="N24" s="30"/>
    </row>
    <row r="25" spans="1:14" x14ac:dyDescent="0.25">
      <c r="A25" s="31" t="s">
        <v>96</v>
      </c>
      <c r="B25" s="4">
        <f ca="1">'Normalized Annual Summary'!M19</f>
        <v>83477905.102689579</v>
      </c>
      <c r="C25" s="4">
        <f>'Annual CDM'!K$19</f>
        <v>2234487.2608030029</v>
      </c>
      <c r="D25" s="4">
        <f ca="1">B25-C25</f>
        <v>81243417.84188658</v>
      </c>
      <c r="E25" s="30"/>
      <c r="H25" s="31" t="s">
        <v>87</v>
      </c>
      <c r="I25" s="23">
        <f ca="1">'kW Forecast'!J23</f>
        <v>308453.63551681797</v>
      </c>
      <c r="J25" s="35">
        <f ca="1">I25/I26</f>
        <v>0.29188515131844545</v>
      </c>
      <c r="K25" s="23">
        <f ca="1">I25/B27*C27</f>
        <v>25783.766667297885</v>
      </c>
      <c r="L25" s="30"/>
      <c r="M25" s="23">
        <f ca="1">I25-K25</f>
        <v>282669.86884952011</v>
      </c>
      <c r="N25" s="30"/>
    </row>
    <row r="26" spans="1:14" ht="13.8" thickBot="1" x14ac:dyDescent="0.3">
      <c r="A26" s="31" t="s">
        <v>97</v>
      </c>
      <c r="B26" s="4">
        <f ca="1">'Normalized Annual Summary'!T19</f>
        <v>274111739.99984831</v>
      </c>
      <c r="C26" s="4">
        <f>'Annual CDM'!K$29</f>
        <v>6668578.404584948</v>
      </c>
      <c r="D26" s="4">
        <f ca="1">B26-C26</f>
        <v>267443161.59526336</v>
      </c>
      <c r="E26" s="30"/>
      <c r="H26" s="31" t="s">
        <v>104</v>
      </c>
      <c r="I26" s="38">
        <f ca="1">SUM(I24:I25)</f>
        <v>1056763.7103961359</v>
      </c>
      <c r="J26" s="34">
        <v>1</v>
      </c>
      <c r="K26" s="38">
        <f ca="1">SUM(K24:K25)</f>
        <v>43988.621392879235</v>
      </c>
      <c r="L26" s="30"/>
      <c r="M26" s="38">
        <f ca="1">I26-K26</f>
        <v>1012775.0890032566</v>
      </c>
      <c r="N26" s="8">
        <f ca="1">-K26/I26</f>
        <v>-4.1625787259849951E-2</v>
      </c>
    </row>
    <row r="27" spans="1:14" x14ac:dyDescent="0.25">
      <c r="A27" s="31" t="s">
        <v>87</v>
      </c>
      <c r="B27" s="4">
        <f ca="1">'Normalized Annual Summary'!AA19</f>
        <v>163155913.11954975</v>
      </c>
      <c r="C27" s="4">
        <f>'Annual CDM'!K$39</f>
        <v>13638270.099218942</v>
      </c>
      <c r="D27" s="4">
        <f ca="1">B27-C27</f>
        <v>149517643.02033082</v>
      </c>
      <c r="E27" s="30"/>
    </row>
    <row r="28" spans="1:14" ht="13.8" thickBot="1" x14ac:dyDescent="0.3">
      <c r="A28" s="31" t="s">
        <v>104</v>
      </c>
      <c r="B28" s="36">
        <f ca="1">SUM(B24:B27)</f>
        <v>699717617.4674747</v>
      </c>
      <c r="C28" s="36">
        <f>SUM(C24:C27)</f>
        <v>23155531.771701939</v>
      </c>
      <c r="D28" s="36">
        <f ca="1">B28-C28</f>
        <v>676562085.69577277</v>
      </c>
      <c r="E28" s="8">
        <f ca="1">-C28/B28</f>
        <v>-3.3092680809595723E-2</v>
      </c>
      <c r="H28" s="30"/>
      <c r="I28" s="32"/>
      <c r="J28" s="32"/>
      <c r="K28" s="32"/>
      <c r="L28" s="30"/>
      <c r="M28" s="30"/>
      <c r="N28" s="30"/>
    </row>
    <row r="30" spans="1:14" s="30" customFormat="1" ht="52.8" x14ac:dyDescent="0.25">
      <c r="A30" s="37" t="s">
        <v>108</v>
      </c>
      <c r="B30" s="37" t="s">
        <v>210</v>
      </c>
      <c r="C30" s="37" t="s">
        <v>214</v>
      </c>
      <c r="D30" s="37" t="s">
        <v>211</v>
      </c>
      <c r="H30" s="37" t="s">
        <v>109</v>
      </c>
      <c r="I30" s="37" t="s">
        <v>219</v>
      </c>
      <c r="J30" s="59"/>
      <c r="K30" s="37" t="s">
        <v>221</v>
      </c>
      <c r="L30" s="59"/>
      <c r="M30" s="37" t="s">
        <v>226</v>
      </c>
    </row>
    <row r="31" spans="1:14" x14ac:dyDescent="0.25">
      <c r="A31" s="31" t="s">
        <v>95</v>
      </c>
      <c r="B31" s="4">
        <f ca="1">'Normalized Annual Summary'!F20</f>
        <v>177092584.12505716</v>
      </c>
      <c r="C31" s="4">
        <f>'Annual CDM'!L$9</f>
        <v>680279.90376279294</v>
      </c>
      <c r="D31" s="4">
        <f ca="1">B31-C31</f>
        <v>176412304.22129437</v>
      </c>
      <c r="E31" s="30"/>
      <c r="H31" s="31" t="s">
        <v>97</v>
      </c>
      <c r="I31" s="23">
        <f ca="1">'kW Forecast'!E24</f>
        <v>749967.40498280025</v>
      </c>
      <c r="J31" s="35">
        <f ca="1">I31/I33</f>
        <v>0.70645949170298317</v>
      </c>
      <c r="K31" s="23">
        <f ca="1">I31/B33*C33</f>
        <v>25062.55639549236</v>
      </c>
      <c r="L31" s="30"/>
      <c r="M31" s="23">
        <f ca="1">I31-K31</f>
        <v>724904.84858730785</v>
      </c>
      <c r="N31" s="30"/>
    </row>
    <row r="32" spans="1:14" x14ac:dyDescent="0.25">
      <c r="A32" s="31" t="s">
        <v>96</v>
      </c>
      <c r="B32" s="4">
        <f ca="1">'Normalized Annual Summary'!M20</f>
        <v>81493573.937127754</v>
      </c>
      <c r="C32" s="4">
        <f>'Annual CDM'!L$19</f>
        <v>3140094.3697257126</v>
      </c>
      <c r="D32" s="4">
        <f ca="1">B32-C32</f>
        <v>78353479.567402035</v>
      </c>
      <c r="E32" s="30"/>
      <c r="H32" s="31" t="s">
        <v>87</v>
      </c>
      <c r="I32" s="23">
        <f ca="1">'kW Forecast'!J24</f>
        <v>311618.45208444272</v>
      </c>
      <c r="J32" s="35">
        <f ca="1">I32/I33</f>
        <v>0.29354050829701678</v>
      </c>
      <c r="K32" s="23">
        <f ca="1">I32/B34*C34</f>
        <v>28053.656321482493</v>
      </c>
      <c r="L32" s="30"/>
      <c r="M32" s="23">
        <f ca="1">I32-K32</f>
        <v>283564.79576296022</v>
      </c>
      <c r="N32" s="30"/>
    </row>
    <row r="33" spans="1:14" ht="13.8" thickBot="1" x14ac:dyDescent="0.3">
      <c r="A33" s="31" t="s">
        <v>97</v>
      </c>
      <c r="B33" s="4">
        <f ca="1">'Normalized Annual Summary'!T20</f>
        <v>274718832.77284473</v>
      </c>
      <c r="C33" s="4">
        <f>'Annual CDM'!L$29</f>
        <v>9180607.3084351718</v>
      </c>
      <c r="D33" s="4">
        <f ca="1">B33-C33</f>
        <v>265538225.46440956</v>
      </c>
      <c r="E33" s="30"/>
      <c r="H33" s="31" t="s">
        <v>104</v>
      </c>
      <c r="I33" s="38">
        <f ca="1">SUM(I31:I32)</f>
        <v>1061585.857067243</v>
      </c>
      <c r="J33" s="34">
        <v>1</v>
      </c>
      <c r="K33" s="38">
        <f ca="1">SUM(K31:K32)</f>
        <v>53116.212716974856</v>
      </c>
      <c r="L33" s="30"/>
      <c r="M33" s="38">
        <f ca="1">I33-K33</f>
        <v>1008469.6443502681</v>
      </c>
      <c r="N33" s="8">
        <f ca="1">-K33/I33</f>
        <v>-5.0034778028896033E-2</v>
      </c>
    </row>
    <row r="34" spans="1:14" x14ac:dyDescent="0.25">
      <c r="A34" s="31" t="s">
        <v>87</v>
      </c>
      <c r="B34" s="4">
        <f ca="1">'Normalized Annual Summary'!AA20</f>
        <v>164829936.3032335</v>
      </c>
      <c r="C34" s="4">
        <f>'Annual CDM'!L$39</f>
        <v>14838923.541311104</v>
      </c>
      <c r="D34" s="4">
        <f ca="1">B34-C34</f>
        <v>149991012.76192239</v>
      </c>
      <c r="E34" s="30"/>
    </row>
    <row r="35" spans="1:14" ht="13.8" thickBot="1" x14ac:dyDescent="0.3">
      <c r="A35" s="31" t="s">
        <v>104</v>
      </c>
      <c r="B35" s="36">
        <f ca="1">SUM(B31:B34)</f>
        <v>698134927.13826323</v>
      </c>
      <c r="C35" s="36">
        <f>SUM(C31:C34)</f>
        <v>27839905.123234782</v>
      </c>
      <c r="D35" s="36">
        <f ca="1">B35-C35</f>
        <v>670295022.01502848</v>
      </c>
      <c r="E35" s="8">
        <f ca="1">-C35/B35</f>
        <v>-3.9877542350378901E-2</v>
      </c>
      <c r="H35" s="30"/>
      <c r="I35" s="32"/>
      <c r="J35" s="32"/>
      <c r="K35" s="32"/>
      <c r="L35" s="30"/>
      <c r="M35" s="30"/>
      <c r="N35" s="30"/>
    </row>
    <row r="37" spans="1:14" s="30" customFormat="1" ht="52.8" x14ac:dyDescent="0.25">
      <c r="A37" s="37" t="s">
        <v>108</v>
      </c>
      <c r="B37" s="37" t="s">
        <v>212</v>
      </c>
      <c r="C37" s="37" t="s">
        <v>214</v>
      </c>
      <c r="D37" s="37" t="s">
        <v>213</v>
      </c>
      <c r="H37" s="37" t="s">
        <v>109</v>
      </c>
      <c r="I37" s="37" t="s">
        <v>220</v>
      </c>
      <c r="J37" s="59"/>
      <c r="K37" s="37" t="s">
        <v>221</v>
      </c>
      <c r="L37" s="59"/>
      <c r="M37" s="37" t="s">
        <v>227</v>
      </c>
    </row>
    <row r="38" spans="1:14" x14ac:dyDescent="0.25">
      <c r="A38" s="31" t="s">
        <v>95</v>
      </c>
      <c r="B38" s="4">
        <f ca="1">'Normalized Annual Summary'!F21</f>
        <v>175201140.56627479</v>
      </c>
      <c r="C38" s="4">
        <f>'Annual CDM'!M$9</f>
        <v>748023.37368051102</v>
      </c>
      <c r="D38" s="4">
        <f ca="1">B38-C38</f>
        <v>174453117.19259429</v>
      </c>
      <c r="E38" s="30"/>
      <c r="H38" s="31" t="s">
        <v>97</v>
      </c>
      <c r="I38" s="23">
        <f ca="1">'kW Forecast'!E25</f>
        <v>753012.13516400452</v>
      </c>
      <c r="J38" s="35">
        <f ca="1">I38/I40</f>
        <v>0.70517860183925363</v>
      </c>
      <c r="K38" s="23">
        <f ca="1">I38/B40*C40</f>
        <v>32383.412460360927</v>
      </c>
      <c r="L38" s="30"/>
      <c r="M38" s="23">
        <f ca="1">I38-K38</f>
        <v>720628.72270364361</v>
      </c>
      <c r="N38" s="30"/>
    </row>
    <row r="39" spans="1:14" x14ac:dyDescent="0.25">
      <c r="A39" s="31" t="s">
        <v>96</v>
      </c>
      <c r="B39" s="4">
        <f ca="1">'Normalized Annual Summary'!M21</f>
        <v>79677444.76261504</v>
      </c>
      <c r="C39" s="4">
        <f>'Annual CDM'!M$19</f>
        <v>4106990.4144782769</v>
      </c>
      <c r="D39" s="4">
        <f ca="1">B39-C39</f>
        <v>75570454.348136768</v>
      </c>
      <c r="E39" s="30"/>
      <c r="H39" s="31" t="s">
        <v>87</v>
      </c>
      <c r="I39" s="23">
        <f ca="1">'kW Forecast'!J25</f>
        <v>314819.66404259502</v>
      </c>
      <c r="J39" s="35">
        <f ca="1">I39/I40</f>
        <v>0.29482139816074632</v>
      </c>
      <c r="K39" s="23">
        <f ca="1">I39/B41*C41</f>
        <v>30317.119007903773</v>
      </c>
      <c r="L39" s="30"/>
      <c r="M39" s="23">
        <f ca="1">I39-K39</f>
        <v>284502.54503469123</v>
      </c>
      <c r="N39" s="30"/>
    </row>
    <row r="40" spans="1:14" ht="13.8" thickBot="1" x14ac:dyDescent="0.3">
      <c r="A40" s="31" t="s">
        <v>97</v>
      </c>
      <c r="B40" s="4">
        <f ca="1">'Normalized Annual Summary'!T21</f>
        <v>275834140.87281191</v>
      </c>
      <c r="C40" s="4">
        <f>'Annual CDM'!M$29</f>
        <v>11862293.231951833</v>
      </c>
      <c r="D40" s="4">
        <f ca="1">B40-C40</f>
        <v>263971847.64086008</v>
      </c>
      <c r="E40" s="30"/>
      <c r="H40" s="31" t="s">
        <v>104</v>
      </c>
      <c r="I40" s="38">
        <f ca="1">SUM(I38:I39)</f>
        <v>1067831.7992065996</v>
      </c>
      <c r="J40" s="34">
        <v>1</v>
      </c>
      <c r="K40" s="38">
        <f ca="1">SUM(K38:K39)</f>
        <v>62700.5314682647</v>
      </c>
      <c r="L40" s="30"/>
      <c r="M40" s="38">
        <f ca="1">I40-K40</f>
        <v>1005131.2677383348</v>
      </c>
      <c r="N40" s="8">
        <f ca="1">-K40/I40</f>
        <v>-5.8717610315455374E-2</v>
      </c>
    </row>
    <row r="41" spans="1:14" x14ac:dyDescent="0.25">
      <c r="A41" s="31" t="s">
        <v>87</v>
      </c>
      <c r="B41" s="4">
        <f ca="1">'Normalized Annual Summary'!AA21</f>
        <v>166523210.75352958</v>
      </c>
      <c r="C41" s="4">
        <f>'Annual CDM'!M$39</f>
        <v>16036177.45208551</v>
      </c>
      <c r="D41" s="4">
        <f ca="1">B41-C41</f>
        <v>150487033.30144405</v>
      </c>
      <c r="E41" s="30"/>
    </row>
    <row r="42" spans="1:14" ht="13.8" thickBot="1" x14ac:dyDescent="0.3">
      <c r="A42" s="31" t="s">
        <v>104</v>
      </c>
      <c r="B42" s="36">
        <f ca="1">SUM(B38:B41)</f>
        <v>697235936.95523131</v>
      </c>
      <c r="C42" s="36">
        <f>SUM(C38:C41)</f>
        <v>32753484.472196132</v>
      </c>
      <c r="D42" s="36">
        <f ca="1">B42-C42</f>
        <v>664482452.48303521</v>
      </c>
      <c r="E42" s="8">
        <f ca="1">-C42/B42</f>
        <v>-4.697618515653073E-2</v>
      </c>
      <c r="H42" s="30"/>
      <c r="I42" s="32"/>
      <c r="J42" s="32"/>
      <c r="K42" s="32"/>
      <c r="L42" s="30"/>
      <c r="M42" s="30"/>
      <c r="N42" s="30"/>
    </row>
    <row r="44" spans="1:14" x14ac:dyDescent="0.25">
      <c r="A44" s="30"/>
      <c r="B44" s="32"/>
      <c r="C44" s="32"/>
      <c r="D44" s="30"/>
      <c r="E44" s="30"/>
    </row>
  </sheetData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workbookViewId="0">
      <selection activeCell="I6" sqref="I6"/>
    </sheetView>
  </sheetViews>
  <sheetFormatPr defaultColWidth="9.109375" defaultRowHeight="13.2" x14ac:dyDescent="0.25"/>
  <cols>
    <col min="1" max="1" width="10.5546875" style="30" bestFit="1" customWidth="1"/>
    <col min="2" max="2" width="18.5546875" style="30" bestFit="1" customWidth="1"/>
    <col min="3" max="3" width="9.109375" style="30"/>
    <col min="4" max="4" width="10.44140625" style="30" bestFit="1" customWidth="1"/>
    <col min="5" max="5" width="5.109375" style="30" customWidth="1"/>
    <col min="6" max="8" width="9.109375" style="30"/>
    <col min="9" max="9" width="19.33203125" style="30" customWidth="1"/>
    <col min="10" max="10" width="9.109375" style="30"/>
    <col min="11" max="11" width="11.6640625" style="30" bestFit="1" customWidth="1"/>
    <col min="12" max="12" width="5" style="30" customWidth="1"/>
    <col min="13" max="16384" width="9.109375" style="30"/>
  </cols>
  <sheetData>
    <row r="2" spans="1:12" ht="52.8" x14ac:dyDescent="0.25">
      <c r="A2" s="37" t="s">
        <v>108</v>
      </c>
      <c r="B2" s="37" t="s">
        <v>147</v>
      </c>
      <c r="C2" s="66"/>
      <c r="D2" s="37" t="s">
        <v>155</v>
      </c>
      <c r="E2" s="66"/>
      <c r="H2" s="37" t="s">
        <v>109</v>
      </c>
      <c r="I2" s="37" t="s">
        <v>147</v>
      </c>
      <c r="J2" s="66"/>
      <c r="K2" s="37" t="s">
        <v>156</v>
      </c>
      <c r="L2" s="66"/>
    </row>
    <row r="3" spans="1:12" x14ac:dyDescent="0.25">
      <c r="B3" s="67" t="s">
        <v>78</v>
      </c>
      <c r="C3" s="67" t="s">
        <v>106</v>
      </c>
      <c r="D3" s="67" t="s">
        <v>107</v>
      </c>
      <c r="E3" s="67"/>
      <c r="I3" s="67" t="s">
        <v>110</v>
      </c>
      <c r="J3" s="67" t="s">
        <v>111</v>
      </c>
      <c r="K3" s="67" t="s">
        <v>112</v>
      </c>
      <c r="L3" s="67"/>
    </row>
    <row r="4" spans="1:12" x14ac:dyDescent="0.25">
      <c r="A4" s="31" t="s">
        <v>95</v>
      </c>
      <c r="B4" s="4">
        <f ca="1">'Normalized Annual Summary'!F17</f>
        <v>182695406.62099314</v>
      </c>
      <c r="C4" s="35">
        <f ca="1">B4/B8</f>
        <v>0.2596316350708156</v>
      </c>
      <c r="D4" s="4">
        <f ca="1">D8*C4</f>
        <v>0</v>
      </c>
      <c r="H4" s="31" t="s">
        <v>95</v>
      </c>
      <c r="I4" s="23">
        <v>0</v>
      </c>
      <c r="J4" s="35">
        <f ca="1">I4/I8</f>
        <v>0</v>
      </c>
      <c r="K4" s="23">
        <f ca="1">I4/B4*D4</f>
        <v>0</v>
      </c>
    </row>
    <row r="5" spans="1:12" x14ac:dyDescent="0.25">
      <c r="A5" s="31" t="s">
        <v>96</v>
      </c>
      <c r="B5" s="4">
        <f ca="1">'Normalized Annual Summary'!M17</f>
        <v>87683311.323164552</v>
      </c>
      <c r="C5" s="35">
        <f ca="1">B5/B8</f>
        <v>0.12460828604456362</v>
      </c>
      <c r="D5" s="4">
        <f ca="1">D8*C5</f>
        <v>0</v>
      </c>
      <c r="H5" s="31" t="s">
        <v>96</v>
      </c>
      <c r="I5" s="23">
        <v>0</v>
      </c>
      <c r="J5" s="35">
        <f ca="1">I5/I8</f>
        <v>0</v>
      </c>
      <c r="K5" s="23">
        <f ca="1">I5/B5*D5</f>
        <v>0</v>
      </c>
    </row>
    <row r="6" spans="1:12" x14ac:dyDescent="0.25">
      <c r="A6" s="31" t="s">
        <v>97</v>
      </c>
      <c r="B6" s="4">
        <f ca="1">'Normalized Annual Summary'!T17</f>
        <v>273428128.95958436</v>
      </c>
      <c r="C6" s="35">
        <f ca="1">B6/B8</f>
        <v>0.388573492399854</v>
      </c>
      <c r="D6" s="4">
        <f ca="1">D8*C6</f>
        <v>0</v>
      </c>
      <c r="H6" s="31" t="s">
        <v>97</v>
      </c>
      <c r="I6" s="23">
        <f ca="1">'kW Forecast'!E21</f>
        <v>746443.85408655461</v>
      </c>
      <c r="J6" s="35">
        <f ca="1">I6/I8</f>
        <v>0.71179686263771424</v>
      </c>
      <c r="K6" s="23">
        <f ca="1">I6/B6*D6</f>
        <v>0</v>
      </c>
    </row>
    <row r="7" spans="1:12" x14ac:dyDescent="0.25">
      <c r="A7" s="31" t="s">
        <v>87</v>
      </c>
      <c r="B7" s="4">
        <f ca="1">'Normalized Annual Summary'!AA17</f>
        <v>159864747.55030897</v>
      </c>
      <c r="C7" s="35">
        <f ca="1">B7/B8</f>
        <v>0.22718658648476675</v>
      </c>
      <c r="D7" s="4">
        <f ca="1">D8*C7</f>
        <v>0</v>
      </c>
      <c r="H7" s="31" t="s">
        <v>87</v>
      </c>
      <c r="I7" s="23">
        <f ca="1">'kW Forecast'!J21</f>
        <v>302231.53810392035</v>
      </c>
      <c r="J7" s="35">
        <f ca="1">I7/I8</f>
        <v>0.28820313736228576</v>
      </c>
      <c r="K7" s="23">
        <f ca="1">I7/B7*D7</f>
        <v>0</v>
      </c>
    </row>
    <row r="8" spans="1:12" ht="13.8" thickBot="1" x14ac:dyDescent="0.3">
      <c r="A8" s="31" t="s">
        <v>104</v>
      </c>
      <c r="B8" s="36">
        <f ca="1">SUM(B4:B7)</f>
        <v>703671594.45405102</v>
      </c>
      <c r="C8" s="34">
        <v>1</v>
      </c>
      <c r="D8" s="36">
        <f>'Annual CDM'!C45</f>
        <v>0</v>
      </c>
      <c r="H8" s="31" t="s">
        <v>104</v>
      </c>
      <c r="I8" s="38">
        <f ca="1">SUM(I4:I7)</f>
        <v>1048675.392190475</v>
      </c>
      <c r="J8" s="34">
        <v>1</v>
      </c>
      <c r="K8" s="38">
        <f ca="1">SUM(K4:K7)</f>
        <v>0</v>
      </c>
    </row>
    <row r="9" spans="1:12" x14ac:dyDescent="0.25">
      <c r="B9" s="67" t="s">
        <v>80</v>
      </c>
      <c r="C9" s="67"/>
      <c r="D9" s="67" t="s">
        <v>84</v>
      </c>
      <c r="I9" s="67" t="s">
        <v>113</v>
      </c>
      <c r="J9" s="67"/>
      <c r="K9" s="67"/>
    </row>
    <row r="12" spans="1:12" ht="52.8" x14ac:dyDescent="0.25">
      <c r="A12" s="37" t="s">
        <v>108</v>
      </c>
      <c r="B12" s="37" t="s">
        <v>148</v>
      </c>
      <c r="C12" s="66"/>
      <c r="D12" s="37" t="s">
        <v>155</v>
      </c>
      <c r="E12" s="66"/>
      <c r="H12" s="37" t="s">
        <v>109</v>
      </c>
      <c r="I12" s="37" t="s">
        <v>148</v>
      </c>
      <c r="J12" s="66"/>
      <c r="K12" s="37" t="s">
        <v>156</v>
      </c>
      <c r="L12" s="66"/>
    </row>
    <row r="13" spans="1:12" x14ac:dyDescent="0.25">
      <c r="B13" s="67" t="s">
        <v>78</v>
      </c>
      <c r="C13" s="67" t="s">
        <v>106</v>
      </c>
      <c r="D13" s="67" t="s">
        <v>107</v>
      </c>
      <c r="E13" s="67"/>
      <c r="I13" s="67" t="s">
        <v>110</v>
      </c>
      <c r="J13" s="67" t="s">
        <v>111</v>
      </c>
      <c r="K13" s="67" t="s">
        <v>112</v>
      </c>
      <c r="L13" s="67"/>
    </row>
    <row r="14" spans="1:12" x14ac:dyDescent="0.25">
      <c r="A14" s="31" t="s">
        <v>95</v>
      </c>
      <c r="B14" s="4">
        <f ca="1">'Normalized Annual Summary'!F18</f>
        <v>180839641.65964296</v>
      </c>
      <c r="C14" s="35">
        <f ca="1">B14/B18</f>
        <v>0.25784413646307797</v>
      </c>
      <c r="D14" s="4">
        <f ca="1">D18*C14</f>
        <v>0</v>
      </c>
      <c r="H14" s="31" t="s">
        <v>95</v>
      </c>
      <c r="I14" s="23">
        <v>0</v>
      </c>
      <c r="J14" s="35">
        <f ca="1">I14/I18</f>
        <v>0</v>
      </c>
      <c r="K14" s="23">
        <f ca="1">I14/B14*D14</f>
        <v>0</v>
      </c>
    </row>
    <row r="15" spans="1:12" x14ac:dyDescent="0.25">
      <c r="A15" s="31" t="s">
        <v>96</v>
      </c>
      <c r="B15" s="4">
        <f ca="1">'Normalized Annual Summary'!M18</f>
        <v>85495939.557006314</v>
      </c>
      <c r="C15" s="35">
        <f ca="1">B15/B18</f>
        <v>0.12190151729932001</v>
      </c>
      <c r="D15" s="4">
        <f ca="1">D18*C15</f>
        <v>0</v>
      </c>
      <c r="H15" s="31" t="s">
        <v>96</v>
      </c>
      <c r="I15" s="23">
        <v>0</v>
      </c>
      <c r="J15" s="35">
        <f ca="1">I15/I18</f>
        <v>0</v>
      </c>
      <c r="K15" s="23">
        <f ca="1">I15/B15*D15</f>
        <v>0</v>
      </c>
    </row>
    <row r="16" spans="1:12" x14ac:dyDescent="0.25">
      <c r="A16" s="31" t="s">
        <v>97</v>
      </c>
      <c r="B16" s="4">
        <f ca="1">'Normalized Annual Summary'!T18</f>
        <v>273516042.76402533</v>
      </c>
      <c r="C16" s="35">
        <f ca="1">B16/B18</f>
        <v>0.38998367397797712</v>
      </c>
      <c r="D16" s="4">
        <f ca="1">D18*C16</f>
        <v>0</v>
      </c>
      <c r="H16" s="31" t="s">
        <v>97</v>
      </c>
      <c r="I16" s="23">
        <f ca="1">'kW Forecast'!E22</f>
        <v>746683.85396975628</v>
      </c>
      <c r="J16" s="35">
        <f ca="1">I16/I18</f>
        <v>0.70976968750290192</v>
      </c>
      <c r="K16" s="23">
        <f ca="1">I16/B16*D16</f>
        <v>0</v>
      </c>
    </row>
    <row r="17" spans="1:12" x14ac:dyDescent="0.25">
      <c r="A17" s="31" t="s">
        <v>87</v>
      </c>
      <c r="B17" s="4">
        <f ca="1">'Normalized Annual Summary'!AA18</f>
        <v>161500922.32994646</v>
      </c>
      <c r="C17" s="35">
        <f ca="1">B17/B18</f>
        <v>0.23027067225962497</v>
      </c>
      <c r="D17" s="4">
        <f ca="1">D18*C17</f>
        <v>0</v>
      </c>
      <c r="H17" s="31" t="s">
        <v>87</v>
      </c>
      <c r="I17" s="23">
        <f ca="1">'kW Forecast'!J22</f>
        <v>305324.80055129679</v>
      </c>
      <c r="J17" s="35">
        <f ca="1">I17/I18</f>
        <v>0.29023031249709791</v>
      </c>
      <c r="K17" s="23">
        <f ca="1">I17/B17*D17</f>
        <v>0</v>
      </c>
    </row>
    <row r="18" spans="1:12" ht="13.8" thickBot="1" x14ac:dyDescent="0.3">
      <c r="A18" s="31" t="s">
        <v>104</v>
      </c>
      <c r="B18" s="36">
        <f ca="1">SUM(B14:B17)</f>
        <v>701352546.31062102</v>
      </c>
      <c r="C18" s="34">
        <v>1</v>
      </c>
      <c r="D18" s="36">
        <f>'Annual CDM'!D45</f>
        <v>0</v>
      </c>
      <c r="H18" s="31" t="s">
        <v>104</v>
      </c>
      <c r="I18" s="38">
        <f ca="1">SUM(I14:I17)</f>
        <v>1052008.6545210532</v>
      </c>
      <c r="J18" s="34">
        <v>1</v>
      </c>
      <c r="K18" s="38">
        <f ca="1">SUM(K14:K17)</f>
        <v>0</v>
      </c>
    </row>
    <row r="19" spans="1:12" x14ac:dyDescent="0.25">
      <c r="B19" s="67" t="s">
        <v>80</v>
      </c>
      <c r="C19" s="67"/>
      <c r="D19" s="67" t="s">
        <v>84</v>
      </c>
      <c r="I19" s="67" t="s">
        <v>113</v>
      </c>
      <c r="J19" s="67"/>
      <c r="K19" s="67"/>
    </row>
    <row r="22" spans="1:12" ht="52.8" x14ac:dyDescent="0.25">
      <c r="A22" s="37" t="s">
        <v>108</v>
      </c>
      <c r="B22" s="37" t="s">
        <v>151</v>
      </c>
      <c r="C22" s="66"/>
      <c r="D22" s="37" t="s">
        <v>155</v>
      </c>
      <c r="E22" s="66"/>
      <c r="H22" s="37" t="s">
        <v>109</v>
      </c>
      <c r="I22" s="37" t="s">
        <v>151</v>
      </c>
      <c r="J22" s="66"/>
      <c r="K22" s="37" t="s">
        <v>156</v>
      </c>
      <c r="L22" s="66"/>
    </row>
    <row r="23" spans="1:12" x14ac:dyDescent="0.25">
      <c r="B23" s="67" t="s">
        <v>78</v>
      </c>
      <c r="C23" s="67" t="s">
        <v>106</v>
      </c>
      <c r="D23" s="67" t="s">
        <v>107</v>
      </c>
      <c r="E23" s="67"/>
      <c r="I23" s="67" t="s">
        <v>110</v>
      </c>
      <c r="J23" s="67" t="s">
        <v>111</v>
      </c>
      <c r="K23" s="67" t="s">
        <v>112</v>
      </c>
      <c r="L23" s="67"/>
    </row>
    <row r="24" spans="1:12" x14ac:dyDescent="0.25">
      <c r="A24" s="31" t="s">
        <v>95</v>
      </c>
      <c r="B24" s="4">
        <f ca="1">'Normalized Annual Summary'!F19</f>
        <v>178972059.24538711</v>
      </c>
      <c r="C24" s="35">
        <f ca="1">B24/B28</f>
        <v>0.25577755194038165</v>
      </c>
      <c r="D24" s="4">
        <f ca="1">D28*C24</f>
        <v>0</v>
      </c>
      <c r="H24" s="31" t="s">
        <v>95</v>
      </c>
      <c r="I24" s="23">
        <v>0</v>
      </c>
      <c r="J24" s="35">
        <f ca="1">I24/I28</f>
        <v>0</v>
      </c>
      <c r="K24" s="23">
        <f ca="1">I24/B24*D24</f>
        <v>0</v>
      </c>
    </row>
    <row r="25" spans="1:12" x14ac:dyDescent="0.25">
      <c r="A25" s="31" t="s">
        <v>96</v>
      </c>
      <c r="B25" s="4">
        <f ca="1">'Normalized Annual Summary'!M19</f>
        <v>83477905.102689579</v>
      </c>
      <c r="C25" s="35">
        <f ca="1">B25/B28</f>
        <v>0.11930227711691127</v>
      </c>
      <c r="D25" s="4">
        <f ca="1">D28*C25</f>
        <v>0</v>
      </c>
      <c r="H25" s="31" t="s">
        <v>96</v>
      </c>
      <c r="I25" s="23">
        <v>0</v>
      </c>
      <c r="J25" s="35">
        <f ca="1">I25/I28</f>
        <v>0</v>
      </c>
      <c r="K25" s="23">
        <f ca="1">I25/B25*D25</f>
        <v>0</v>
      </c>
    </row>
    <row r="26" spans="1:12" x14ac:dyDescent="0.25">
      <c r="A26" s="31" t="s">
        <v>97</v>
      </c>
      <c r="B26" s="4">
        <f ca="1">'Normalized Annual Summary'!T19</f>
        <v>274111739.99984831</v>
      </c>
      <c r="C26" s="35">
        <f ca="1">B26/B28</f>
        <v>0.39174623184700647</v>
      </c>
      <c r="D26" s="4">
        <f ca="1">D28*C26</f>
        <v>0</v>
      </c>
      <c r="H26" s="31" t="s">
        <v>97</v>
      </c>
      <c r="I26" s="23">
        <f ca="1">'kW Forecast'!E23</f>
        <v>748310.07487931801</v>
      </c>
      <c r="J26" s="35">
        <f ca="1">I26/I28</f>
        <v>0.70811484868155461</v>
      </c>
      <c r="K26" s="23">
        <f ca="1">I26/B26*D26</f>
        <v>0</v>
      </c>
    </row>
    <row r="27" spans="1:12" x14ac:dyDescent="0.25">
      <c r="A27" s="31" t="s">
        <v>87</v>
      </c>
      <c r="B27" s="4">
        <f ca="1">'Normalized Annual Summary'!AA19</f>
        <v>163155913.11954975</v>
      </c>
      <c r="C27" s="35">
        <f ca="1">B27/B28</f>
        <v>0.23317393909570069</v>
      </c>
      <c r="D27" s="4">
        <f ca="1">D28*C27</f>
        <v>0</v>
      </c>
      <c r="H27" s="31" t="s">
        <v>87</v>
      </c>
      <c r="I27" s="23">
        <f ca="1">'kW Forecast'!J23</f>
        <v>308453.63551681797</v>
      </c>
      <c r="J27" s="35">
        <f ca="1">I27/I28</f>
        <v>0.29188515131844545</v>
      </c>
      <c r="K27" s="23">
        <f ca="1">I27/B27*D27</f>
        <v>0</v>
      </c>
    </row>
    <row r="28" spans="1:12" ht="13.8" thickBot="1" x14ac:dyDescent="0.3">
      <c r="A28" s="31" t="s">
        <v>104</v>
      </c>
      <c r="B28" s="36">
        <f ca="1">SUM(B24:B27)</f>
        <v>699717617.4674747</v>
      </c>
      <c r="C28" s="34">
        <v>1</v>
      </c>
      <c r="D28" s="36">
        <f>'Annual CDM'!E45</f>
        <v>0</v>
      </c>
      <c r="H28" s="31" t="s">
        <v>104</v>
      </c>
      <c r="I28" s="38">
        <f ca="1">SUM(I24:I27)</f>
        <v>1056763.7103961359</v>
      </c>
      <c r="J28" s="34">
        <v>1</v>
      </c>
      <c r="K28" s="38">
        <f ca="1">SUM(K24:K27)</f>
        <v>0</v>
      </c>
    </row>
    <row r="29" spans="1:12" x14ac:dyDescent="0.25">
      <c r="B29" s="67" t="s">
        <v>80</v>
      </c>
      <c r="C29" s="67"/>
      <c r="D29" s="67" t="s">
        <v>84</v>
      </c>
      <c r="I29" s="67" t="s">
        <v>113</v>
      </c>
      <c r="J29" s="67"/>
      <c r="K29" s="67"/>
    </row>
    <row r="32" spans="1:12" ht="52.8" x14ac:dyDescent="0.25">
      <c r="A32" s="37" t="s">
        <v>108</v>
      </c>
      <c r="B32" s="37" t="s">
        <v>150</v>
      </c>
      <c r="C32" s="66"/>
      <c r="D32" s="37" t="s">
        <v>155</v>
      </c>
      <c r="E32" s="66"/>
      <c r="H32" s="37" t="s">
        <v>109</v>
      </c>
      <c r="I32" s="37" t="s">
        <v>150</v>
      </c>
      <c r="J32" s="66"/>
      <c r="K32" s="37" t="s">
        <v>156</v>
      </c>
      <c r="L32" s="66"/>
    </row>
    <row r="33" spans="1:12" x14ac:dyDescent="0.25">
      <c r="B33" s="67" t="s">
        <v>78</v>
      </c>
      <c r="C33" s="67" t="s">
        <v>106</v>
      </c>
      <c r="D33" s="67" t="s">
        <v>107</v>
      </c>
      <c r="E33" s="67"/>
      <c r="I33" s="67" t="s">
        <v>110</v>
      </c>
      <c r="J33" s="67" t="s">
        <v>111</v>
      </c>
      <c r="K33" s="67" t="s">
        <v>112</v>
      </c>
      <c r="L33" s="67"/>
    </row>
    <row r="34" spans="1:12" x14ac:dyDescent="0.25">
      <c r="A34" s="31" t="s">
        <v>95</v>
      </c>
      <c r="B34" s="4">
        <f ca="1">'Normalized Annual Summary'!F20</f>
        <v>177092584.12505716</v>
      </c>
      <c r="C34" s="35">
        <f ca="1">B34/B38</f>
        <v>0.25366526904903669</v>
      </c>
      <c r="D34" s="4">
        <f ca="1">D38*C34</f>
        <v>0</v>
      </c>
      <c r="H34" s="31" t="s">
        <v>95</v>
      </c>
      <c r="I34" s="23">
        <v>0</v>
      </c>
      <c r="J34" s="35">
        <f ca="1">I34/I38</f>
        <v>0</v>
      </c>
      <c r="K34" s="23">
        <f ca="1">I34/B34*D34</f>
        <v>0</v>
      </c>
    </row>
    <row r="35" spans="1:12" x14ac:dyDescent="0.25">
      <c r="A35" s="31" t="s">
        <v>96</v>
      </c>
      <c r="B35" s="4">
        <f ca="1">'Normalized Annual Summary'!M20</f>
        <v>81493573.937127754</v>
      </c>
      <c r="C35" s="35">
        <f ca="1">B35/B38</f>
        <v>0.1167304066438553</v>
      </c>
      <c r="D35" s="4">
        <f ca="1">D38*C35</f>
        <v>0</v>
      </c>
      <c r="H35" s="31" t="s">
        <v>96</v>
      </c>
      <c r="I35" s="23">
        <v>0</v>
      </c>
      <c r="J35" s="35">
        <f ca="1">I35/I38</f>
        <v>0</v>
      </c>
      <c r="K35" s="23">
        <f ca="1">I35/B35*D35</f>
        <v>0</v>
      </c>
    </row>
    <row r="36" spans="1:12" x14ac:dyDescent="0.25">
      <c r="A36" s="31" t="s">
        <v>97</v>
      </c>
      <c r="B36" s="4">
        <f ca="1">'Normalized Annual Summary'!T20</f>
        <v>274718832.77284473</v>
      </c>
      <c r="C36" s="35">
        <f ca="1">B36/B38</f>
        <v>0.39350392323006866</v>
      </c>
      <c r="D36" s="4">
        <f ca="1">D38*C36</f>
        <v>0</v>
      </c>
      <c r="H36" s="31" t="s">
        <v>97</v>
      </c>
      <c r="I36" s="23">
        <f ca="1">'kW Forecast'!E24</f>
        <v>749967.40498280025</v>
      </c>
      <c r="J36" s="35">
        <f ca="1">I36/I38</f>
        <v>0.70645949170298317</v>
      </c>
      <c r="K36" s="23">
        <f ca="1">I36/B36*D36</f>
        <v>0</v>
      </c>
    </row>
    <row r="37" spans="1:12" x14ac:dyDescent="0.25">
      <c r="A37" s="31" t="s">
        <v>87</v>
      </c>
      <c r="B37" s="4">
        <f ca="1">'Normalized Annual Summary'!AA20</f>
        <v>164829936.3032335</v>
      </c>
      <c r="C37" s="35">
        <f ca="1">B37/B38</f>
        <v>0.23610040107703922</v>
      </c>
      <c r="D37" s="4">
        <f ca="1">D38*C37</f>
        <v>0</v>
      </c>
      <c r="H37" s="31" t="s">
        <v>87</v>
      </c>
      <c r="I37" s="23">
        <f ca="1">'kW Forecast'!J24</f>
        <v>311618.45208444272</v>
      </c>
      <c r="J37" s="35">
        <f ca="1">I37/I38</f>
        <v>0.29354050829701678</v>
      </c>
      <c r="K37" s="23">
        <f ca="1">I37/B37*D37</f>
        <v>0</v>
      </c>
    </row>
    <row r="38" spans="1:12" ht="13.8" thickBot="1" x14ac:dyDescent="0.3">
      <c r="A38" s="31" t="s">
        <v>104</v>
      </c>
      <c r="B38" s="36">
        <f ca="1">SUM(B34:B37)</f>
        <v>698134927.13826323</v>
      </c>
      <c r="C38" s="34">
        <v>1</v>
      </c>
      <c r="D38" s="36">
        <f>'Annual CDM'!F45</f>
        <v>0</v>
      </c>
      <c r="H38" s="31" t="s">
        <v>104</v>
      </c>
      <c r="I38" s="38">
        <f ca="1">SUM(I34:I37)</f>
        <v>1061585.857067243</v>
      </c>
      <c r="J38" s="34">
        <v>1</v>
      </c>
      <c r="K38" s="38">
        <f ca="1">SUM(K34:K37)</f>
        <v>0</v>
      </c>
    </row>
    <row r="39" spans="1:12" x14ac:dyDescent="0.25">
      <c r="B39" s="67" t="s">
        <v>80</v>
      </c>
      <c r="C39" s="67"/>
      <c r="D39" s="67" t="s">
        <v>84</v>
      </c>
      <c r="I39" s="67" t="s">
        <v>113</v>
      </c>
      <c r="J39" s="67"/>
      <c r="K39" s="67"/>
    </row>
    <row r="42" spans="1:12" ht="52.8" x14ac:dyDescent="0.25">
      <c r="A42" s="37" t="s">
        <v>108</v>
      </c>
      <c r="B42" s="37" t="s">
        <v>149</v>
      </c>
      <c r="C42" s="66"/>
      <c r="D42" s="37" t="s">
        <v>155</v>
      </c>
      <c r="E42" s="66"/>
      <c r="H42" s="37" t="s">
        <v>109</v>
      </c>
      <c r="I42" s="37" t="s">
        <v>149</v>
      </c>
      <c r="J42" s="66"/>
      <c r="K42" s="37" t="s">
        <v>156</v>
      </c>
      <c r="L42" s="66"/>
    </row>
    <row r="43" spans="1:12" x14ac:dyDescent="0.25">
      <c r="B43" s="67" t="s">
        <v>78</v>
      </c>
      <c r="C43" s="67" t="s">
        <v>106</v>
      </c>
      <c r="D43" s="67" t="s">
        <v>107</v>
      </c>
      <c r="E43" s="67"/>
      <c r="I43" s="67" t="s">
        <v>110</v>
      </c>
      <c r="J43" s="67" t="s">
        <v>111</v>
      </c>
      <c r="K43" s="67" t="s">
        <v>112</v>
      </c>
      <c r="L43" s="67"/>
    </row>
    <row r="44" spans="1:12" x14ac:dyDescent="0.25">
      <c r="A44" s="31" t="s">
        <v>95</v>
      </c>
      <c r="B44" s="4">
        <f ca="1">'Normalized Annual Summary'!F21</f>
        <v>175201140.56627479</v>
      </c>
      <c r="C44" s="35">
        <f ca="1">B44/B48</f>
        <v>0.25127956159483539</v>
      </c>
      <c r="D44" s="4">
        <f ca="1">D48*C44</f>
        <v>0</v>
      </c>
      <c r="H44" s="31" t="s">
        <v>95</v>
      </c>
      <c r="I44" s="23">
        <v>0</v>
      </c>
      <c r="J44" s="35">
        <f ca="1">I44/I48</f>
        <v>0</v>
      </c>
      <c r="K44" s="23">
        <f ca="1">I44/B44*D44</f>
        <v>0</v>
      </c>
    </row>
    <row r="45" spans="1:12" x14ac:dyDescent="0.25">
      <c r="A45" s="31" t="s">
        <v>96</v>
      </c>
      <c r="B45" s="4">
        <f ca="1">'Normalized Annual Summary'!M21</f>
        <v>79677444.76261504</v>
      </c>
      <c r="C45" s="35">
        <f ca="1">B45/B48</f>
        <v>0.11427615895784074</v>
      </c>
      <c r="D45" s="4">
        <f ca="1">D48*C45</f>
        <v>0</v>
      </c>
      <c r="H45" s="31" t="s">
        <v>96</v>
      </c>
      <c r="I45" s="23">
        <v>0</v>
      </c>
      <c r="J45" s="35">
        <f ca="1">I45/I48</f>
        <v>0</v>
      </c>
      <c r="K45" s="23">
        <f ca="1">I45/B45*D45</f>
        <v>0</v>
      </c>
    </row>
    <row r="46" spans="1:12" x14ac:dyDescent="0.25">
      <c r="A46" s="31" t="s">
        <v>97</v>
      </c>
      <c r="B46" s="4">
        <f ca="1">'Normalized Annual Summary'!T21</f>
        <v>275834140.87281191</v>
      </c>
      <c r="C46" s="35">
        <f ca="1">B46/B48</f>
        <v>0.39561090622688727</v>
      </c>
      <c r="D46" s="4">
        <f ca="1">D48*C46</f>
        <v>0</v>
      </c>
      <c r="H46" s="31" t="s">
        <v>97</v>
      </c>
      <c r="I46" s="23">
        <f ca="1">'kW Forecast'!E25</f>
        <v>753012.13516400452</v>
      </c>
      <c r="J46" s="35">
        <f ca="1">I46/I48</f>
        <v>0.70517860183925363</v>
      </c>
      <c r="K46" s="23">
        <f ca="1">I46/B46*D46</f>
        <v>0</v>
      </c>
    </row>
    <row r="47" spans="1:12" x14ac:dyDescent="0.25">
      <c r="A47" s="31" t="s">
        <v>87</v>
      </c>
      <c r="B47" s="4">
        <f ca="1">'Normalized Annual Summary'!AA21</f>
        <v>166523210.75352958</v>
      </c>
      <c r="C47" s="35">
        <f ca="1">B47/B48</f>
        <v>0.23883337322043663</v>
      </c>
      <c r="D47" s="4">
        <f ca="1">D48*C47</f>
        <v>0</v>
      </c>
      <c r="H47" s="31" t="s">
        <v>87</v>
      </c>
      <c r="I47" s="23">
        <f ca="1">'kW Forecast'!J25</f>
        <v>314819.66404259502</v>
      </c>
      <c r="J47" s="35">
        <f ca="1">I47/I48</f>
        <v>0.29482139816074632</v>
      </c>
      <c r="K47" s="23">
        <f ca="1">I47/B47*D47</f>
        <v>0</v>
      </c>
    </row>
    <row r="48" spans="1:12" ht="13.8" thickBot="1" x14ac:dyDescent="0.3">
      <c r="A48" s="31" t="s">
        <v>104</v>
      </c>
      <c r="B48" s="36">
        <f ca="1">SUM(B44:B47)</f>
        <v>697235936.95523131</v>
      </c>
      <c r="C48" s="34">
        <v>1</v>
      </c>
      <c r="D48" s="36">
        <f>'Annual CDM'!G45</f>
        <v>0</v>
      </c>
      <c r="H48" s="31" t="s">
        <v>104</v>
      </c>
      <c r="I48" s="38">
        <f ca="1">SUM(I44:I47)</f>
        <v>1067831.7992065996</v>
      </c>
      <c r="J48" s="34">
        <v>1</v>
      </c>
      <c r="K48" s="38">
        <f ca="1">SUM(K44:K47)</f>
        <v>0</v>
      </c>
    </row>
    <row r="49" spans="2:11" x14ac:dyDescent="0.25">
      <c r="B49" s="67" t="s">
        <v>80</v>
      </c>
      <c r="C49" s="67"/>
      <c r="D49" s="67" t="s">
        <v>84</v>
      </c>
      <c r="I49" s="67" t="s">
        <v>113</v>
      </c>
      <c r="J49" s="67"/>
      <c r="K49" s="6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10" workbookViewId="0">
      <selection activeCell="C31" sqref="C31"/>
    </sheetView>
  </sheetViews>
  <sheetFormatPr defaultRowHeight="13.2" x14ac:dyDescent="0.25"/>
  <cols>
    <col min="1" max="1" width="3" style="30" customWidth="1"/>
    <col min="2" max="2" width="17.33203125" customWidth="1"/>
    <col min="3" max="3" width="11.109375" bestFit="1" customWidth="1"/>
    <col min="4" max="4" width="10.109375" bestFit="1" customWidth="1"/>
    <col min="5" max="6" width="11.109375" bestFit="1" customWidth="1"/>
    <col min="7" max="7" width="11.5546875" bestFit="1" customWidth="1"/>
    <col min="8" max="8" width="9.109375" bestFit="1" customWidth="1"/>
    <col min="9" max="9" width="11.109375" bestFit="1" customWidth="1"/>
  </cols>
  <sheetData>
    <row r="1" spans="2:9" s="30" customFormat="1" x14ac:dyDescent="0.25"/>
    <row r="2" spans="2:9" ht="16.2" thickBot="1" x14ac:dyDescent="0.35">
      <c r="B2" s="104" t="s">
        <v>124</v>
      </c>
      <c r="C2" s="104"/>
    </row>
    <row r="3" spans="2:9" x14ac:dyDescent="0.25">
      <c r="B3" s="48" t="s">
        <v>105</v>
      </c>
      <c r="C3" s="51" t="s">
        <v>95</v>
      </c>
      <c r="D3" s="52" t="s">
        <v>96</v>
      </c>
      <c r="E3" s="52" t="s">
        <v>97</v>
      </c>
      <c r="F3" s="52" t="s">
        <v>87</v>
      </c>
      <c r="G3" s="52" t="s">
        <v>88</v>
      </c>
      <c r="H3" s="53" t="s">
        <v>94</v>
      </c>
      <c r="I3" s="45" t="s">
        <v>104</v>
      </c>
    </row>
    <row r="4" spans="2:9" s="30" customFormat="1" x14ac:dyDescent="0.25">
      <c r="B4" s="49" t="s">
        <v>189</v>
      </c>
      <c r="C4" s="86">
        <f>'Normalized Annual Summary'!D4</f>
        <v>94752825.068800002</v>
      </c>
      <c r="D4" s="87">
        <f>'Normalized Annual Summary'!K4</f>
        <v>46181453.1501</v>
      </c>
      <c r="E4" s="87">
        <f>'Normalized Annual Summary'!R4</f>
        <v>142304673.7687</v>
      </c>
      <c r="F4" s="87">
        <f>'Normalized Annual Summary'!Y4</f>
        <v>67125134.027499989</v>
      </c>
      <c r="G4" s="87">
        <f>'Normalized Annual Summary'!AF4</f>
        <v>1917077</v>
      </c>
      <c r="H4" s="88">
        <f>'Normalized Annual Summary'!AL4</f>
        <v>1196973</v>
      </c>
      <c r="I4" s="46">
        <f t="shared" ref="I4:I9" si="0">SUM(C4:H4)</f>
        <v>353478136.01509994</v>
      </c>
    </row>
    <row r="5" spans="2:9" s="30" customFormat="1" x14ac:dyDescent="0.25">
      <c r="B5" s="49" t="s">
        <v>190</v>
      </c>
      <c r="C5" s="86">
        <f>'Normalized Annual Summary'!D5</f>
        <v>202169320.47790003</v>
      </c>
      <c r="D5" s="87">
        <f>'Normalized Annual Summary'!K5</f>
        <v>90968331.113800004</v>
      </c>
      <c r="E5" s="87">
        <f>'Normalized Annual Summary'!R5</f>
        <v>282637528.08769995</v>
      </c>
      <c r="F5" s="87">
        <f>'Normalized Annual Summary'!Y5</f>
        <v>143975781.89899999</v>
      </c>
      <c r="G5" s="87">
        <f>'Normalized Annual Summary'!AF5</f>
        <v>3777324</v>
      </c>
      <c r="H5" s="88">
        <f>'Normalized Annual Summary'!AL5</f>
        <v>2344706.4000000004</v>
      </c>
      <c r="I5" s="46">
        <f t="shared" si="0"/>
        <v>725872991.97839987</v>
      </c>
    </row>
    <row r="6" spans="2:9" s="30" customFormat="1" x14ac:dyDescent="0.25">
      <c r="B6" s="49" t="s">
        <v>191</v>
      </c>
      <c r="C6" s="86">
        <f>'Normalized Annual Summary'!D6</f>
        <v>213231097.3188</v>
      </c>
      <c r="D6" s="87">
        <f>'Normalized Annual Summary'!K6</f>
        <v>92393785.427099973</v>
      </c>
      <c r="E6" s="87">
        <f>'Normalized Annual Summary'!R6</f>
        <v>280428685.46079993</v>
      </c>
      <c r="F6" s="87">
        <f>'Normalized Annual Summary'!Y6</f>
        <v>152356155.53470001</v>
      </c>
      <c r="G6" s="87">
        <f>'Normalized Annual Summary'!AF6</f>
        <v>3886472</v>
      </c>
      <c r="H6" s="88">
        <f>'Normalized Annual Summary'!AL6</f>
        <v>2247497.9500000002</v>
      </c>
      <c r="I6" s="46">
        <f t="shared" si="0"/>
        <v>744543693.69139993</v>
      </c>
    </row>
    <row r="7" spans="2:9" s="30" customFormat="1" x14ac:dyDescent="0.25">
      <c r="B7" s="49" t="s">
        <v>192</v>
      </c>
      <c r="C7" s="86">
        <f>'Normalized Annual Summary'!D7</f>
        <v>203419311.92990005</v>
      </c>
      <c r="D7" s="87">
        <f>'Normalized Annual Summary'!K7</f>
        <v>87257189.643100008</v>
      </c>
      <c r="E7" s="87">
        <f>'Normalized Annual Summary'!R7</f>
        <v>281992975.51929998</v>
      </c>
      <c r="F7" s="87">
        <f>'Normalized Annual Summary'!Y7</f>
        <v>152420283.97670001</v>
      </c>
      <c r="G7" s="87">
        <f>'Normalized Annual Summary'!AF7</f>
        <v>3992890</v>
      </c>
      <c r="H7" s="88">
        <f>'Normalized Annual Summary'!AL7</f>
        <v>2200491.0499999998</v>
      </c>
      <c r="I7" s="46">
        <f t="shared" si="0"/>
        <v>731283142.11899996</v>
      </c>
    </row>
    <row r="8" spans="2:9" s="30" customFormat="1" x14ac:dyDescent="0.25">
      <c r="B8" s="49" t="s">
        <v>193</v>
      </c>
      <c r="C8" s="86">
        <f>'Normalized Annual Summary'!D8</f>
        <v>205361403.11880001</v>
      </c>
      <c r="D8" s="87">
        <f>'Normalized Annual Summary'!K8</f>
        <v>87931680.705499992</v>
      </c>
      <c r="E8" s="87">
        <f>'Normalized Annual Summary'!R8</f>
        <v>275557419.62510002</v>
      </c>
      <c r="F8" s="87">
        <f>'Normalized Annual Summary'!Y8</f>
        <v>150723902.41120002</v>
      </c>
      <c r="G8" s="87">
        <f>'Normalized Annual Summary'!AF8</f>
        <v>3972085</v>
      </c>
      <c r="H8" s="88">
        <f>'Normalized Annual Summary'!AL8</f>
        <v>2202849.4700000002</v>
      </c>
      <c r="I8" s="46">
        <f t="shared" si="0"/>
        <v>725749340.33060002</v>
      </c>
    </row>
    <row r="9" spans="2:9" s="30" customFormat="1" x14ac:dyDescent="0.25">
      <c r="B9" s="49" t="s">
        <v>194</v>
      </c>
      <c r="C9" s="86">
        <f>'Normalized Annual Summary'!D9</f>
        <v>197176337.69439998</v>
      </c>
      <c r="D9" s="87">
        <f>'Normalized Annual Summary'!K9</f>
        <v>93970050.298199996</v>
      </c>
      <c r="E9" s="87">
        <f>'Normalized Annual Summary'!R9</f>
        <v>274569665.0729</v>
      </c>
      <c r="F9" s="87">
        <f>'Normalized Annual Summary'!Y9</f>
        <v>150640722.23520002</v>
      </c>
      <c r="G9" s="87">
        <f>'Normalized Annual Summary'!AF9</f>
        <v>4009437</v>
      </c>
      <c r="H9" s="88">
        <f>'Normalized Annual Summary'!AL9</f>
        <v>2262490.1999999997</v>
      </c>
      <c r="I9" s="46">
        <f t="shared" si="0"/>
        <v>722628702.50070012</v>
      </c>
    </row>
    <row r="10" spans="2:9" x14ac:dyDescent="0.25">
      <c r="B10" s="49" t="s">
        <v>173</v>
      </c>
      <c r="C10" s="86">
        <f>'Normalized Annual Summary'!D10</f>
        <v>196461749.94190001</v>
      </c>
      <c r="D10" s="87">
        <f>'Normalized Annual Summary'!K10</f>
        <v>93350686.924999997</v>
      </c>
      <c r="E10" s="87">
        <f>'Normalized Annual Summary'!R10</f>
        <v>270117289.67619997</v>
      </c>
      <c r="F10" s="87">
        <f>'Normalized Annual Summary'!Y10</f>
        <v>148002868.85999998</v>
      </c>
      <c r="G10" s="87">
        <f>'Normalized Annual Summary'!AF10</f>
        <v>3992184.5421686745</v>
      </c>
      <c r="H10" s="88">
        <f>'Normalized Annual Summary'!AL10</f>
        <v>2256948.7499999995</v>
      </c>
      <c r="I10" s="46">
        <f>SUM(C10:H10)</f>
        <v>714181728.69526863</v>
      </c>
    </row>
    <row r="11" spans="2:9" s="30" customFormat="1" x14ac:dyDescent="0.25">
      <c r="B11" s="49" t="s">
        <v>174</v>
      </c>
      <c r="C11" s="86">
        <f>'Normalized Annual Summary'!D11</f>
        <v>197410764.39520001</v>
      </c>
      <c r="D11" s="87">
        <f>'Normalized Annual Summary'!K11</f>
        <v>94126083.127000004</v>
      </c>
      <c r="E11" s="87">
        <f>'Normalized Annual Summary'!R11</f>
        <v>273806097.95489997</v>
      </c>
      <c r="F11" s="87">
        <f>'Normalized Annual Summary'!Y11</f>
        <v>149058789.9682</v>
      </c>
      <c r="G11" s="87">
        <f>'Normalized Annual Summary'!AF11</f>
        <v>4076824</v>
      </c>
      <c r="H11" s="88">
        <f>'Normalized Annual Summary'!AL11</f>
        <v>2229012.04</v>
      </c>
      <c r="I11" s="46">
        <f>SUM(C11:H11)</f>
        <v>720707571.48529983</v>
      </c>
    </row>
    <row r="12" spans="2:9" s="30" customFormat="1" x14ac:dyDescent="0.25">
      <c r="B12" s="49" t="s">
        <v>175</v>
      </c>
      <c r="C12" s="86">
        <f>'Normalized Annual Summary'!D12</f>
        <v>191104338.41010001</v>
      </c>
      <c r="D12" s="87">
        <f>'Normalized Annual Summary'!K12</f>
        <v>93008634.910999998</v>
      </c>
      <c r="E12" s="87">
        <f>'Normalized Annual Summary'!R12</f>
        <v>273712584.15109998</v>
      </c>
      <c r="F12" s="87">
        <f>'Normalized Annual Summary'!Y12</f>
        <v>154491718.44549999</v>
      </c>
      <c r="G12" s="87">
        <f>'Normalized Annual Summary'!AF12</f>
        <v>4142238</v>
      </c>
      <c r="H12" s="88">
        <f>'Normalized Annual Summary'!AL12</f>
        <v>1517655.06</v>
      </c>
      <c r="I12" s="46">
        <f>SUM(C12:H12)</f>
        <v>717977168.97769988</v>
      </c>
    </row>
    <row r="13" spans="2:9" s="30" customFormat="1" x14ac:dyDescent="0.25">
      <c r="B13" s="49" t="s">
        <v>176</v>
      </c>
      <c r="C13" s="86">
        <f>'Normalized Annual Summary'!D13</f>
        <v>184953208.6112</v>
      </c>
      <c r="D13" s="87">
        <f>'Normalized Annual Summary'!K13</f>
        <v>88608640.897100002</v>
      </c>
      <c r="E13" s="87">
        <f>'Normalized Annual Summary'!R13</f>
        <v>274473667.94679999</v>
      </c>
      <c r="F13" s="87">
        <f>'Normalized Annual Summary'!Y13</f>
        <v>155448434.65640002</v>
      </c>
      <c r="G13" s="87">
        <f>'Normalized Annual Summary'!AF13</f>
        <v>4555371</v>
      </c>
      <c r="H13" s="88">
        <f>'Normalized Annual Summary'!AL13</f>
        <v>1484560.47</v>
      </c>
      <c r="I13" s="46">
        <f>SUM(C13:H13)</f>
        <v>709523883.58150005</v>
      </c>
    </row>
    <row r="14" spans="2:9" s="30" customFormat="1" x14ac:dyDescent="0.25">
      <c r="B14" s="49" t="s">
        <v>116</v>
      </c>
      <c r="C14" s="86">
        <f>'Normalized Annual Summary'!D14</f>
        <v>189348695.8743</v>
      </c>
      <c r="D14" s="87">
        <f>'Normalized Annual Summary'!K14</f>
        <v>86375577.059599996</v>
      </c>
      <c r="E14" s="87">
        <f>'Normalized Annual Summary'!R14</f>
        <v>279458000.47820002</v>
      </c>
      <c r="F14" s="87">
        <f>'Normalized Annual Summary'!Y14</f>
        <v>153943745.77000001</v>
      </c>
      <c r="G14" s="87">
        <f>'Normalized Annual Summary'!AF14</f>
        <v>3336835</v>
      </c>
      <c r="H14" s="88">
        <f>'Normalized Annual Summary'!AL14</f>
        <v>1499819.8</v>
      </c>
      <c r="I14" s="46">
        <f>SUM(C14:H14)</f>
        <v>713962673.98210001</v>
      </c>
    </row>
    <row r="15" spans="2:9" x14ac:dyDescent="0.25">
      <c r="B15" s="49" t="s">
        <v>114</v>
      </c>
      <c r="C15" s="86">
        <f>'Normalized Annual Summary'!D15</f>
        <v>192061408.34380001</v>
      </c>
      <c r="D15" s="87">
        <f>'Normalized Annual Summary'!K15</f>
        <v>91470554.884800017</v>
      </c>
      <c r="E15" s="87">
        <f>'Normalized Annual Summary'!R15</f>
        <v>272498127.16669995</v>
      </c>
      <c r="F15" s="87">
        <f>'Normalized Annual Summary'!Y15</f>
        <v>151518193.477</v>
      </c>
      <c r="G15" s="87">
        <f>'Normalized Annual Summary'!AF15</f>
        <v>1817916.7936968291</v>
      </c>
      <c r="H15" s="88">
        <f>'Normalized Annual Summary'!AL15</f>
        <v>1247036.4200000002</v>
      </c>
      <c r="I15" s="46">
        <f t="shared" ref="I15:I27" si="1">SUM(C15:H15)</f>
        <v>710613237.08599675</v>
      </c>
    </row>
    <row r="16" spans="2:9" s="30" customFormat="1" x14ac:dyDescent="0.25">
      <c r="B16" s="49" t="s">
        <v>178</v>
      </c>
      <c r="C16" s="86">
        <f ca="1">'Normalized Annual Summary'!F10</f>
        <v>195361094.69326112</v>
      </c>
      <c r="D16" s="87">
        <f ca="1">'Normalized Annual Summary'!M10</f>
        <v>91679927.138682932</v>
      </c>
      <c r="E16" s="87">
        <f ca="1">'Normalized Annual Summary'!T10</f>
        <v>273940812.99651879</v>
      </c>
      <c r="F16" s="87">
        <f ca="1">'Normalized Annual Summary'!AA10</f>
        <v>147763043.69562584</v>
      </c>
      <c r="G16" s="87">
        <f>'Normalized Annual Summary'!AG10</f>
        <v>3992184.5421686745</v>
      </c>
      <c r="H16" s="88">
        <f>'Normalized Annual Summary'!AM10</f>
        <v>2256948.7499999995</v>
      </c>
      <c r="I16" s="46">
        <f t="shared" ca="1" si="1"/>
        <v>714994011.81625724</v>
      </c>
    </row>
    <row r="17" spans="2:9" s="30" customFormat="1" x14ac:dyDescent="0.25">
      <c r="B17" s="49" t="s">
        <v>179</v>
      </c>
      <c r="C17" s="86">
        <f ca="1">'Normalized Annual Summary'!F11</f>
        <v>194685539.1599372</v>
      </c>
      <c r="D17" s="87">
        <f ca="1">'Normalized Annual Summary'!M11</f>
        <v>89710159.130346522</v>
      </c>
      <c r="E17" s="87">
        <f ca="1">'Normalized Annual Summary'!T11</f>
        <v>273819933.68748289</v>
      </c>
      <c r="F17" s="87">
        <f ca="1">'Normalized Annual Summary'!AA11</f>
        <v>149469262.1800712</v>
      </c>
      <c r="G17" s="87">
        <f>'Normalized Annual Summary'!AG11</f>
        <v>4076824</v>
      </c>
      <c r="H17" s="88">
        <f>'Normalized Annual Summary'!AM11</f>
        <v>2229012.04</v>
      </c>
      <c r="I17" s="46">
        <f t="shared" ca="1" si="1"/>
        <v>713990730.19783783</v>
      </c>
    </row>
    <row r="18" spans="2:9" s="30" customFormat="1" x14ac:dyDescent="0.25">
      <c r="B18" s="49" t="s">
        <v>180</v>
      </c>
      <c r="C18" s="86">
        <f ca="1">'Normalized Annual Summary'!F12</f>
        <v>194098449.23216757</v>
      </c>
      <c r="D18" s="87">
        <f ca="1">'Normalized Annual Summary'!M12</f>
        <v>90710295.222212106</v>
      </c>
      <c r="E18" s="87">
        <f ca="1">'Normalized Annual Summary'!T12</f>
        <v>273570620.11259633</v>
      </c>
      <c r="F18" s="87">
        <f ca="1">'Normalized Annual Summary'!AA12</f>
        <v>152005788.53122947</v>
      </c>
      <c r="G18" s="87">
        <f>'Normalized Annual Summary'!AG12</f>
        <v>4142238</v>
      </c>
      <c r="H18" s="88">
        <f>'Normalized Annual Summary'!AM12</f>
        <v>1517655.06</v>
      </c>
      <c r="I18" s="46">
        <f t="shared" ca="1" si="1"/>
        <v>716045046.15820551</v>
      </c>
    </row>
    <row r="19" spans="2:9" s="30" customFormat="1" x14ac:dyDescent="0.25">
      <c r="B19" s="49" t="s">
        <v>181</v>
      </c>
      <c r="C19" s="86">
        <f ca="1">'Normalized Annual Summary'!F13</f>
        <v>194334692.61063653</v>
      </c>
      <c r="D19" s="87">
        <f ca="1">'Normalized Annual Summary'!M13</f>
        <v>89770659.645099163</v>
      </c>
      <c r="E19" s="87">
        <f ca="1">'Normalized Annual Summary'!T13</f>
        <v>275472443.87619776</v>
      </c>
      <c r="F19" s="87">
        <f ca="1">'Normalized Annual Summary'!AA13</f>
        <v>153299764.40490475</v>
      </c>
      <c r="G19" s="87">
        <f>'Normalized Annual Summary'!AG13</f>
        <v>4555371</v>
      </c>
      <c r="H19" s="88">
        <f>'Normalized Annual Summary'!AM13</f>
        <v>1484560.47</v>
      </c>
      <c r="I19" s="46">
        <f t="shared" ca="1" si="1"/>
        <v>718917492.0068382</v>
      </c>
    </row>
    <row r="20" spans="2:9" s="30" customFormat="1" x14ac:dyDescent="0.25">
      <c r="B20" s="49" t="s">
        <v>177</v>
      </c>
      <c r="C20" s="86">
        <f ca="1">'Normalized Annual Summary'!F14</f>
        <v>191017232.40234947</v>
      </c>
      <c r="D20" s="87">
        <f ca="1">'Normalized Annual Summary'!M14</f>
        <v>89151264.144108176</v>
      </c>
      <c r="E20" s="87">
        <f ca="1">'Normalized Annual Summary'!T14</f>
        <v>275988206.2933147</v>
      </c>
      <c r="F20" s="87">
        <f ca="1">'Normalized Annual Summary'!AA14</f>
        <v>155344078.80494386</v>
      </c>
      <c r="G20" s="87">
        <f>'Normalized Annual Summary'!AG14</f>
        <v>3336835</v>
      </c>
      <c r="H20" s="88">
        <f>'Normalized Annual Summary'!AM14</f>
        <v>1499819.8</v>
      </c>
      <c r="I20" s="46">
        <f t="shared" ca="1" si="1"/>
        <v>716337436.44471622</v>
      </c>
    </row>
    <row r="21" spans="2:9" x14ac:dyDescent="0.25">
      <c r="B21" s="49" t="s">
        <v>117</v>
      </c>
      <c r="C21" s="86">
        <f ca="1">'Normalized Annual Summary'!F15</f>
        <v>186371782.81977528</v>
      </c>
      <c r="D21" s="87">
        <f ca="1">'Normalized Annual Summary'!M15</f>
        <v>92242593.817689314</v>
      </c>
      <c r="E21" s="87">
        <f ca="1">'Normalized Annual Summary'!T15</f>
        <v>271795205.26113123</v>
      </c>
      <c r="F21" s="87">
        <f ca="1">'Normalized Annual Summary'!AA15</f>
        <v>156526034.55174139</v>
      </c>
      <c r="G21" s="87">
        <f>'Normalized Annual Summary'!AG15</f>
        <v>1817916.7936968291</v>
      </c>
      <c r="H21" s="88">
        <f>'Normalized Annual Summary'!AM15</f>
        <v>1247036.4200000002</v>
      </c>
      <c r="I21" s="46">
        <f t="shared" ca="1" si="1"/>
        <v>710000569.66403401</v>
      </c>
    </row>
    <row r="22" spans="2:9" x14ac:dyDescent="0.25">
      <c r="B22" s="49" t="s">
        <v>115</v>
      </c>
      <c r="C22" s="86">
        <f ca="1">'Normalized Annual Summary'!F16</f>
        <v>184514150.86762887</v>
      </c>
      <c r="D22" s="87">
        <f ca="1">'Normalized Annual Summary'!M16</f>
        <v>89635417.816940546</v>
      </c>
      <c r="E22" s="87">
        <f ca="1">'Normalized Annual Summary'!T16</f>
        <v>272265468.20672375</v>
      </c>
      <c r="F22" s="87">
        <f ca="1">'Normalized Annual Summary'!AA16</f>
        <v>157849715.28820357</v>
      </c>
      <c r="G22" s="87">
        <f>'Normalized Annual Summary'!AG16</f>
        <v>1814577.0773553622</v>
      </c>
      <c r="H22" s="88">
        <f>'Normalized Annual Summary'!AM16</f>
        <v>1221325.5922377929</v>
      </c>
      <c r="I22" s="46">
        <f t="shared" ca="1" si="1"/>
        <v>707300654.84908998</v>
      </c>
    </row>
    <row r="23" spans="2:9" x14ac:dyDescent="0.25">
      <c r="B23" s="49" t="s">
        <v>118</v>
      </c>
      <c r="C23" s="41">
        <f ca="1">'Normalized Annual Summary'!F17</f>
        <v>182695406.62099314</v>
      </c>
      <c r="D23" s="39">
        <f ca="1">'Normalized Annual Summary'!M17</f>
        <v>87683311.323164552</v>
      </c>
      <c r="E23" s="39">
        <f ca="1">'Normalized Annual Summary'!T17</f>
        <v>273428128.95958436</v>
      </c>
      <c r="F23" s="39">
        <f ca="1">'Normalized Annual Summary'!AA17</f>
        <v>159864747.55030897</v>
      </c>
      <c r="G23" s="39">
        <f>'Normalized Annual Summary'!AG17</f>
        <v>1818158.4601505373</v>
      </c>
      <c r="H23" s="43">
        <f>'Normalized Annual Summary'!AM17</f>
        <v>1196144.8585880077</v>
      </c>
      <c r="I23" s="46">
        <f t="shared" ca="1" si="1"/>
        <v>706685897.77278948</v>
      </c>
    </row>
    <row r="24" spans="2:9" x14ac:dyDescent="0.25">
      <c r="B24" s="49" t="s">
        <v>119</v>
      </c>
      <c r="C24" s="41">
        <f ca="1">'Normalized Annual Summary'!F18</f>
        <v>180839641.65964296</v>
      </c>
      <c r="D24" s="39">
        <f ca="1">'Normalized Annual Summary'!M18</f>
        <v>85495939.557006314</v>
      </c>
      <c r="E24" s="39">
        <f ca="1">'Normalized Annual Summary'!T18</f>
        <v>273516042.76402533</v>
      </c>
      <c r="F24" s="39">
        <f ca="1">'Normalized Annual Summary'!AA18</f>
        <v>161500922.32994646</v>
      </c>
      <c r="G24" s="39">
        <f>'Normalized Annual Summary'!AG18</f>
        <v>1821739.8429457126</v>
      </c>
      <c r="H24" s="43">
        <f>'Normalized Annual Summary'!AM18</f>
        <v>1171483.2898121688</v>
      </c>
      <c r="I24" s="46">
        <f t="shared" ca="1" si="1"/>
        <v>704345769.44337893</v>
      </c>
    </row>
    <row r="25" spans="2:9" x14ac:dyDescent="0.25">
      <c r="B25" s="49" t="s">
        <v>120</v>
      </c>
      <c r="C25" s="41">
        <f ca="1">'Normalized Annual Summary'!F19</f>
        <v>178972059.24538711</v>
      </c>
      <c r="D25" s="39">
        <f ca="1">'Normalized Annual Summary'!M19</f>
        <v>83477905.102689579</v>
      </c>
      <c r="E25" s="39">
        <f ca="1">'Normalized Annual Summary'!T19</f>
        <v>274111739.99984831</v>
      </c>
      <c r="F25" s="39">
        <f ca="1">'Normalized Annual Summary'!AA19</f>
        <v>163155913.11954975</v>
      </c>
      <c r="G25" s="39">
        <f>'Normalized Annual Summary'!AG19</f>
        <v>1825321.2257408875</v>
      </c>
      <c r="H25" s="43">
        <f>'Normalized Annual Summary'!AM19</f>
        <v>1147330.1820058511</v>
      </c>
      <c r="I25" s="46">
        <f t="shared" ca="1" si="1"/>
        <v>702690268.87522149</v>
      </c>
    </row>
    <row r="26" spans="2:9" x14ac:dyDescent="0.25">
      <c r="B26" s="49" t="s">
        <v>121</v>
      </c>
      <c r="C26" s="41">
        <f ca="1">'Normalized Annual Summary'!F20</f>
        <v>177092584.12505716</v>
      </c>
      <c r="D26" s="39">
        <f ca="1">'Normalized Annual Summary'!M20</f>
        <v>81493573.937127754</v>
      </c>
      <c r="E26" s="39">
        <f ca="1">'Normalized Annual Summary'!T20</f>
        <v>274718832.77284473</v>
      </c>
      <c r="F26" s="39">
        <f ca="1">'Normalized Annual Summary'!AA20</f>
        <v>164829936.3032335</v>
      </c>
      <c r="G26" s="39">
        <f>'Normalized Annual Summary'!AG20</f>
        <v>1828902.6085360628</v>
      </c>
      <c r="H26" s="43">
        <f>'Normalized Annual Summary'!AM20</f>
        <v>1123675.0519528456</v>
      </c>
      <c r="I26" s="46">
        <f t="shared" ca="1" si="1"/>
        <v>701087504.79875207</v>
      </c>
    </row>
    <row r="27" spans="2:9" ht="13.8" thickBot="1" x14ac:dyDescent="0.3">
      <c r="B27" s="50" t="s">
        <v>122</v>
      </c>
      <c r="C27" s="42">
        <f ca="1">'Normalized Annual Summary'!F21</f>
        <v>175201140.56627479</v>
      </c>
      <c r="D27" s="40">
        <f ca="1">'Normalized Annual Summary'!M21</f>
        <v>79677444.76261504</v>
      </c>
      <c r="E27" s="40">
        <f ca="1">'Normalized Annual Summary'!T21</f>
        <v>275834140.87281191</v>
      </c>
      <c r="F27" s="40">
        <f ca="1">'Normalized Annual Summary'!AA21</f>
        <v>166523210.75352958</v>
      </c>
      <c r="G27" s="40">
        <f>'Normalized Annual Summary'!AG21</f>
        <v>1832483.9913312381</v>
      </c>
      <c r="H27" s="44">
        <f>'Normalized Annual Summary'!AM21</f>
        <v>1100507.632575111</v>
      </c>
      <c r="I27" s="47">
        <f t="shared" ca="1" si="1"/>
        <v>700168928.57913768</v>
      </c>
    </row>
    <row r="29" spans="2:9" ht="16.2" thickBot="1" x14ac:dyDescent="0.35">
      <c r="B29" s="54" t="s">
        <v>123</v>
      </c>
    </row>
    <row r="30" spans="2:9" x14ac:dyDescent="0.25">
      <c r="B30" s="48" t="s">
        <v>105</v>
      </c>
      <c r="C30" s="51" t="s">
        <v>95</v>
      </c>
      <c r="D30" s="52" t="s">
        <v>96</v>
      </c>
      <c r="E30" s="52" t="s">
        <v>97</v>
      </c>
      <c r="F30" s="52" t="s">
        <v>87</v>
      </c>
      <c r="G30" s="52" t="s">
        <v>88</v>
      </c>
      <c r="H30" s="53" t="s">
        <v>94</v>
      </c>
      <c r="I30" s="45" t="s">
        <v>104</v>
      </c>
    </row>
    <row r="31" spans="2:9" s="30" customFormat="1" x14ac:dyDescent="0.25">
      <c r="B31" s="49" t="s">
        <v>115</v>
      </c>
      <c r="C31" s="92">
        <f ca="1">'CDM Adjustments'!D3</f>
        <v>184332445.15008882</v>
      </c>
      <c r="D31" s="93">
        <f ca="1">'CDM Adjustments'!D4</f>
        <v>89499686.191339031</v>
      </c>
      <c r="E31" s="93">
        <f ca="1">'CDM Adjustments'!D5</f>
        <v>271664275.52850026</v>
      </c>
      <c r="F31" s="93">
        <f ca="1">'CDM Adjustments'!D6</f>
        <v>157550296.75114325</v>
      </c>
      <c r="G31" s="93">
        <f t="shared" ref="G31:H36" si="2">G22</f>
        <v>1814577.0773553622</v>
      </c>
      <c r="H31" s="94">
        <f t="shared" si="2"/>
        <v>1221325.5922377929</v>
      </c>
      <c r="I31" s="46">
        <f t="shared" ref="I31:I36" ca="1" si="3">SUM(C31:H31)</f>
        <v>706082606.29066455</v>
      </c>
    </row>
    <row r="32" spans="2:9" x14ac:dyDescent="0.25">
      <c r="B32" s="49" t="s">
        <v>118</v>
      </c>
      <c r="C32" s="41">
        <f ca="1">'CDM Adjustments'!D10</f>
        <v>182254713.69581264</v>
      </c>
      <c r="D32" s="39">
        <f ca="1">'CDM Adjustments'!D11</f>
        <v>87048675.000669807</v>
      </c>
      <c r="E32" s="39">
        <f ca="1">'CDM Adjustments'!D12</f>
        <v>271214702.10265291</v>
      </c>
      <c r="F32" s="39">
        <f ca="1">'CDM Adjustments'!D13</f>
        <v>154948828.43765494</v>
      </c>
      <c r="G32" s="39">
        <f t="shared" si="2"/>
        <v>1818158.4601505373</v>
      </c>
      <c r="H32" s="43">
        <f t="shared" si="2"/>
        <v>1196144.8585880077</v>
      </c>
      <c r="I32" s="46">
        <f t="shared" ca="1" si="3"/>
        <v>698481222.55552876</v>
      </c>
    </row>
    <row r="33" spans="2:9" x14ac:dyDescent="0.25">
      <c r="B33" s="49" t="s">
        <v>119</v>
      </c>
      <c r="C33" s="41">
        <f ca="1">'CDM Adjustments'!D17</f>
        <v>180289869.97596571</v>
      </c>
      <c r="D33" s="39">
        <f ca="1">'CDM Adjustments'!D18</f>
        <v>84099293.84568277</v>
      </c>
      <c r="E33" s="39">
        <f ca="1">'CDM Adjustments'!D19</f>
        <v>269183359.62001079</v>
      </c>
      <c r="F33" s="39">
        <f ca="1">'CDM Adjustments'!D20</f>
        <v>150373677.10088193</v>
      </c>
      <c r="G33" s="39">
        <f t="shared" si="2"/>
        <v>1821739.8429457126</v>
      </c>
      <c r="H33" s="43">
        <f t="shared" si="2"/>
        <v>1171483.2898121688</v>
      </c>
      <c r="I33" s="46">
        <f t="shared" ca="1" si="3"/>
        <v>686939423.67529917</v>
      </c>
    </row>
    <row r="34" spans="2:9" x14ac:dyDescent="0.25">
      <c r="B34" s="49" t="s">
        <v>120</v>
      </c>
      <c r="C34" s="41">
        <f ca="1">'CDM Adjustments'!D24</f>
        <v>178357863.23829207</v>
      </c>
      <c r="D34" s="39">
        <f ca="1">'CDM Adjustments'!D25</f>
        <v>81243417.84188658</v>
      </c>
      <c r="E34" s="39">
        <f ca="1">'CDM Adjustments'!D26</f>
        <v>267443161.59526336</v>
      </c>
      <c r="F34" s="39">
        <f ca="1">'CDM Adjustments'!D27</f>
        <v>149517643.02033082</v>
      </c>
      <c r="G34" s="39">
        <f t="shared" si="2"/>
        <v>1825321.2257408875</v>
      </c>
      <c r="H34" s="43">
        <f t="shared" si="2"/>
        <v>1147330.1820058511</v>
      </c>
      <c r="I34" s="46">
        <f t="shared" ca="1" si="3"/>
        <v>679534737.10351956</v>
      </c>
    </row>
    <row r="35" spans="2:9" x14ac:dyDescent="0.25">
      <c r="B35" s="49" t="s">
        <v>121</v>
      </c>
      <c r="C35" s="41">
        <f ca="1">'CDM Adjustments'!D31</f>
        <v>176412304.22129437</v>
      </c>
      <c r="D35" s="39">
        <f ca="1">'CDM Adjustments'!D32</f>
        <v>78353479.567402035</v>
      </c>
      <c r="E35" s="39">
        <f ca="1">'CDM Adjustments'!D33</f>
        <v>265538225.46440956</v>
      </c>
      <c r="F35" s="39">
        <f ca="1">'CDM Adjustments'!D34</f>
        <v>149991012.76192239</v>
      </c>
      <c r="G35" s="39">
        <f t="shared" si="2"/>
        <v>1828902.6085360628</v>
      </c>
      <c r="H35" s="43">
        <f t="shared" si="2"/>
        <v>1123675.0519528456</v>
      </c>
      <c r="I35" s="46">
        <f t="shared" ca="1" si="3"/>
        <v>673247599.6755172</v>
      </c>
    </row>
    <row r="36" spans="2:9" ht="13.8" thickBot="1" x14ac:dyDescent="0.3">
      <c r="B36" s="50" t="s">
        <v>122</v>
      </c>
      <c r="C36" s="81">
        <f ca="1">'CDM Adjustments'!D38</f>
        <v>174453117.19259429</v>
      </c>
      <c r="D36" s="82">
        <f ca="1">'CDM Adjustments'!D39</f>
        <v>75570454.348136768</v>
      </c>
      <c r="E36" s="82">
        <f ca="1">'CDM Adjustments'!D40</f>
        <v>263971847.64086008</v>
      </c>
      <c r="F36" s="82">
        <f ca="1">'CDM Adjustments'!D41</f>
        <v>150487033.30144405</v>
      </c>
      <c r="G36" s="82">
        <f t="shared" si="2"/>
        <v>1832483.9913312381</v>
      </c>
      <c r="H36" s="83">
        <f t="shared" si="2"/>
        <v>1100507.632575111</v>
      </c>
      <c r="I36" s="47">
        <f t="shared" ca="1" si="3"/>
        <v>667415444.10694158</v>
      </c>
    </row>
    <row r="38" spans="2:9" ht="16.2" thickBot="1" x14ac:dyDescent="0.35">
      <c r="B38" s="54" t="s">
        <v>124</v>
      </c>
      <c r="C38" s="30"/>
      <c r="D38" s="30"/>
      <c r="E38" s="30"/>
      <c r="F38" s="30"/>
      <c r="G38" s="30"/>
      <c r="H38" s="30"/>
    </row>
    <row r="39" spans="2:9" x14ac:dyDescent="0.25">
      <c r="B39" s="48" t="s">
        <v>109</v>
      </c>
      <c r="C39" s="51" t="s">
        <v>97</v>
      </c>
      <c r="D39" s="52" t="s">
        <v>87</v>
      </c>
      <c r="E39" s="53" t="s">
        <v>88</v>
      </c>
      <c r="F39" s="45" t="s">
        <v>104</v>
      </c>
    </row>
    <row r="40" spans="2:9" s="30" customFormat="1" x14ac:dyDescent="0.25">
      <c r="B40" s="49" t="s">
        <v>189</v>
      </c>
      <c r="C40" s="41">
        <f>'kW Forecast'!E5</f>
        <v>505935</v>
      </c>
      <c r="D40" s="39">
        <f>'kW Forecast'!J5</f>
        <v>240786</v>
      </c>
      <c r="E40" s="43">
        <f>'kW Forecast'!O5</f>
        <v>10479</v>
      </c>
      <c r="F40" s="46">
        <f t="shared" ref="F40:F45" si="4">SUM(C40:E40)</f>
        <v>757200</v>
      </c>
    </row>
    <row r="41" spans="2:9" s="30" customFormat="1" x14ac:dyDescent="0.25">
      <c r="B41" s="49" t="s">
        <v>190</v>
      </c>
      <c r="C41" s="41">
        <f>'kW Forecast'!E6</f>
        <v>468017</v>
      </c>
      <c r="D41" s="39">
        <f>'kW Forecast'!J6</f>
        <v>308931</v>
      </c>
      <c r="E41" s="43">
        <f>'kW Forecast'!O6</f>
        <v>10618</v>
      </c>
      <c r="F41" s="46">
        <f t="shared" si="4"/>
        <v>787566</v>
      </c>
    </row>
    <row r="42" spans="2:9" s="30" customFormat="1" x14ac:dyDescent="0.25">
      <c r="B42" s="49" t="s">
        <v>191</v>
      </c>
      <c r="C42" s="41">
        <f>'kW Forecast'!E7</f>
        <v>504537</v>
      </c>
      <c r="D42" s="39">
        <f>'kW Forecast'!J7</f>
        <v>332039</v>
      </c>
      <c r="E42" s="43">
        <f>'kW Forecast'!O7</f>
        <v>11038</v>
      </c>
      <c r="F42" s="46">
        <f t="shared" si="4"/>
        <v>847614</v>
      </c>
    </row>
    <row r="43" spans="2:9" s="30" customFormat="1" x14ac:dyDescent="0.25">
      <c r="B43" s="49" t="s">
        <v>192</v>
      </c>
      <c r="C43" s="41">
        <f>'kW Forecast'!E8</f>
        <v>553210</v>
      </c>
      <c r="D43" s="39">
        <f>'kW Forecast'!J8</f>
        <v>327632</v>
      </c>
      <c r="E43" s="43">
        <f>'kW Forecast'!O8</f>
        <v>11150</v>
      </c>
      <c r="F43" s="46">
        <f t="shared" si="4"/>
        <v>891992</v>
      </c>
    </row>
    <row r="44" spans="2:9" s="30" customFormat="1" x14ac:dyDescent="0.25">
      <c r="B44" s="49" t="s">
        <v>193</v>
      </c>
      <c r="C44" s="41">
        <f>'kW Forecast'!E9</f>
        <v>668428</v>
      </c>
      <c r="D44" s="39">
        <f>'kW Forecast'!J9</f>
        <v>307497</v>
      </c>
      <c r="E44" s="43">
        <f>'kW Forecast'!O9</f>
        <v>11141</v>
      </c>
      <c r="F44" s="46">
        <f t="shared" si="4"/>
        <v>987066</v>
      </c>
    </row>
    <row r="45" spans="2:9" s="30" customFormat="1" x14ac:dyDescent="0.25">
      <c r="B45" s="49" t="s">
        <v>194</v>
      </c>
      <c r="C45" s="41">
        <f>'kW Forecast'!E10</f>
        <v>688735</v>
      </c>
      <c r="D45" s="39">
        <f>'kW Forecast'!J10</f>
        <v>297062</v>
      </c>
      <c r="E45" s="43">
        <f>'kW Forecast'!O10</f>
        <v>11194.995999999999</v>
      </c>
      <c r="F45" s="46">
        <f t="shared" si="4"/>
        <v>996991.99600000004</v>
      </c>
    </row>
    <row r="46" spans="2:9" x14ac:dyDescent="0.25">
      <c r="B46" s="49" t="s">
        <v>173</v>
      </c>
      <c r="C46" s="41">
        <f>'kW Forecast'!E11</f>
        <v>721617</v>
      </c>
      <c r="D46" s="39">
        <f>'kW Forecast'!J11</f>
        <v>240786</v>
      </c>
      <c r="E46" s="43">
        <f>'kW Forecast'!O11</f>
        <v>11246.296000000002</v>
      </c>
      <c r="F46" s="46">
        <f>SUM(C46:E46)</f>
        <v>973649.29599999997</v>
      </c>
    </row>
    <row r="47" spans="2:9" s="30" customFormat="1" x14ac:dyDescent="0.25">
      <c r="B47" s="49" t="s">
        <v>174</v>
      </c>
      <c r="C47" s="41">
        <f>'kW Forecast'!E12</f>
        <v>747917</v>
      </c>
      <c r="D47" s="39">
        <f>'kW Forecast'!J12</f>
        <v>289659</v>
      </c>
      <c r="E47" s="43">
        <f>'kW Forecast'!O12</f>
        <v>11251.134999999998</v>
      </c>
      <c r="F47" s="46">
        <f>SUM(C47:E47)</f>
        <v>1048827.135</v>
      </c>
    </row>
    <row r="48" spans="2:9" s="30" customFormat="1" x14ac:dyDescent="0.25">
      <c r="B48" s="49" t="s">
        <v>175</v>
      </c>
      <c r="C48" s="41">
        <f>'kW Forecast'!E13</f>
        <v>766581</v>
      </c>
      <c r="D48" s="39">
        <f>'kW Forecast'!J13</f>
        <v>294114</v>
      </c>
      <c r="E48" s="43">
        <f>'kW Forecast'!O13</f>
        <v>11236.715</v>
      </c>
      <c r="F48" s="46">
        <f>SUM(C48:E48)</f>
        <v>1071931.7150000001</v>
      </c>
    </row>
    <row r="49" spans="2:6" s="30" customFormat="1" x14ac:dyDescent="0.25">
      <c r="B49" s="49" t="s">
        <v>176</v>
      </c>
      <c r="C49" s="41">
        <f>'kW Forecast'!E14</f>
        <v>781260</v>
      </c>
      <c r="D49" s="39">
        <f>'kW Forecast'!J14</f>
        <v>323212</v>
      </c>
      <c r="E49" s="43">
        <f>'kW Forecast'!O14</f>
        <v>10983.794</v>
      </c>
      <c r="F49" s="46">
        <f>SUM(C49:E49)</f>
        <v>1115455.794</v>
      </c>
    </row>
    <row r="50" spans="2:6" s="30" customFormat="1" x14ac:dyDescent="0.25">
      <c r="B50" s="49" t="s">
        <v>116</v>
      </c>
      <c r="C50" s="41">
        <f>'kW Forecast'!E15</f>
        <v>767156</v>
      </c>
      <c r="D50" s="39">
        <f>'kW Forecast'!J15</f>
        <v>291732</v>
      </c>
      <c r="E50" s="43">
        <f>'kW Forecast'!O15</f>
        <v>8303.8459999999995</v>
      </c>
      <c r="F50" s="46">
        <f>SUM(C50:E50)</f>
        <v>1067191.8459999999</v>
      </c>
    </row>
    <row r="51" spans="2:6" x14ac:dyDescent="0.25">
      <c r="B51" s="49" t="s">
        <v>114</v>
      </c>
      <c r="C51" s="41">
        <f>'kW Forecast'!E16</f>
        <v>743905</v>
      </c>
      <c r="D51" s="39">
        <f>'kW Forecast'!J16</f>
        <v>286452</v>
      </c>
      <c r="E51" s="43">
        <f>'kW Forecast'!O16</f>
        <v>5045.1949999999997</v>
      </c>
      <c r="F51" s="46">
        <f t="shared" ref="F51:F57" si="5">SUM(C51:E51)</f>
        <v>1035402.1949999999</v>
      </c>
    </row>
    <row r="52" spans="2:6" x14ac:dyDescent="0.25">
      <c r="B52" s="49" t="s">
        <v>115</v>
      </c>
      <c r="C52" s="41">
        <f ca="1">'kW Forecast'!E20</f>
        <v>743269.85374992969</v>
      </c>
      <c r="D52" s="39">
        <f ca="1">'kW Forecast'!J20</f>
        <v>298422.02844505396</v>
      </c>
      <c r="E52" s="43">
        <f>'kW Forecast'!O20</f>
        <v>4742.3099999999995</v>
      </c>
      <c r="F52" s="46">
        <f t="shared" ca="1" si="5"/>
        <v>1046434.1921949837</v>
      </c>
    </row>
    <row r="53" spans="2:6" x14ac:dyDescent="0.25">
      <c r="B53" s="49" t="s">
        <v>118</v>
      </c>
      <c r="C53" s="41">
        <f ca="1">'kW Forecast'!E21</f>
        <v>746443.85408655461</v>
      </c>
      <c r="D53" s="39">
        <f ca="1">'kW Forecast'!J21</f>
        <v>302231.53810392035</v>
      </c>
      <c r="E53" s="43">
        <f>'kW Forecast'!O21</f>
        <v>4751.6699999999992</v>
      </c>
      <c r="F53" s="46">
        <f t="shared" ca="1" si="5"/>
        <v>1053427.0621904749</v>
      </c>
    </row>
    <row r="54" spans="2:6" x14ac:dyDescent="0.25">
      <c r="B54" s="49" t="s">
        <v>119</v>
      </c>
      <c r="C54" s="41">
        <f ca="1">'kW Forecast'!E22</f>
        <v>746683.85396975628</v>
      </c>
      <c r="D54" s="39">
        <f ca="1">'kW Forecast'!J22</f>
        <v>305324.80055129679</v>
      </c>
      <c r="E54" s="43">
        <f>'kW Forecast'!O22</f>
        <v>4761.0299999999988</v>
      </c>
      <c r="F54" s="46">
        <f t="shared" ca="1" si="5"/>
        <v>1056769.6845210532</v>
      </c>
    </row>
    <row r="55" spans="2:6" x14ac:dyDescent="0.25">
      <c r="B55" s="49" t="s">
        <v>120</v>
      </c>
      <c r="C55" s="41">
        <f ca="1">'kW Forecast'!E23</f>
        <v>748310.07487931801</v>
      </c>
      <c r="D55" s="39">
        <f ca="1">'kW Forecast'!J23</f>
        <v>308453.63551681797</v>
      </c>
      <c r="E55" s="43">
        <f>'kW Forecast'!O23</f>
        <v>4770.3899999999994</v>
      </c>
      <c r="F55" s="46">
        <f t="shared" ca="1" si="5"/>
        <v>1061534.1003961358</v>
      </c>
    </row>
    <row r="56" spans="2:6" x14ac:dyDescent="0.25">
      <c r="B56" s="49" t="s">
        <v>121</v>
      </c>
      <c r="C56" s="41">
        <f ca="1">'kW Forecast'!E24</f>
        <v>749967.40498280025</v>
      </c>
      <c r="D56" s="39">
        <f ca="1">'kW Forecast'!J24</f>
        <v>311618.45208444272</v>
      </c>
      <c r="E56" s="43">
        <f>'kW Forecast'!O24</f>
        <v>4779.7499999999982</v>
      </c>
      <c r="F56" s="46">
        <f t="shared" ca="1" si="5"/>
        <v>1066365.607067243</v>
      </c>
    </row>
    <row r="57" spans="2:6" ht="13.8" thickBot="1" x14ac:dyDescent="0.3">
      <c r="B57" s="50" t="s">
        <v>122</v>
      </c>
      <c r="C57" s="42">
        <f ca="1">'kW Forecast'!E25</f>
        <v>753012.13516400452</v>
      </c>
      <c r="D57" s="40">
        <f ca="1">'kW Forecast'!J25</f>
        <v>314819.66404259502</v>
      </c>
      <c r="E57" s="44">
        <f>'kW Forecast'!O25</f>
        <v>4789.1099999999979</v>
      </c>
      <c r="F57" s="47">
        <f t="shared" ca="1" si="5"/>
        <v>1072620.9092065997</v>
      </c>
    </row>
    <row r="58" spans="2:6" x14ac:dyDescent="0.25">
      <c r="B58" s="30"/>
      <c r="C58" s="30"/>
      <c r="D58" s="30"/>
      <c r="E58" s="30"/>
      <c r="F58" s="30"/>
    </row>
    <row r="59" spans="2:6" ht="16.2" thickBot="1" x14ac:dyDescent="0.35">
      <c r="B59" s="54" t="s">
        <v>123</v>
      </c>
      <c r="C59" s="30"/>
      <c r="D59" s="30"/>
      <c r="E59" s="30"/>
      <c r="F59" s="30"/>
    </row>
    <row r="60" spans="2:6" x14ac:dyDescent="0.25">
      <c r="B60" s="91" t="s">
        <v>109</v>
      </c>
      <c r="C60" s="51" t="s">
        <v>97</v>
      </c>
      <c r="D60" s="52" t="s">
        <v>87</v>
      </c>
      <c r="E60" s="53" t="s">
        <v>88</v>
      </c>
      <c r="F60" s="45" t="s">
        <v>104</v>
      </c>
    </row>
    <row r="61" spans="2:6" x14ac:dyDescent="0.25">
      <c r="B61" s="49" t="s">
        <v>115</v>
      </c>
      <c r="C61" s="41">
        <f ca="1">'CDM Adjustments'!M3</f>
        <v>741628.63058284263</v>
      </c>
      <c r="D61" s="39">
        <f ca="1">'CDM Adjustments'!M4</f>
        <v>297855.96415396256</v>
      </c>
      <c r="E61" s="43">
        <f t="shared" ref="E61:E66" si="6">E52</f>
        <v>4742.3099999999995</v>
      </c>
      <c r="F61" s="46">
        <f t="shared" ref="F61:F66" ca="1" si="7">SUM(C61:E61)</f>
        <v>1044226.9047368052</v>
      </c>
    </row>
    <row r="62" spans="2:6" s="30" customFormat="1" x14ac:dyDescent="0.25">
      <c r="B62" s="49" t="s">
        <v>118</v>
      </c>
      <c r="C62" s="41">
        <f ca="1">'CDM Adjustments'!M10</f>
        <v>740401.3196914529</v>
      </c>
      <c r="D62" s="39">
        <f ca="1">'CDM Adjustments'!M11</f>
        <v>292937.77060746634</v>
      </c>
      <c r="E62" s="43">
        <f t="shared" si="6"/>
        <v>4751.6699999999992</v>
      </c>
      <c r="F62" s="46">
        <f t="shared" ca="1" si="7"/>
        <v>1038090.7602989193</v>
      </c>
    </row>
    <row r="63" spans="2:6" x14ac:dyDescent="0.25">
      <c r="B63" s="49" t="s">
        <v>119</v>
      </c>
      <c r="C63" s="41">
        <f ca="1">'CDM Adjustments'!M17</f>
        <v>734855.86569049582</v>
      </c>
      <c r="D63" s="39">
        <f ca="1">'CDM Adjustments'!M18</f>
        <v>284288.24000888353</v>
      </c>
      <c r="E63" s="43">
        <f t="shared" si="6"/>
        <v>4761.0299999999988</v>
      </c>
      <c r="F63" s="46">
        <f t="shared" ca="1" si="7"/>
        <v>1023905.1356993794</v>
      </c>
    </row>
    <row r="64" spans="2:6" x14ac:dyDescent="0.25">
      <c r="B64" s="49" t="s">
        <v>120</v>
      </c>
      <c r="C64" s="41">
        <f ca="1">'CDM Adjustments'!M24</f>
        <v>730105.22015373665</v>
      </c>
      <c r="D64" s="39">
        <f ca="1">'CDM Adjustments'!M25</f>
        <v>282669.86884952011</v>
      </c>
      <c r="E64" s="43">
        <f t="shared" si="6"/>
        <v>4770.3899999999994</v>
      </c>
      <c r="F64" s="46">
        <f t="shared" ca="1" si="7"/>
        <v>1017545.4790032568</v>
      </c>
    </row>
    <row r="65" spans="2:9" x14ac:dyDescent="0.25">
      <c r="B65" s="49" t="s">
        <v>121</v>
      </c>
      <c r="C65" s="41">
        <f ca="1">'CDM Adjustments'!M31</f>
        <v>724904.84858730785</v>
      </c>
      <c r="D65" s="39">
        <f ca="1">'CDM Adjustments'!M32</f>
        <v>283564.79576296022</v>
      </c>
      <c r="E65" s="43">
        <f t="shared" si="6"/>
        <v>4779.7499999999982</v>
      </c>
      <c r="F65" s="46">
        <f t="shared" ca="1" si="7"/>
        <v>1013249.3943502681</v>
      </c>
    </row>
    <row r="66" spans="2:9" ht="13.8" thickBot="1" x14ac:dyDescent="0.3">
      <c r="B66" s="50" t="s">
        <v>122</v>
      </c>
      <c r="C66" s="42">
        <f ca="1">'CDM Adjustments'!M38</f>
        <v>720628.72270364361</v>
      </c>
      <c r="D66" s="40">
        <f ca="1">'CDM Adjustments'!M39</f>
        <v>284502.54503469123</v>
      </c>
      <c r="E66" s="44">
        <f t="shared" si="6"/>
        <v>4789.1099999999979</v>
      </c>
      <c r="F66" s="47">
        <f t="shared" ca="1" si="7"/>
        <v>1009920.3777383348</v>
      </c>
    </row>
    <row r="67" spans="2:9" x14ac:dyDescent="0.25">
      <c r="B67" s="30"/>
      <c r="C67" s="30"/>
      <c r="D67" s="30"/>
      <c r="E67" s="30"/>
      <c r="F67" s="30"/>
      <c r="G67" s="30"/>
      <c r="H67" s="30"/>
    </row>
    <row r="68" spans="2:9" ht="16.2" thickBot="1" x14ac:dyDescent="0.35">
      <c r="B68" s="54" t="s">
        <v>125</v>
      </c>
      <c r="C68" s="30"/>
      <c r="D68" s="30"/>
      <c r="E68" s="30"/>
      <c r="F68" s="30"/>
      <c r="G68" s="30"/>
      <c r="H68" s="30"/>
      <c r="I68" s="30"/>
    </row>
    <row r="69" spans="2:9" x14ac:dyDescent="0.25">
      <c r="B69" s="91"/>
      <c r="C69" s="51" t="s">
        <v>95</v>
      </c>
      <c r="D69" s="52" t="s">
        <v>96</v>
      </c>
      <c r="E69" s="52" t="s">
        <v>97</v>
      </c>
      <c r="F69" s="52" t="s">
        <v>87</v>
      </c>
      <c r="G69" s="52" t="s">
        <v>88</v>
      </c>
      <c r="H69" s="53" t="s">
        <v>94</v>
      </c>
      <c r="I69" s="45" t="s">
        <v>104</v>
      </c>
    </row>
    <row r="70" spans="2:9" s="30" customFormat="1" x14ac:dyDescent="0.25">
      <c r="B70" s="49" t="s">
        <v>189</v>
      </c>
      <c r="C70" s="41">
        <f>'Connection count '!C4</f>
        <v>22322.083333333332</v>
      </c>
      <c r="D70" s="39">
        <f>'Connection count '!H4</f>
        <v>3465.3333333333335</v>
      </c>
      <c r="E70" s="39">
        <f>'Connection count '!M4</f>
        <v>360.66666666666669</v>
      </c>
      <c r="F70" s="39">
        <f>'Connection count '!R4</f>
        <v>3</v>
      </c>
      <c r="G70" s="39">
        <f>'Connection count '!V4</f>
        <v>5013.666666666667</v>
      </c>
      <c r="H70" s="43">
        <f>'Connection count '!AA4</f>
        <v>158.66666666666666</v>
      </c>
      <c r="I70" s="46">
        <f t="shared" ref="I70:I75" si="8">SUM(C70:H70)</f>
        <v>31323.416666666668</v>
      </c>
    </row>
    <row r="71" spans="2:9" s="30" customFormat="1" x14ac:dyDescent="0.25">
      <c r="B71" s="49" t="s">
        <v>190</v>
      </c>
      <c r="C71" s="41">
        <f>'Connection count '!C5</f>
        <v>22332.75</v>
      </c>
      <c r="D71" s="39">
        <f>'Connection count '!H5</f>
        <v>3424.5833333333335</v>
      </c>
      <c r="E71" s="39">
        <f>'Connection count '!M5</f>
        <v>357.91666666666669</v>
      </c>
      <c r="F71" s="39">
        <f>'Connection count '!R5</f>
        <v>3</v>
      </c>
      <c r="G71" s="39">
        <f>'Connection count '!V5</f>
        <v>5018.75</v>
      </c>
      <c r="H71" s="43">
        <f>'Connection count '!AA5</f>
        <v>158.5</v>
      </c>
      <c r="I71" s="46">
        <f t="shared" si="8"/>
        <v>31295.5</v>
      </c>
    </row>
    <row r="72" spans="2:9" s="30" customFormat="1" x14ac:dyDescent="0.25">
      <c r="B72" s="49" t="s">
        <v>191</v>
      </c>
      <c r="C72" s="41">
        <f>'Connection count '!C6</f>
        <v>22337.916666666668</v>
      </c>
      <c r="D72" s="39">
        <f>'Connection count '!H6</f>
        <v>3374.75</v>
      </c>
      <c r="E72" s="39">
        <f>'Connection count '!M6</f>
        <v>365.08333333333331</v>
      </c>
      <c r="F72" s="39">
        <f>'Connection count '!R6</f>
        <v>3</v>
      </c>
      <c r="G72" s="39">
        <f>'Connection count '!V6</f>
        <v>5039</v>
      </c>
      <c r="H72" s="43">
        <f>'Connection count '!AA6</f>
        <v>159.83333333333334</v>
      </c>
      <c r="I72" s="46">
        <f t="shared" si="8"/>
        <v>31279.583333333332</v>
      </c>
    </row>
    <row r="73" spans="2:9" s="30" customFormat="1" x14ac:dyDescent="0.25">
      <c r="B73" s="49" t="s">
        <v>192</v>
      </c>
      <c r="C73" s="41">
        <f>'Connection count '!C7</f>
        <v>22480.916666666668</v>
      </c>
      <c r="D73" s="39">
        <f>'Connection count '!H7</f>
        <v>3307.3333333333335</v>
      </c>
      <c r="E73" s="39">
        <f>'Connection count '!M7</f>
        <v>374.66666666666669</v>
      </c>
      <c r="F73" s="39">
        <f>'Connection count '!R7</f>
        <v>3</v>
      </c>
      <c r="G73" s="39">
        <f>'Connection count '!V7</f>
        <v>5087</v>
      </c>
      <c r="H73" s="43">
        <f>'Connection count '!AA7</f>
        <v>166.58333333333334</v>
      </c>
      <c r="I73" s="46">
        <f t="shared" si="8"/>
        <v>31419.5</v>
      </c>
    </row>
    <row r="74" spans="2:9" s="30" customFormat="1" x14ac:dyDescent="0.25">
      <c r="B74" s="49" t="s">
        <v>193</v>
      </c>
      <c r="C74" s="41">
        <f>'Connection count '!C8</f>
        <v>22590.583333333332</v>
      </c>
      <c r="D74" s="39">
        <f>'Connection count '!H8</f>
        <v>3266.6666666666665</v>
      </c>
      <c r="E74" s="39">
        <f>'Connection count '!M8</f>
        <v>359.91666666666669</v>
      </c>
      <c r="F74" s="39">
        <f>'Connection count '!R8</f>
        <v>3</v>
      </c>
      <c r="G74" s="39">
        <f>'Connection count '!V8</f>
        <v>5082.416666666667</v>
      </c>
      <c r="H74" s="43">
        <f>'Connection count '!AA8</f>
        <v>162</v>
      </c>
      <c r="I74" s="46">
        <f t="shared" si="8"/>
        <v>31464.583333333336</v>
      </c>
    </row>
    <row r="75" spans="2:9" s="30" customFormat="1" x14ac:dyDescent="0.25">
      <c r="B75" s="49" t="s">
        <v>194</v>
      </c>
      <c r="C75" s="41">
        <f>'Connection count '!C9</f>
        <v>22937.5</v>
      </c>
      <c r="D75" s="39">
        <f>'Connection count '!H9</f>
        <v>3321.5</v>
      </c>
      <c r="E75" s="39">
        <f>'Connection count '!M9</f>
        <v>301.08333333333331</v>
      </c>
      <c r="F75" s="39">
        <f>'Connection count '!R9</f>
        <v>3</v>
      </c>
      <c r="G75" s="39">
        <f>'Connection count '!V9</f>
        <v>5090.75</v>
      </c>
      <c r="H75" s="43">
        <f>'Connection count '!AA9</f>
        <v>163.83333333333334</v>
      </c>
      <c r="I75" s="46">
        <f t="shared" si="8"/>
        <v>31817.666666666664</v>
      </c>
    </row>
    <row r="76" spans="2:9" x14ac:dyDescent="0.25">
      <c r="B76" s="49" t="s">
        <v>173</v>
      </c>
      <c r="C76" s="41">
        <f>'Connection count '!C10</f>
        <v>23107.416666666668</v>
      </c>
      <c r="D76" s="39">
        <f>'Connection count '!H10</f>
        <v>3319.4166666666665</v>
      </c>
      <c r="E76" s="39">
        <f>'Connection count '!M10</f>
        <v>295.16666666666669</v>
      </c>
      <c r="F76" s="39">
        <f>'Connection count '!R10</f>
        <v>3</v>
      </c>
      <c r="G76" s="39">
        <f>'Connection count '!V10</f>
        <v>5114</v>
      </c>
      <c r="H76" s="43">
        <f>'Connection count '!AA10</f>
        <v>162.58333333333334</v>
      </c>
      <c r="I76" s="46">
        <f>SUM(C76:H76)</f>
        <v>32001.583333333336</v>
      </c>
    </row>
    <row r="77" spans="2:9" s="30" customFormat="1" x14ac:dyDescent="0.25">
      <c r="B77" s="49" t="s">
        <v>174</v>
      </c>
      <c r="C77" s="41">
        <f>'Connection count '!C11</f>
        <v>23163.416666666668</v>
      </c>
      <c r="D77" s="39">
        <f>'Connection count '!H11</f>
        <v>3300</v>
      </c>
      <c r="E77" s="39">
        <f>'Connection count '!M11</f>
        <v>293.83333333333331</v>
      </c>
      <c r="F77" s="39">
        <f>'Connection count '!R11</f>
        <v>3</v>
      </c>
      <c r="G77" s="39">
        <f>'Connection count '!V11</f>
        <v>5117.25</v>
      </c>
      <c r="H77" s="43">
        <f>'Connection count '!AA11</f>
        <v>158.25</v>
      </c>
      <c r="I77" s="46">
        <f>SUM(C77:H77)</f>
        <v>32035.75</v>
      </c>
    </row>
    <row r="78" spans="2:9" s="30" customFormat="1" x14ac:dyDescent="0.25">
      <c r="B78" s="49" t="s">
        <v>175</v>
      </c>
      <c r="C78" s="41">
        <f>'Connection count '!C12</f>
        <v>23212.083333333332</v>
      </c>
      <c r="D78" s="39">
        <f>'Connection count '!H12</f>
        <v>3297.75</v>
      </c>
      <c r="E78" s="39">
        <f>'Connection count '!M12</f>
        <v>291.08333333333331</v>
      </c>
      <c r="F78" s="39">
        <f>'Connection count '!R12</f>
        <v>3</v>
      </c>
      <c r="G78" s="39">
        <f>'Connection count '!V12</f>
        <v>5119.583333333333</v>
      </c>
      <c r="H78" s="43">
        <f>'Connection count '!AA12</f>
        <v>155.5</v>
      </c>
      <c r="I78" s="46">
        <f>SUM(C78:H78)</f>
        <v>32078.999999999996</v>
      </c>
    </row>
    <row r="79" spans="2:9" s="30" customFormat="1" x14ac:dyDescent="0.25">
      <c r="B79" s="90" t="s">
        <v>176</v>
      </c>
      <c r="C79" s="41">
        <f>'Connection count '!C13</f>
        <v>23192.5</v>
      </c>
      <c r="D79" s="39">
        <f>'Connection count '!H13</f>
        <v>3249.8333333333335</v>
      </c>
      <c r="E79" s="39">
        <f>'Connection count '!M13</f>
        <v>306.58333333333331</v>
      </c>
      <c r="F79" s="39">
        <f>'Connection count '!R13</f>
        <v>3</v>
      </c>
      <c r="G79" s="39">
        <f>'Connection count '!V13</f>
        <v>5126</v>
      </c>
      <c r="H79" s="43">
        <f>'Connection count '!AA13</f>
        <v>152</v>
      </c>
      <c r="I79" s="46">
        <f>SUM(C79:H79)</f>
        <v>32029.916666666664</v>
      </c>
    </row>
    <row r="80" spans="2:9" s="30" customFormat="1" x14ac:dyDescent="0.25">
      <c r="B80" s="49" t="s">
        <v>116</v>
      </c>
      <c r="C80" s="41">
        <f>'Connection count '!C14</f>
        <v>23467.5</v>
      </c>
      <c r="D80" s="39">
        <f>'Connection count '!H14</f>
        <v>3212.75</v>
      </c>
      <c r="E80" s="39">
        <f>'Connection count '!M14</f>
        <v>317.75</v>
      </c>
      <c r="F80" s="39">
        <f>'Connection count '!R14</f>
        <v>3</v>
      </c>
      <c r="G80" s="39">
        <f>'Connection count '!V14</f>
        <v>5384.916666666667</v>
      </c>
      <c r="H80" s="43">
        <f>'Connection count '!AA14</f>
        <v>150.83333333333334</v>
      </c>
      <c r="I80" s="46">
        <f>SUM(C80:H80)</f>
        <v>32536.75</v>
      </c>
    </row>
    <row r="81" spans="2:9" x14ac:dyDescent="0.25">
      <c r="B81" s="49" t="s">
        <v>114</v>
      </c>
      <c r="C81" s="41">
        <f>'Connection count '!C15</f>
        <v>23852.583333333332</v>
      </c>
      <c r="D81" s="39">
        <f>'Connection count '!H15</f>
        <v>3051.3333333333335</v>
      </c>
      <c r="E81" s="39">
        <f>'Connection count '!M15</f>
        <v>324.5</v>
      </c>
      <c r="F81" s="39">
        <f>'Connection count '!R15</f>
        <v>3</v>
      </c>
      <c r="G81" s="39">
        <f>'Connection count '!V15</f>
        <v>5228.083333333333</v>
      </c>
      <c r="H81" s="43">
        <f>'Connection count '!AA15</f>
        <v>146.5</v>
      </c>
      <c r="I81" s="46">
        <f t="shared" ref="I81:I87" si="9">SUM(C81:H81)</f>
        <v>32605.999999999996</v>
      </c>
    </row>
    <row r="82" spans="2:9" x14ac:dyDescent="0.25">
      <c r="B82" s="49" t="s">
        <v>115</v>
      </c>
      <c r="C82" s="41">
        <f>'Connection count '!C16</f>
        <v>24004.475833780409</v>
      </c>
      <c r="D82" s="39">
        <f>'Connection count '!H16</f>
        <v>3000.3728711861681</v>
      </c>
      <c r="E82" s="39">
        <f>'Connection count '!M16</f>
        <v>330.70760277267368</v>
      </c>
      <c r="F82" s="39">
        <f>'Connection count '!R16</f>
        <v>3</v>
      </c>
      <c r="G82" s="39">
        <f>'Connection count '!V16</f>
        <v>5336.5</v>
      </c>
      <c r="H82" s="43">
        <f>'Connection count '!AA16</f>
        <v>143.47952986235688</v>
      </c>
      <c r="I82" s="46">
        <f t="shared" si="9"/>
        <v>32818.535837601608</v>
      </c>
    </row>
    <row r="83" spans="2:9" x14ac:dyDescent="0.25">
      <c r="B83" s="49" t="s">
        <v>118</v>
      </c>
      <c r="C83" s="41">
        <f>'Connection count '!C17</f>
        <v>24157.335580892955</v>
      </c>
      <c r="D83" s="39">
        <f>'Connection count '!H17</f>
        <v>2950.2635021247315</v>
      </c>
      <c r="E83" s="39">
        <f>'Connection count '!M17</f>
        <v>337.03395541340069</v>
      </c>
      <c r="F83" s="39">
        <f>'Connection count '!R17</f>
        <v>3</v>
      </c>
      <c r="G83" s="39">
        <f>'Connection count '!V17</f>
        <v>5348.5</v>
      </c>
      <c r="H83" s="43">
        <f>'Connection count '!AA17</f>
        <v>140.52133439947414</v>
      </c>
      <c r="I83" s="46">
        <f t="shared" si="9"/>
        <v>32936.654372830562</v>
      </c>
    </row>
    <row r="84" spans="2:9" x14ac:dyDescent="0.25">
      <c r="B84" s="49" t="s">
        <v>119</v>
      </c>
      <c r="C84" s="41">
        <f>'Connection count '!C18</f>
        <v>24311.16873406732</v>
      </c>
      <c r="D84" s="39">
        <f>'Connection count '!H18</f>
        <v>2900.9910120031923</v>
      </c>
      <c r="E84" s="39">
        <f>'Connection count '!M18</f>
        <v>343.48132957706599</v>
      </c>
      <c r="F84" s="39">
        <f>'Connection count '!R18</f>
        <v>3</v>
      </c>
      <c r="G84" s="39">
        <f>'Connection count '!V18</f>
        <v>5360.5</v>
      </c>
      <c r="H84" s="43">
        <f>'Connection count '!AA18</f>
        <v>137.6241296605296</v>
      </c>
      <c r="I84" s="46">
        <f t="shared" si="9"/>
        <v>33056.765205308111</v>
      </c>
    </row>
    <row r="85" spans="2:9" x14ac:dyDescent="0.25">
      <c r="B85" s="49" t="s">
        <v>120</v>
      </c>
      <c r="C85" s="41">
        <f>'Connection count '!C19</f>
        <v>24465.981491922685</v>
      </c>
      <c r="D85" s="39">
        <f>'Connection count '!H19</f>
        <v>2852.5414240668401</v>
      </c>
      <c r="E85" s="39">
        <f>'Connection count '!M19</f>
        <v>350.05204037473698</v>
      </c>
      <c r="F85" s="39">
        <f>'Connection count '!R19</f>
        <v>3</v>
      </c>
      <c r="G85" s="39">
        <f>'Connection count '!V19</f>
        <v>5372.5</v>
      </c>
      <c r="H85" s="43">
        <f>'Connection count '!AA19</f>
        <v>134.78665816661319</v>
      </c>
      <c r="I85" s="46">
        <f t="shared" si="9"/>
        <v>33178.861614530877</v>
      </c>
    </row>
    <row r="86" spans="2:9" x14ac:dyDescent="0.25">
      <c r="B86" s="49" t="s">
        <v>121</v>
      </c>
      <c r="C86" s="41">
        <f>'Connection count '!C20</f>
        <v>24621.780092550849</v>
      </c>
      <c r="D86" s="39">
        <f>'Connection count '!H20</f>
        <v>2804.9009949874062</v>
      </c>
      <c r="E86" s="39">
        <f>'Connection count '!M20</f>
        <v>356.74844720496901</v>
      </c>
      <c r="F86" s="39">
        <f>'Connection count '!R20</f>
        <v>3</v>
      </c>
      <c r="G86" s="39">
        <f>'Connection count '!V20</f>
        <v>5384.5</v>
      </c>
      <c r="H86" s="43">
        <f>'Connection count '!AA20</f>
        <v>132.00768836494109</v>
      </c>
      <c r="I86" s="46">
        <f t="shared" si="9"/>
        <v>33302.937223108158</v>
      </c>
    </row>
    <row r="87" spans="2:9" ht="13.8" thickBot="1" x14ac:dyDescent="0.3">
      <c r="B87" s="50" t="s">
        <v>122</v>
      </c>
      <c r="C87" s="42">
        <f>'Connection count '!C21</f>
        <v>24778.570813767583</v>
      </c>
      <c r="D87" s="40">
        <f>'Connection count '!H21</f>
        <v>2758.0562109645957</v>
      </c>
      <c r="E87" s="40">
        <f>'Connection count '!M21</f>
        <v>363.57295460101398</v>
      </c>
      <c r="F87" s="40">
        <f>'Connection count '!R21</f>
        <v>3</v>
      </c>
      <c r="G87" s="40">
        <f>'Connection count '!V21</f>
        <v>5396.5</v>
      </c>
      <c r="H87" s="44">
        <f>'Connection count '!AA21</f>
        <v>129.28601409432264</v>
      </c>
      <c r="I87" s="47">
        <f t="shared" si="9"/>
        <v>33428.985993427515</v>
      </c>
    </row>
  </sheetData>
  <mergeCells count="1">
    <mergeCell ref="B2:C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G5" sqref="G5"/>
    </sheetView>
  </sheetViews>
  <sheetFormatPr defaultRowHeight="13.2" x14ac:dyDescent="0.25"/>
  <sheetData>
    <row r="1" spans="2:7" s="30" customFormat="1" ht="15.6" x14ac:dyDescent="0.3">
      <c r="B1" s="54" t="s">
        <v>153</v>
      </c>
    </row>
    <row r="2" spans="2:7" s="30" customFormat="1" x14ac:dyDescent="0.25">
      <c r="B2" s="68" t="s">
        <v>154</v>
      </c>
    </row>
    <row r="3" spans="2:7" x14ac:dyDescent="0.25">
      <c r="C3" t="s">
        <v>89</v>
      </c>
      <c r="D3" t="s">
        <v>91</v>
      </c>
      <c r="E3" t="s">
        <v>90</v>
      </c>
      <c r="F3" t="s">
        <v>92</v>
      </c>
      <c r="G3" t="s">
        <v>93</v>
      </c>
    </row>
    <row r="4" spans="2:7" s="30" customFormat="1" x14ac:dyDescent="0.25">
      <c r="C4" s="61">
        <v>42069</v>
      </c>
      <c r="D4" s="61">
        <v>42030</v>
      </c>
      <c r="E4" s="61">
        <v>42061</v>
      </c>
      <c r="F4" s="61">
        <v>42061</v>
      </c>
    </row>
    <row r="5" spans="2:7" x14ac:dyDescent="0.25">
      <c r="B5">
        <v>2015</v>
      </c>
      <c r="C5" s="14">
        <v>8.0000000000000002E-3</v>
      </c>
      <c r="D5" s="14">
        <v>8.9999999999999993E-3</v>
      </c>
      <c r="E5" s="14">
        <v>8.9999999999999993E-3</v>
      </c>
      <c r="F5" s="14">
        <v>1.2E-2</v>
      </c>
      <c r="G5" s="14">
        <f>AVERAGE(C5:F5)</f>
        <v>9.5000000000000015E-3</v>
      </c>
    </row>
    <row r="6" spans="2:7" x14ac:dyDescent="0.25">
      <c r="B6">
        <v>2016</v>
      </c>
      <c r="C6" s="14">
        <v>1.2999999999999999E-2</v>
      </c>
      <c r="D6" s="14">
        <v>0.01</v>
      </c>
      <c r="E6" s="14">
        <v>0.01</v>
      </c>
      <c r="F6" s="14">
        <v>1.2999999999999999E-2</v>
      </c>
      <c r="G6" s="14">
        <f>AVERAGE(C6:F6)</f>
        <v>1.15E-2</v>
      </c>
    </row>
    <row r="7" spans="2:7" x14ac:dyDescent="0.25">
      <c r="B7" s="30">
        <v>2017</v>
      </c>
      <c r="C7" s="14"/>
      <c r="D7" s="14"/>
      <c r="E7" s="14"/>
      <c r="F7" s="14"/>
      <c r="G7" s="14">
        <f>G6</f>
        <v>1.15E-2</v>
      </c>
    </row>
    <row r="8" spans="2:7" x14ac:dyDescent="0.25">
      <c r="B8" s="30">
        <v>2018</v>
      </c>
      <c r="C8" s="14"/>
      <c r="D8" s="14"/>
      <c r="E8" s="14"/>
      <c r="F8" s="14"/>
      <c r="G8" s="14">
        <f>G7</f>
        <v>1.15E-2</v>
      </c>
    </row>
    <row r="9" spans="2:7" x14ac:dyDescent="0.25">
      <c r="B9" s="30">
        <v>2019</v>
      </c>
      <c r="C9" s="14"/>
      <c r="D9" s="14"/>
      <c r="E9" s="14"/>
      <c r="F9" s="14"/>
      <c r="G9" s="14">
        <f>G8</f>
        <v>1.15E-2</v>
      </c>
    </row>
    <row r="10" spans="2:7" x14ac:dyDescent="0.25">
      <c r="B10" s="30">
        <v>2020</v>
      </c>
      <c r="C10" s="14"/>
      <c r="D10" s="14"/>
      <c r="E10" s="14"/>
      <c r="F10" s="14"/>
      <c r="G10" s="14">
        <f>G9</f>
        <v>1.15E-2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23" sqref="A23"/>
    </sheetView>
  </sheetViews>
  <sheetFormatPr defaultRowHeight="13.2" x14ac:dyDescent="0.25"/>
  <cols>
    <col min="1" max="1" width="19.44140625" customWidth="1"/>
    <col min="2" max="2" width="14" bestFit="1" customWidth="1"/>
    <col min="3" max="3" width="17.664062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187</v>
      </c>
    </row>
    <row r="2" spans="1:5" x14ac:dyDescent="0.25">
      <c r="A2" t="s">
        <v>195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36285878.877469003</v>
      </c>
      <c r="C5" s="23">
        <v>2834502.80566571</v>
      </c>
      <c r="D5" s="72">
        <v>12.801496899187899</v>
      </c>
      <c r="E5" s="5">
        <v>4.6295382444091304E-25</v>
      </c>
    </row>
    <row r="6" spans="1:5" x14ac:dyDescent="0.25">
      <c r="A6" t="s">
        <v>9</v>
      </c>
      <c r="B6" s="23">
        <v>11204.206937021299</v>
      </c>
      <c r="C6" s="23">
        <v>717.777711624684</v>
      </c>
      <c r="D6" s="72">
        <v>15.6095776666855</v>
      </c>
      <c r="E6" s="5">
        <v>4.9629448098433996E-32</v>
      </c>
    </row>
    <row r="7" spans="1:5" x14ac:dyDescent="0.25">
      <c r="A7" t="s">
        <v>10</v>
      </c>
      <c r="B7" s="23">
        <v>26942.300927346401</v>
      </c>
      <c r="C7" s="23">
        <v>2949.8993896278898</v>
      </c>
      <c r="D7" s="72">
        <v>9.1332948581493696</v>
      </c>
      <c r="E7" s="5">
        <v>8.6234356199478998E-16</v>
      </c>
    </row>
    <row r="8" spans="1:5" x14ac:dyDescent="0.25">
      <c r="A8" s="12" t="s">
        <v>140</v>
      </c>
      <c r="B8" s="23">
        <v>-1005.29097220821</v>
      </c>
      <c r="C8" s="23">
        <v>121.714909303941</v>
      </c>
      <c r="D8" s="72">
        <v>-8.2593905541829908</v>
      </c>
      <c r="E8" s="5">
        <v>1.19422711293849E-13</v>
      </c>
    </row>
    <row r="9" spans="1:5" x14ac:dyDescent="0.25">
      <c r="A9" t="s">
        <v>138</v>
      </c>
      <c r="B9" s="23">
        <v>-1472524.5627255</v>
      </c>
      <c r="C9" s="23">
        <v>355619.656692316</v>
      </c>
      <c r="D9" s="72">
        <v>-4.1407288236587396</v>
      </c>
      <c r="E9" s="5">
        <v>6.06583286853099E-5</v>
      </c>
    </row>
    <row r="10" spans="1:5" x14ac:dyDescent="0.25">
      <c r="A10" t="s">
        <v>31</v>
      </c>
      <c r="B10" s="23">
        <v>-1378033.61082948</v>
      </c>
      <c r="C10" s="23">
        <v>369055.74199048203</v>
      </c>
      <c r="D10" s="72">
        <v>-3.7339443721892298</v>
      </c>
      <c r="E10" s="5">
        <v>2.7701369627326501E-4</v>
      </c>
    </row>
    <row r="11" spans="1:5" x14ac:dyDescent="0.25">
      <c r="A11" t="s">
        <v>157</v>
      </c>
      <c r="B11" s="23">
        <v>-2360733.7423852198</v>
      </c>
      <c r="C11" s="23">
        <v>458453.01104759</v>
      </c>
      <c r="D11" s="72">
        <v>-5.1493472296993303</v>
      </c>
      <c r="E11" s="5">
        <v>9.0462276991309601E-7</v>
      </c>
    </row>
    <row r="12" spans="1:5" x14ac:dyDescent="0.25">
      <c r="A12" t="s">
        <v>144</v>
      </c>
      <c r="B12" s="23">
        <v>1341287.9429404701</v>
      </c>
      <c r="C12" s="23">
        <v>275263.53427054698</v>
      </c>
      <c r="D12" s="72">
        <v>4.8727411224116803</v>
      </c>
      <c r="E12" s="5">
        <v>3.0381070396218001E-6</v>
      </c>
    </row>
    <row r="13" spans="1:5" x14ac:dyDescent="0.25">
      <c r="A13" t="s">
        <v>145</v>
      </c>
      <c r="B13" s="23">
        <v>623335.83106531797</v>
      </c>
      <c r="C13" s="23">
        <v>276679.650746995</v>
      </c>
      <c r="D13" s="72">
        <v>2.2529153458969602</v>
      </c>
      <c r="E13">
        <v>2.58776411038887E-2</v>
      </c>
    </row>
    <row r="14" spans="1:5" x14ac:dyDescent="0.25">
      <c r="B14" s="23"/>
      <c r="C14" s="23"/>
      <c r="D14" s="72"/>
    </row>
    <row r="15" spans="1:5" x14ac:dyDescent="0.25">
      <c r="A15" t="s">
        <v>47</v>
      </c>
      <c r="B15" s="23">
        <v>16450572.5484882</v>
      </c>
      <c r="C15" s="23" t="s">
        <v>48</v>
      </c>
      <c r="D15" s="72">
        <v>3834186.3016614201</v>
      </c>
    </row>
    <row r="16" spans="1:5" x14ac:dyDescent="0.25">
      <c r="A16" t="s">
        <v>49</v>
      </c>
      <c r="B16">
        <v>75620643025448.203</v>
      </c>
      <c r="C16" t="s">
        <v>50</v>
      </c>
      <c r="D16">
        <v>748433.63854093105</v>
      </c>
    </row>
    <row r="17" spans="1:4" x14ac:dyDescent="0.25">
      <c r="A17" s="12" t="s">
        <v>15</v>
      </c>
      <c r="B17">
        <v>0.964028553186704</v>
      </c>
      <c r="C17" t="s">
        <v>16</v>
      </c>
      <c r="D17">
        <v>0.96189691189406401</v>
      </c>
    </row>
    <row r="18" spans="1:4" x14ac:dyDescent="0.25">
      <c r="A18" s="31" t="s">
        <v>182</v>
      </c>
      <c r="B18">
        <v>452.24708139936001</v>
      </c>
      <c r="C18" t="s">
        <v>17</v>
      </c>
      <c r="D18" s="5">
        <v>1.68986295209076E-93</v>
      </c>
    </row>
    <row r="19" spans="1:4" x14ac:dyDescent="0.25">
      <c r="A19" t="s">
        <v>51</v>
      </c>
      <c r="B19">
        <v>-2147.3866212887901</v>
      </c>
      <c r="C19" t="s">
        <v>52</v>
      </c>
      <c r="D19">
        <v>4312.7732425775903</v>
      </c>
    </row>
    <row r="20" spans="1:4" x14ac:dyDescent="0.25">
      <c r="A20" t="s">
        <v>53</v>
      </c>
      <c r="B20">
        <v>4339.5015622737701</v>
      </c>
      <c r="C20" t="s">
        <v>54</v>
      </c>
      <c r="D20" s="5">
        <v>4323.63412350824</v>
      </c>
    </row>
    <row r="21" spans="1:4" x14ac:dyDescent="0.25">
      <c r="A21" t="s">
        <v>55</v>
      </c>
      <c r="B21">
        <v>0.323237132560107</v>
      </c>
      <c r="C21" t="s">
        <v>18</v>
      </c>
      <c r="D21">
        <v>1.3477814506753401</v>
      </c>
    </row>
    <row r="22" spans="1:4" x14ac:dyDescent="0.25">
      <c r="A22" s="31" t="s">
        <v>142</v>
      </c>
      <c r="B22">
        <v>0.31102000000000002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9"/>
  <sheetViews>
    <sheetView topLeftCell="I1" workbookViewId="0">
      <selection activeCell="J2" sqref="J2"/>
    </sheetView>
  </sheetViews>
  <sheetFormatPr defaultRowHeight="13.2" x14ac:dyDescent="0.25"/>
  <cols>
    <col min="1" max="1" width="7.109375" style="11" bestFit="1" customWidth="1"/>
    <col min="2" max="2" width="7.109375" style="11" customWidth="1"/>
    <col min="3" max="3" width="12" bestFit="1" customWidth="1"/>
    <col min="4" max="5" width="12.6640625" bestFit="1" customWidth="1"/>
    <col min="6" max="6" width="8.6640625" style="30" bestFit="1" customWidth="1"/>
    <col min="7" max="11" width="8.6640625" style="30" customWidth="1"/>
    <col min="13" max="14" width="14" style="62" bestFit="1" customWidth="1"/>
    <col min="15" max="15" width="12.88671875" style="62" bestFit="1" customWidth="1"/>
    <col min="16" max="16" width="14" style="62" bestFit="1" customWidth="1"/>
    <col min="17" max="21" width="14" style="62" customWidth="1"/>
    <col min="22" max="22" width="14.44140625" style="62" bestFit="1" customWidth="1"/>
  </cols>
  <sheetData>
    <row r="1" spans="1:23" x14ac:dyDescent="0.25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Data'!M1</f>
        <v>HDD</v>
      </c>
      <c r="E1" t="str">
        <f>'Monthly Data'!N1</f>
        <v>CDD</v>
      </c>
      <c r="F1" s="30" t="str">
        <f>'Monthly Data'!S1</f>
        <v>Res Cust</v>
      </c>
      <c r="G1" s="30" t="str">
        <f>'Monthly Data'!AD1</f>
        <v>Fall</v>
      </c>
      <c r="H1" s="30" t="str">
        <f>'Monthly Data'!AF1</f>
        <v>DAPR</v>
      </c>
      <c r="I1" s="30" t="str">
        <f>'Monthly Data'!AH1</f>
        <v>PostSecondarySummer</v>
      </c>
      <c r="J1" s="30" t="str">
        <f>'Monthly Data'!AI1</f>
        <v>DJAN</v>
      </c>
      <c r="K1" s="30" t="str">
        <f>'Monthly Data'!AJ1</f>
        <v>DMAR</v>
      </c>
      <c r="M1" s="62" t="s">
        <v>13</v>
      </c>
      <c r="N1" s="62" t="str">
        <f>D1</f>
        <v>HDD</v>
      </c>
      <c r="O1" s="62" t="str">
        <f>E1</f>
        <v>CDD</v>
      </c>
      <c r="P1" s="62" t="str">
        <f t="shared" ref="P1:U1" si="0">F1</f>
        <v>Res Cust</v>
      </c>
      <c r="Q1" s="62" t="str">
        <f t="shared" si="0"/>
        <v>Fall</v>
      </c>
      <c r="R1" s="62" t="str">
        <f t="shared" si="0"/>
        <v>DAPR</v>
      </c>
      <c r="S1" s="62" t="str">
        <f t="shared" si="0"/>
        <v>PostSecondarySummer</v>
      </c>
      <c r="T1" s="62" t="str">
        <f t="shared" si="0"/>
        <v>DJAN</v>
      </c>
      <c r="U1" s="62" t="str">
        <f t="shared" si="0"/>
        <v>DMAR</v>
      </c>
      <c r="V1" s="63" t="s">
        <v>56</v>
      </c>
      <c r="W1" s="12" t="s">
        <v>57</v>
      </c>
    </row>
    <row r="2" spans="1:23" s="30" customFormat="1" x14ac:dyDescent="0.25">
      <c r="A2" s="11">
        <f>'Monthly Data'!A2</f>
        <v>37803</v>
      </c>
      <c r="B2" s="6">
        <f t="shared" ref="B2:B65" si="1">YEAR(A2)</f>
        <v>2003</v>
      </c>
      <c r="C2" s="4">
        <f>'Monthly Data'!D2</f>
        <v>13419848.7115</v>
      </c>
      <c r="D2" s="30">
        <f>'Monthly Data'!M2</f>
        <v>3.7</v>
      </c>
      <c r="E2" s="30">
        <f>'Monthly Data'!N2</f>
        <v>84.2</v>
      </c>
      <c r="F2" s="30">
        <f>'Monthly Data'!S2</f>
        <v>22040</v>
      </c>
      <c r="G2" s="30">
        <f>'Monthly Data'!AD2</f>
        <v>0</v>
      </c>
      <c r="H2" s="30">
        <f>'Monthly Data'!AF2</f>
        <v>0</v>
      </c>
      <c r="I2" s="30">
        <f>'Monthly Data'!AH2</f>
        <v>1</v>
      </c>
      <c r="J2" s="30">
        <f>'Monthly Data'!AI2</f>
        <v>0</v>
      </c>
      <c r="K2" s="30">
        <f>'Monthly Data'!AJ2</f>
        <v>0</v>
      </c>
      <c r="M2" s="62">
        <f>'Res OLS Model'!$B$5</f>
        <v>36285878.877469003</v>
      </c>
      <c r="N2" s="62">
        <f>'Res OLS Model'!$B$6*D2</f>
        <v>41455.565666978808</v>
      </c>
      <c r="O2" s="62">
        <f>'Res OLS Model'!$B$7*E2</f>
        <v>2268541.7380825672</v>
      </c>
      <c r="P2" s="62">
        <f>'Res OLS Model'!$B$8*F2</f>
        <v>-22156613.027468946</v>
      </c>
      <c r="Q2" s="62">
        <f>'Res OLS Model'!$B$9*G2</f>
        <v>0</v>
      </c>
      <c r="R2" s="62">
        <f>'Res OLS Model'!$B$10*H2</f>
        <v>0</v>
      </c>
      <c r="S2" s="62">
        <f>'Res OLS Model'!$B$11*I2</f>
        <v>-2360733.7423852198</v>
      </c>
      <c r="T2" s="62">
        <f>'Res OLS Model'!$B$12*J2</f>
        <v>0</v>
      </c>
      <c r="U2" s="62">
        <f>'Res OLS Model'!$B$13*K2</f>
        <v>0</v>
      </c>
      <c r="V2" s="62">
        <f t="shared" ref="V2:V65" si="2">SUM(M2:U2)</f>
        <v>14078529.411364384</v>
      </c>
      <c r="W2" s="13">
        <f t="shared" ref="W2:W65" si="3">ABS(V2-C2)/C2</f>
        <v>4.9082572689506866E-2</v>
      </c>
    </row>
    <row r="3" spans="1:23" s="30" customFormat="1" x14ac:dyDescent="0.25">
      <c r="A3" s="11">
        <f>'Monthly Data'!A3</f>
        <v>37834</v>
      </c>
      <c r="B3" s="6">
        <f t="shared" si="1"/>
        <v>2003</v>
      </c>
      <c r="C3" s="4">
        <f>'Monthly Data'!D3</f>
        <v>13814736.110400001</v>
      </c>
      <c r="D3" s="30">
        <f>'Monthly Data'!M3</f>
        <v>11.4</v>
      </c>
      <c r="E3" s="30">
        <f>'Monthly Data'!N3</f>
        <v>103.7</v>
      </c>
      <c r="F3" s="30">
        <f>'Monthly Data'!S3</f>
        <v>22209.5</v>
      </c>
      <c r="G3" s="30">
        <f>'Monthly Data'!AD3</f>
        <v>0</v>
      </c>
      <c r="H3" s="30">
        <f>'Monthly Data'!AF3</f>
        <v>0</v>
      </c>
      <c r="I3" s="30">
        <f>'Monthly Data'!AH3</f>
        <v>1</v>
      </c>
      <c r="J3" s="30">
        <f>'Monthly Data'!AI3</f>
        <v>0</v>
      </c>
      <c r="K3" s="30">
        <f>'Monthly Data'!AJ3</f>
        <v>0</v>
      </c>
      <c r="M3" s="62">
        <f>'Res OLS Model'!$B$5</f>
        <v>36285878.877469003</v>
      </c>
      <c r="N3" s="62">
        <f>'Res OLS Model'!$B$6*D3</f>
        <v>127727.95908204281</v>
      </c>
      <c r="O3" s="62">
        <f>'Res OLS Model'!$B$7*E3</f>
        <v>2793916.6061658217</v>
      </c>
      <c r="P3" s="62">
        <f>'Res OLS Model'!$B$8*F3</f>
        <v>-22327009.84725824</v>
      </c>
      <c r="Q3" s="62">
        <f>'Res OLS Model'!$B$9*G3</f>
        <v>0</v>
      </c>
      <c r="R3" s="62">
        <f>'Res OLS Model'!$B$10*H3</f>
        <v>0</v>
      </c>
      <c r="S3" s="62">
        <f>'Res OLS Model'!$B$11*I3</f>
        <v>-2360733.7423852198</v>
      </c>
      <c r="T3" s="62">
        <f>'Res OLS Model'!$B$12*J3</f>
        <v>0</v>
      </c>
      <c r="U3" s="62">
        <f>'Res OLS Model'!$B$13*K3</f>
        <v>0</v>
      </c>
      <c r="V3" s="62">
        <f t="shared" si="2"/>
        <v>14519779.853073407</v>
      </c>
      <c r="W3" s="13">
        <f t="shared" si="3"/>
        <v>5.1035628696710016E-2</v>
      </c>
    </row>
    <row r="4" spans="1:23" s="30" customFormat="1" x14ac:dyDescent="0.25">
      <c r="A4" s="11">
        <f>'Monthly Data'!A4</f>
        <v>37865</v>
      </c>
      <c r="B4" s="6">
        <f t="shared" si="1"/>
        <v>2003</v>
      </c>
      <c r="C4" s="4">
        <f>'Monthly Data'!D4</f>
        <v>13451103.6918</v>
      </c>
      <c r="D4" s="30">
        <f>'Monthly Data'!M4</f>
        <v>66.8</v>
      </c>
      <c r="E4" s="30">
        <f>'Monthly Data'!N4</f>
        <v>23.6</v>
      </c>
      <c r="F4" s="30">
        <f>'Monthly Data'!S4</f>
        <v>22379</v>
      </c>
      <c r="G4" s="30">
        <f>'Monthly Data'!AD4</f>
        <v>1</v>
      </c>
      <c r="H4" s="30">
        <f>'Monthly Data'!AF4</f>
        <v>0</v>
      </c>
      <c r="I4" s="30">
        <f>'Monthly Data'!AH4</f>
        <v>0</v>
      </c>
      <c r="J4" s="30">
        <f>'Monthly Data'!AI4</f>
        <v>0</v>
      </c>
      <c r="K4" s="30">
        <f>'Monthly Data'!AJ4</f>
        <v>0</v>
      </c>
      <c r="M4" s="62">
        <f>'Res OLS Model'!$B$5</f>
        <v>36285878.877469003</v>
      </c>
      <c r="N4" s="62">
        <f>'Res OLS Model'!$B$6*D4</f>
        <v>748441.02339302271</v>
      </c>
      <c r="O4" s="62">
        <f>'Res OLS Model'!$B$7*E4</f>
        <v>635838.30188537505</v>
      </c>
      <c r="P4" s="62">
        <f>'Res OLS Model'!$B$8*F4</f>
        <v>-22497406.66704753</v>
      </c>
      <c r="Q4" s="62">
        <f>'Res OLS Model'!$B$9*G4</f>
        <v>-1472524.5627255</v>
      </c>
      <c r="R4" s="62">
        <f>'Res OLS Model'!$B$10*H4</f>
        <v>0</v>
      </c>
      <c r="S4" s="62">
        <f>'Res OLS Model'!$B$11*I4</f>
        <v>0</v>
      </c>
      <c r="T4" s="62">
        <f>'Res OLS Model'!$B$12*J4</f>
        <v>0</v>
      </c>
      <c r="U4" s="62">
        <f>'Res OLS Model'!$B$13*K4</f>
        <v>0</v>
      </c>
      <c r="V4" s="62">
        <f t="shared" si="2"/>
        <v>13700226.972974367</v>
      </c>
      <c r="W4" s="13">
        <f t="shared" si="3"/>
        <v>1.8520657254782497E-2</v>
      </c>
    </row>
    <row r="5" spans="1:23" s="30" customFormat="1" x14ac:dyDescent="0.25">
      <c r="A5" s="11">
        <f>'Monthly Data'!A5</f>
        <v>37895</v>
      </c>
      <c r="B5" s="6">
        <f t="shared" si="1"/>
        <v>2003</v>
      </c>
      <c r="C5" s="4">
        <f>'Monthly Data'!D5</f>
        <v>15249279.532399999</v>
      </c>
      <c r="D5" s="30">
        <f>'Monthly Data'!M5</f>
        <v>313.7</v>
      </c>
      <c r="E5" s="30">
        <f>'Monthly Data'!N5</f>
        <v>0</v>
      </c>
      <c r="F5" s="30">
        <f>'Monthly Data'!S5</f>
        <v>22424</v>
      </c>
      <c r="G5" s="30">
        <f>'Monthly Data'!AD5</f>
        <v>1</v>
      </c>
      <c r="H5" s="30">
        <f>'Monthly Data'!AF5</f>
        <v>0</v>
      </c>
      <c r="I5" s="30">
        <f>'Monthly Data'!AH5</f>
        <v>0</v>
      </c>
      <c r="J5" s="30">
        <f>'Monthly Data'!AI5</f>
        <v>0</v>
      </c>
      <c r="K5" s="30">
        <f>'Monthly Data'!AJ5</f>
        <v>0</v>
      </c>
      <c r="M5" s="62">
        <f>'Res OLS Model'!$B$5</f>
        <v>36285878.877469003</v>
      </c>
      <c r="N5" s="62">
        <f>'Res OLS Model'!$B$6*D5</f>
        <v>3514759.7161435816</v>
      </c>
      <c r="O5" s="62">
        <f>'Res OLS Model'!$B$7*E5</f>
        <v>0</v>
      </c>
      <c r="P5" s="62">
        <f>'Res OLS Model'!$B$8*F5</f>
        <v>-22542644.760796901</v>
      </c>
      <c r="Q5" s="62">
        <f>'Res OLS Model'!$B$9*G5</f>
        <v>-1472524.5627255</v>
      </c>
      <c r="R5" s="62">
        <f>'Res OLS Model'!$B$10*H5</f>
        <v>0</v>
      </c>
      <c r="S5" s="62">
        <f>'Res OLS Model'!$B$11*I5</f>
        <v>0</v>
      </c>
      <c r="T5" s="62">
        <f>'Res OLS Model'!$B$12*J5</f>
        <v>0</v>
      </c>
      <c r="U5" s="62">
        <f>'Res OLS Model'!$B$13*K5</f>
        <v>0</v>
      </c>
      <c r="V5" s="62">
        <f t="shared" si="2"/>
        <v>15785469.270090181</v>
      </c>
      <c r="W5" s="13">
        <f t="shared" si="3"/>
        <v>3.5161643968224542E-2</v>
      </c>
    </row>
    <row r="6" spans="1:23" s="30" customFormat="1" x14ac:dyDescent="0.25">
      <c r="A6" s="11">
        <f>'Monthly Data'!A6</f>
        <v>37926</v>
      </c>
      <c r="B6" s="6">
        <f t="shared" si="1"/>
        <v>2003</v>
      </c>
      <c r="C6" s="4">
        <f>'Monthly Data'!D6</f>
        <v>17551990.578799997</v>
      </c>
      <c r="D6" s="30">
        <f>'Monthly Data'!M6</f>
        <v>435.2</v>
      </c>
      <c r="E6" s="30">
        <f>'Monthly Data'!N6</f>
        <v>0</v>
      </c>
      <c r="F6" s="30">
        <f>'Monthly Data'!S6</f>
        <v>22436</v>
      </c>
      <c r="G6" s="30">
        <f>'Monthly Data'!AD6</f>
        <v>1</v>
      </c>
      <c r="H6" s="30">
        <f>'Monthly Data'!AF6</f>
        <v>0</v>
      </c>
      <c r="I6" s="30">
        <f>'Monthly Data'!AH6</f>
        <v>0</v>
      </c>
      <c r="J6" s="30">
        <f>'Monthly Data'!AI6</f>
        <v>0</v>
      </c>
      <c r="K6" s="30">
        <f>'Monthly Data'!AJ6</f>
        <v>0</v>
      </c>
      <c r="M6" s="62">
        <f>'Res OLS Model'!$B$5</f>
        <v>36285878.877469003</v>
      </c>
      <c r="N6" s="62">
        <f>'Res OLS Model'!$B$6*D6</f>
        <v>4876070.8589916695</v>
      </c>
      <c r="O6" s="62">
        <f>'Res OLS Model'!$B$7*E6</f>
        <v>0</v>
      </c>
      <c r="P6" s="62">
        <f>'Res OLS Model'!$B$8*F6</f>
        <v>-22554708.252463397</v>
      </c>
      <c r="Q6" s="62">
        <f>'Res OLS Model'!$B$9*G6</f>
        <v>-1472524.5627255</v>
      </c>
      <c r="R6" s="62">
        <f>'Res OLS Model'!$B$10*H6</f>
        <v>0</v>
      </c>
      <c r="S6" s="62">
        <f>'Res OLS Model'!$B$11*I6</f>
        <v>0</v>
      </c>
      <c r="T6" s="62">
        <f>'Res OLS Model'!$B$12*J6</f>
        <v>0</v>
      </c>
      <c r="U6" s="62">
        <f>'Res OLS Model'!$B$13*K6</f>
        <v>0</v>
      </c>
      <c r="V6" s="62">
        <f t="shared" si="2"/>
        <v>17134716.921271775</v>
      </c>
      <c r="W6" s="13">
        <f t="shared" si="3"/>
        <v>2.3773580304459689E-2</v>
      </c>
    </row>
    <row r="7" spans="1:23" s="30" customFormat="1" x14ac:dyDescent="0.25">
      <c r="A7" s="11">
        <f>'Monthly Data'!A7</f>
        <v>37956</v>
      </c>
      <c r="B7" s="6">
        <f t="shared" si="1"/>
        <v>2003</v>
      </c>
      <c r="C7" s="4">
        <f>'Monthly Data'!D7</f>
        <v>21265866.4439</v>
      </c>
      <c r="D7" s="30">
        <f>'Monthly Data'!M7</f>
        <v>652.70000000000005</v>
      </c>
      <c r="E7" s="30">
        <f>'Monthly Data'!N7</f>
        <v>0</v>
      </c>
      <c r="F7" s="30">
        <f>'Monthly Data'!S7</f>
        <v>22444</v>
      </c>
      <c r="G7" s="30">
        <f>'Monthly Data'!AD7</f>
        <v>0</v>
      </c>
      <c r="H7" s="30">
        <f>'Monthly Data'!AF7</f>
        <v>0</v>
      </c>
      <c r="I7" s="30">
        <f>'Monthly Data'!AH7</f>
        <v>0</v>
      </c>
      <c r="J7" s="30">
        <f>'Monthly Data'!AI7</f>
        <v>0</v>
      </c>
      <c r="K7" s="30">
        <f>'Monthly Data'!AJ7</f>
        <v>0</v>
      </c>
      <c r="M7" s="62">
        <f>'Res OLS Model'!$B$5</f>
        <v>36285878.877469003</v>
      </c>
      <c r="N7" s="62">
        <f>'Res OLS Model'!$B$6*D7</f>
        <v>7312985.8677938022</v>
      </c>
      <c r="O7" s="62">
        <f>'Res OLS Model'!$B$7*E7</f>
        <v>0</v>
      </c>
      <c r="P7" s="62">
        <f>'Res OLS Model'!$B$8*F7</f>
        <v>-22562750.580241065</v>
      </c>
      <c r="Q7" s="62">
        <f>'Res OLS Model'!$B$9*G7</f>
        <v>0</v>
      </c>
      <c r="R7" s="62">
        <f>'Res OLS Model'!$B$10*H7</f>
        <v>0</v>
      </c>
      <c r="S7" s="62">
        <f>'Res OLS Model'!$B$11*I7</f>
        <v>0</v>
      </c>
      <c r="T7" s="62">
        <f>'Res OLS Model'!$B$12*J7</f>
        <v>0</v>
      </c>
      <c r="U7" s="62">
        <f>'Res OLS Model'!$B$13*K7</f>
        <v>0</v>
      </c>
      <c r="V7" s="62">
        <f t="shared" si="2"/>
        <v>21036114.165021736</v>
      </c>
      <c r="W7" s="13">
        <f t="shared" si="3"/>
        <v>1.0803805219239836E-2</v>
      </c>
    </row>
    <row r="8" spans="1:23" s="30" customFormat="1" x14ac:dyDescent="0.25">
      <c r="A8" s="11">
        <f>'Monthly Data'!A8</f>
        <v>37987</v>
      </c>
      <c r="B8" s="6">
        <f t="shared" si="1"/>
        <v>2004</v>
      </c>
      <c r="C8" s="4">
        <f>'Monthly Data'!D8</f>
        <v>24983392.7454</v>
      </c>
      <c r="D8" s="30">
        <f>'Monthly Data'!M8</f>
        <v>981.8</v>
      </c>
      <c r="E8" s="30">
        <f>'Monthly Data'!N8</f>
        <v>0</v>
      </c>
      <c r="F8" s="30">
        <f>'Monthly Data'!S8</f>
        <v>22463</v>
      </c>
      <c r="G8" s="30">
        <f>'Monthly Data'!AD8</f>
        <v>0</v>
      </c>
      <c r="H8" s="30">
        <f>'Monthly Data'!AF8</f>
        <v>0</v>
      </c>
      <c r="I8" s="30">
        <f>'Monthly Data'!AH8</f>
        <v>0</v>
      </c>
      <c r="J8" s="30">
        <f>'Monthly Data'!AI8</f>
        <v>1</v>
      </c>
      <c r="K8" s="30">
        <f>'Monthly Data'!AJ8</f>
        <v>0</v>
      </c>
      <c r="M8" s="62">
        <f>'Res OLS Model'!$B$5</f>
        <v>36285878.877469003</v>
      </c>
      <c r="N8" s="62">
        <f>'Res OLS Model'!$B$6*D8</f>
        <v>11000290.370767511</v>
      </c>
      <c r="O8" s="62">
        <f>'Res OLS Model'!$B$7*E8</f>
        <v>0</v>
      </c>
      <c r="P8" s="62">
        <f>'Res OLS Model'!$B$8*F8</f>
        <v>-22581851.10871302</v>
      </c>
      <c r="Q8" s="62">
        <f>'Res OLS Model'!$B$9*G8</f>
        <v>0</v>
      </c>
      <c r="R8" s="62">
        <f>'Res OLS Model'!$B$10*H8</f>
        <v>0</v>
      </c>
      <c r="S8" s="62">
        <f>'Res OLS Model'!$B$11*I8</f>
        <v>0</v>
      </c>
      <c r="T8" s="62">
        <f>'Res OLS Model'!$B$12*J8</f>
        <v>1341287.9429404701</v>
      </c>
      <c r="U8" s="62">
        <f>'Res OLS Model'!$B$13*K8</f>
        <v>0</v>
      </c>
      <c r="V8" s="62">
        <f t="shared" si="2"/>
        <v>26045606.082463965</v>
      </c>
      <c r="W8" s="13">
        <f t="shared" si="3"/>
        <v>4.2516776960148522E-2</v>
      </c>
    </row>
    <row r="9" spans="1:23" s="30" customFormat="1" x14ac:dyDescent="0.25">
      <c r="A9" s="11">
        <f>'Monthly Data'!A9</f>
        <v>38018</v>
      </c>
      <c r="B9" s="6">
        <f t="shared" si="1"/>
        <v>2004</v>
      </c>
      <c r="C9" s="4">
        <f>'Monthly Data'!D9</f>
        <v>23260728.185400002</v>
      </c>
      <c r="D9" s="30">
        <f>'Monthly Data'!M9</f>
        <v>706.1</v>
      </c>
      <c r="E9" s="30">
        <f>'Monthly Data'!N9</f>
        <v>0</v>
      </c>
      <c r="F9" s="30">
        <f>'Monthly Data'!S9</f>
        <v>22466</v>
      </c>
      <c r="G9" s="30">
        <f>'Monthly Data'!AD9</f>
        <v>0</v>
      </c>
      <c r="H9" s="30">
        <f>'Monthly Data'!AF9</f>
        <v>0</v>
      </c>
      <c r="I9" s="30">
        <f>'Monthly Data'!AH9</f>
        <v>0</v>
      </c>
      <c r="J9" s="30">
        <f>'Monthly Data'!AI9</f>
        <v>0</v>
      </c>
      <c r="K9" s="30">
        <f>'Monthly Data'!AJ9</f>
        <v>0</v>
      </c>
      <c r="M9" s="62">
        <f>'Res OLS Model'!$B$5</f>
        <v>36285878.877469003</v>
      </c>
      <c r="N9" s="62">
        <f>'Res OLS Model'!$B$6*D9</f>
        <v>7911290.51823074</v>
      </c>
      <c r="O9" s="62">
        <f>'Res OLS Model'!$B$7*E9</f>
        <v>0</v>
      </c>
      <c r="P9" s="62">
        <f>'Res OLS Model'!$B$8*F9</f>
        <v>-22584866.981629644</v>
      </c>
      <c r="Q9" s="62">
        <f>'Res OLS Model'!$B$9*G9</f>
        <v>0</v>
      </c>
      <c r="R9" s="62">
        <f>'Res OLS Model'!$B$10*H9</f>
        <v>0</v>
      </c>
      <c r="S9" s="62">
        <f>'Res OLS Model'!$B$11*I9</f>
        <v>0</v>
      </c>
      <c r="T9" s="62">
        <f>'Res OLS Model'!$B$12*J9</f>
        <v>0</v>
      </c>
      <c r="U9" s="62">
        <f>'Res OLS Model'!$B$13*K9</f>
        <v>0</v>
      </c>
      <c r="V9" s="62">
        <f t="shared" si="2"/>
        <v>21612302.414070096</v>
      </c>
      <c r="W9" s="13">
        <f t="shared" si="3"/>
        <v>7.0867333051274323E-2</v>
      </c>
    </row>
    <row r="10" spans="1:23" s="30" customFormat="1" x14ac:dyDescent="0.25">
      <c r="A10" s="11">
        <f>'Monthly Data'!A10</f>
        <v>38047</v>
      </c>
      <c r="B10" s="6">
        <f t="shared" si="1"/>
        <v>2004</v>
      </c>
      <c r="C10" s="4">
        <f>'Monthly Data'!D10</f>
        <v>21380237.746199995</v>
      </c>
      <c r="D10" s="30">
        <f>'Monthly Data'!M10</f>
        <v>530.1</v>
      </c>
      <c r="E10" s="30">
        <f>'Monthly Data'!N10</f>
        <v>0</v>
      </c>
      <c r="F10" s="30">
        <f>'Monthly Data'!S10</f>
        <v>22450</v>
      </c>
      <c r="G10" s="30">
        <f>'Monthly Data'!AD10</f>
        <v>0</v>
      </c>
      <c r="H10" s="30">
        <f>'Monthly Data'!AF10</f>
        <v>0</v>
      </c>
      <c r="I10" s="30">
        <f>'Monthly Data'!AH10</f>
        <v>0</v>
      </c>
      <c r="J10" s="30">
        <f>'Monthly Data'!AI10</f>
        <v>0</v>
      </c>
      <c r="K10" s="30">
        <f>'Monthly Data'!AJ10</f>
        <v>1</v>
      </c>
      <c r="M10" s="62">
        <f>'Res OLS Model'!$B$5</f>
        <v>36285878.877469003</v>
      </c>
      <c r="N10" s="62">
        <f>'Res OLS Model'!$B$6*D10</f>
        <v>5939350.0973149911</v>
      </c>
      <c r="O10" s="62">
        <f>'Res OLS Model'!$B$7*E10</f>
        <v>0</v>
      </c>
      <c r="P10" s="62">
        <f>'Res OLS Model'!$B$8*F10</f>
        <v>-22568782.326074313</v>
      </c>
      <c r="Q10" s="62">
        <f>'Res OLS Model'!$B$9*G10</f>
        <v>0</v>
      </c>
      <c r="R10" s="62">
        <f>'Res OLS Model'!$B$10*H10</f>
        <v>0</v>
      </c>
      <c r="S10" s="62">
        <f>'Res OLS Model'!$B$11*I10</f>
        <v>0</v>
      </c>
      <c r="T10" s="62">
        <f>'Res OLS Model'!$B$12*J10</f>
        <v>0</v>
      </c>
      <c r="U10" s="62">
        <f>'Res OLS Model'!$B$13*K10</f>
        <v>623335.83106531797</v>
      </c>
      <c r="V10" s="62">
        <f t="shared" si="2"/>
        <v>20279782.479775</v>
      </c>
      <c r="W10" s="13">
        <f t="shared" si="3"/>
        <v>5.1470674904940367E-2</v>
      </c>
    </row>
    <row r="11" spans="1:23" s="30" customFormat="1" x14ac:dyDescent="0.25">
      <c r="A11" s="11">
        <f>'Monthly Data'!A11</f>
        <v>38078</v>
      </c>
      <c r="B11" s="6">
        <f t="shared" si="1"/>
        <v>2004</v>
      </c>
      <c r="C11" s="4">
        <f>'Monthly Data'!D11</f>
        <v>16381292.574499998</v>
      </c>
      <c r="D11" s="30">
        <f>'Monthly Data'!M11</f>
        <v>358.1</v>
      </c>
      <c r="E11" s="30">
        <f>'Monthly Data'!N11</f>
        <v>0</v>
      </c>
      <c r="F11" s="30">
        <f>'Monthly Data'!S11</f>
        <v>22282</v>
      </c>
      <c r="G11" s="30">
        <f>'Monthly Data'!AD11</f>
        <v>0</v>
      </c>
      <c r="H11" s="30">
        <f>'Monthly Data'!AF11</f>
        <v>1</v>
      </c>
      <c r="I11" s="30">
        <f>'Monthly Data'!AH11</f>
        <v>0</v>
      </c>
      <c r="J11" s="30">
        <f>'Monthly Data'!AI11</f>
        <v>0</v>
      </c>
      <c r="K11" s="30">
        <f>'Monthly Data'!AJ11</f>
        <v>0</v>
      </c>
      <c r="M11" s="62">
        <f>'Res OLS Model'!$B$5</f>
        <v>36285878.877469003</v>
      </c>
      <c r="N11" s="62">
        <f>'Res OLS Model'!$B$6*D11</f>
        <v>4012226.5041473275</v>
      </c>
      <c r="O11" s="62">
        <f>'Res OLS Model'!$B$7*E11</f>
        <v>0</v>
      </c>
      <c r="P11" s="62">
        <f>'Res OLS Model'!$B$8*F11</f>
        <v>-22399893.442743335</v>
      </c>
      <c r="Q11" s="62">
        <f>'Res OLS Model'!$B$9*G11</f>
        <v>0</v>
      </c>
      <c r="R11" s="62">
        <f>'Res OLS Model'!$B$10*H11</f>
        <v>-1378033.61082948</v>
      </c>
      <c r="S11" s="62">
        <f>'Res OLS Model'!$B$11*I11</f>
        <v>0</v>
      </c>
      <c r="T11" s="62">
        <f>'Res OLS Model'!$B$12*J11</f>
        <v>0</v>
      </c>
      <c r="U11" s="62">
        <f>'Res OLS Model'!$B$13*K11</f>
        <v>0</v>
      </c>
      <c r="V11" s="62">
        <f t="shared" si="2"/>
        <v>16520178.328043517</v>
      </c>
      <c r="W11" s="13">
        <f t="shared" si="3"/>
        <v>8.4783146941478545E-3</v>
      </c>
    </row>
    <row r="12" spans="1:23" s="30" customFormat="1" x14ac:dyDescent="0.25">
      <c r="A12" s="11">
        <f>'Monthly Data'!A12</f>
        <v>38108</v>
      </c>
      <c r="B12" s="6">
        <f t="shared" si="1"/>
        <v>2004</v>
      </c>
      <c r="C12" s="4">
        <f>'Monthly Data'!D12</f>
        <v>13113711.889600001</v>
      </c>
      <c r="D12" s="30">
        <f>'Monthly Data'!M12</f>
        <v>154.9</v>
      </c>
      <c r="E12" s="30">
        <f>'Monthly Data'!N12</f>
        <v>8.3000000000000007</v>
      </c>
      <c r="F12" s="30">
        <f>'Monthly Data'!S12</f>
        <v>22073</v>
      </c>
      <c r="G12" s="30">
        <f>'Monthly Data'!AD12</f>
        <v>0</v>
      </c>
      <c r="H12" s="30">
        <f>'Monthly Data'!AF12</f>
        <v>0</v>
      </c>
      <c r="I12" s="30">
        <f>'Monthly Data'!AH12</f>
        <v>1</v>
      </c>
      <c r="J12" s="30">
        <f>'Monthly Data'!AI12</f>
        <v>0</v>
      </c>
      <c r="K12" s="30">
        <f>'Monthly Data'!AJ12</f>
        <v>0</v>
      </c>
      <c r="M12" s="62">
        <f>'Res OLS Model'!$B$5</f>
        <v>36285878.877469003</v>
      </c>
      <c r="N12" s="62">
        <f>'Res OLS Model'!$B$6*D12</f>
        <v>1735531.6545445994</v>
      </c>
      <c r="O12" s="62">
        <f>'Res OLS Model'!$B$7*E12</f>
        <v>223621.09769697514</v>
      </c>
      <c r="P12" s="62">
        <f>'Res OLS Model'!$B$8*F12</f>
        <v>-22189787.629551817</v>
      </c>
      <c r="Q12" s="62">
        <f>'Res OLS Model'!$B$9*G12</f>
        <v>0</v>
      </c>
      <c r="R12" s="62">
        <f>'Res OLS Model'!$B$10*H12</f>
        <v>0</v>
      </c>
      <c r="S12" s="62">
        <f>'Res OLS Model'!$B$11*I12</f>
        <v>-2360733.7423852198</v>
      </c>
      <c r="T12" s="62">
        <f>'Res OLS Model'!$B$12*J12</f>
        <v>0</v>
      </c>
      <c r="U12" s="62">
        <f>'Res OLS Model'!$B$13*K12</f>
        <v>0</v>
      </c>
      <c r="V12" s="62">
        <f t="shared" si="2"/>
        <v>13694510.257773541</v>
      </c>
      <c r="W12" s="13">
        <f t="shared" si="3"/>
        <v>4.4289395181401639E-2</v>
      </c>
    </row>
    <row r="13" spans="1:23" s="30" customFormat="1" x14ac:dyDescent="0.25">
      <c r="A13" s="11">
        <f>'Monthly Data'!A13</f>
        <v>38139</v>
      </c>
      <c r="B13" s="6">
        <f t="shared" si="1"/>
        <v>2004</v>
      </c>
      <c r="C13" s="4">
        <f>'Monthly Data'!D13</f>
        <v>12025630.5428</v>
      </c>
      <c r="D13" s="30">
        <f>'Monthly Data'!M13</f>
        <v>71.400000000000006</v>
      </c>
      <c r="E13" s="30">
        <f>'Monthly Data'!N13</f>
        <v>19.100000000000001</v>
      </c>
      <c r="F13" s="30">
        <f>'Monthly Data'!S13</f>
        <v>22084</v>
      </c>
      <c r="G13" s="30">
        <f>'Monthly Data'!AD13</f>
        <v>0</v>
      </c>
      <c r="H13" s="30">
        <f>'Monthly Data'!AF13</f>
        <v>0</v>
      </c>
      <c r="I13" s="30">
        <f>'Monthly Data'!AH13</f>
        <v>1</v>
      </c>
      <c r="J13" s="30">
        <f>'Monthly Data'!AI13</f>
        <v>0</v>
      </c>
      <c r="K13" s="30">
        <f>'Monthly Data'!AJ13</f>
        <v>0</v>
      </c>
      <c r="M13" s="62">
        <f>'Res OLS Model'!$B$5</f>
        <v>36285878.877469003</v>
      </c>
      <c r="N13" s="62">
        <f>'Res OLS Model'!$B$6*D13</f>
        <v>799980.37530332082</v>
      </c>
      <c r="O13" s="62">
        <f>'Res OLS Model'!$B$7*E13</f>
        <v>514597.94771231629</v>
      </c>
      <c r="P13" s="62">
        <f>'Res OLS Model'!$B$8*F13</f>
        <v>-22200845.83024611</v>
      </c>
      <c r="Q13" s="62">
        <f>'Res OLS Model'!$B$9*G13</f>
        <v>0</v>
      </c>
      <c r="R13" s="62">
        <f>'Res OLS Model'!$B$10*H13</f>
        <v>0</v>
      </c>
      <c r="S13" s="62">
        <f>'Res OLS Model'!$B$11*I13</f>
        <v>-2360733.7423852198</v>
      </c>
      <c r="T13" s="62">
        <f>'Res OLS Model'!$B$12*J13</f>
        <v>0</v>
      </c>
      <c r="U13" s="62">
        <f>'Res OLS Model'!$B$13*K13</f>
        <v>0</v>
      </c>
      <c r="V13" s="62">
        <f t="shared" si="2"/>
        <v>13038877.627853312</v>
      </c>
      <c r="W13" s="13">
        <f t="shared" si="3"/>
        <v>8.4257293739991385E-2</v>
      </c>
    </row>
    <row r="14" spans="1:23" s="30" customFormat="1" x14ac:dyDescent="0.25">
      <c r="A14" s="11">
        <f>'Monthly Data'!A14</f>
        <v>38169</v>
      </c>
      <c r="B14" s="6">
        <f t="shared" si="1"/>
        <v>2004</v>
      </c>
      <c r="C14" s="4">
        <f>'Monthly Data'!D14</f>
        <v>12480495.721999999</v>
      </c>
      <c r="D14" s="30">
        <f>'Monthly Data'!M14</f>
        <v>6.9</v>
      </c>
      <c r="E14" s="30">
        <f>'Monthly Data'!N14</f>
        <v>62.6</v>
      </c>
      <c r="F14" s="30">
        <f>'Monthly Data'!S14</f>
        <v>22041</v>
      </c>
      <c r="G14" s="30">
        <f>'Monthly Data'!AD14</f>
        <v>0</v>
      </c>
      <c r="H14" s="30">
        <f>'Monthly Data'!AF14</f>
        <v>0</v>
      </c>
      <c r="I14" s="30">
        <f>'Monthly Data'!AH14</f>
        <v>1</v>
      </c>
      <c r="J14" s="30">
        <f>'Monthly Data'!AI14</f>
        <v>0</v>
      </c>
      <c r="K14" s="30">
        <f>'Monthly Data'!AJ14</f>
        <v>0</v>
      </c>
      <c r="M14" s="62">
        <f>'Res OLS Model'!$B$5</f>
        <v>36285878.877469003</v>
      </c>
      <c r="N14" s="62">
        <f>'Res OLS Model'!$B$6*D14</f>
        <v>77309.027865446973</v>
      </c>
      <c r="O14" s="62">
        <f>'Res OLS Model'!$B$7*E14</f>
        <v>1686588.0380518849</v>
      </c>
      <c r="P14" s="62">
        <f>'Res OLS Model'!$B$8*F14</f>
        <v>-22157618.318441156</v>
      </c>
      <c r="Q14" s="62">
        <f>'Res OLS Model'!$B$9*G14</f>
        <v>0</v>
      </c>
      <c r="R14" s="62">
        <f>'Res OLS Model'!$B$10*H14</f>
        <v>0</v>
      </c>
      <c r="S14" s="62">
        <f>'Res OLS Model'!$B$11*I14</f>
        <v>-2360733.7423852198</v>
      </c>
      <c r="T14" s="62">
        <f>'Res OLS Model'!$B$12*J14</f>
        <v>0</v>
      </c>
      <c r="U14" s="62">
        <f>'Res OLS Model'!$B$13*K14</f>
        <v>0</v>
      </c>
      <c r="V14" s="62">
        <f t="shared" si="2"/>
        <v>13531423.882559963</v>
      </c>
      <c r="W14" s="13">
        <f t="shared" si="3"/>
        <v>8.4205642465582473E-2</v>
      </c>
    </row>
    <row r="15" spans="1:23" s="30" customFormat="1" x14ac:dyDescent="0.25">
      <c r="A15" s="11">
        <f>'Monthly Data'!A15</f>
        <v>38200</v>
      </c>
      <c r="B15" s="6">
        <f t="shared" si="1"/>
        <v>2004</v>
      </c>
      <c r="C15" s="4">
        <f>'Monthly Data'!D15</f>
        <v>12894040.3335</v>
      </c>
      <c r="D15" s="30">
        <f>'Monthly Data'!M15</f>
        <v>31.5</v>
      </c>
      <c r="E15" s="30">
        <f>'Monthly Data'!N15</f>
        <v>45.9</v>
      </c>
      <c r="F15" s="30">
        <f>'Monthly Data'!S15</f>
        <v>22102</v>
      </c>
      <c r="G15" s="30">
        <f>'Monthly Data'!AD15</f>
        <v>0</v>
      </c>
      <c r="H15" s="30">
        <f>'Monthly Data'!AF15</f>
        <v>0</v>
      </c>
      <c r="I15" s="30">
        <f>'Monthly Data'!AH15</f>
        <v>1</v>
      </c>
      <c r="J15" s="30">
        <f>'Monthly Data'!AI15</f>
        <v>0</v>
      </c>
      <c r="K15" s="30">
        <f>'Monthly Data'!AJ15</f>
        <v>0</v>
      </c>
      <c r="M15" s="62">
        <f>'Res OLS Model'!$B$5</f>
        <v>36285878.877469003</v>
      </c>
      <c r="N15" s="62">
        <f>'Res OLS Model'!$B$6*D15</f>
        <v>352932.51851617091</v>
      </c>
      <c r="O15" s="62">
        <f>'Res OLS Model'!$B$7*E15</f>
        <v>1236651.6125651998</v>
      </c>
      <c r="P15" s="62">
        <f>'Res OLS Model'!$B$8*F15</f>
        <v>-22218941.067745857</v>
      </c>
      <c r="Q15" s="62">
        <f>'Res OLS Model'!$B$9*G15</f>
        <v>0</v>
      </c>
      <c r="R15" s="62">
        <f>'Res OLS Model'!$B$10*H15</f>
        <v>0</v>
      </c>
      <c r="S15" s="62">
        <f>'Res OLS Model'!$B$11*I15</f>
        <v>-2360733.7423852198</v>
      </c>
      <c r="T15" s="62">
        <f>'Res OLS Model'!$B$12*J15</f>
        <v>0</v>
      </c>
      <c r="U15" s="62">
        <f>'Res OLS Model'!$B$13*K15</f>
        <v>0</v>
      </c>
      <c r="V15" s="62">
        <f t="shared" si="2"/>
        <v>13295788.198419292</v>
      </c>
      <c r="W15" s="13">
        <f t="shared" si="3"/>
        <v>3.1157639849746E-2</v>
      </c>
    </row>
    <row r="16" spans="1:23" s="30" customFormat="1" x14ac:dyDescent="0.25">
      <c r="A16" s="11">
        <f>'Monthly Data'!A16</f>
        <v>38231</v>
      </c>
      <c r="B16" s="6">
        <f t="shared" si="1"/>
        <v>2004</v>
      </c>
      <c r="C16" s="4">
        <f>'Monthly Data'!D16</f>
        <v>13051326.094899999</v>
      </c>
      <c r="D16" s="30">
        <f>'Monthly Data'!M16</f>
        <v>61.3</v>
      </c>
      <c r="E16" s="30">
        <f>'Monthly Data'!N16</f>
        <v>15.5</v>
      </c>
      <c r="F16" s="30">
        <f>'Monthly Data'!S16</f>
        <v>22449</v>
      </c>
      <c r="G16" s="30">
        <f>'Monthly Data'!AD16</f>
        <v>1</v>
      </c>
      <c r="H16" s="30">
        <f>'Monthly Data'!AF16</f>
        <v>0</v>
      </c>
      <c r="I16" s="30">
        <f>'Monthly Data'!AH16</f>
        <v>0</v>
      </c>
      <c r="J16" s="30">
        <f>'Monthly Data'!AI16</f>
        <v>0</v>
      </c>
      <c r="K16" s="30">
        <f>'Monthly Data'!AJ16</f>
        <v>0</v>
      </c>
      <c r="M16" s="62">
        <f>'Res OLS Model'!$B$5</f>
        <v>36285878.877469003</v>
      </c>
      <c r="N16" s="62">
        <f>'Res OLS Model'!$B$6*D16</f>
        <v>686817.88523940567</v>
      </c>
      <c r="O16" s="62">
        <f>'Res OLS Model'!$B$7*E16</f>
        <v>417605.66437386919</v>
      </c>
      <c r="P16" s="62">
        <f>'Res OLS Model'!$B$8*F16</f>
        <v>-22567777.035102107</v>
      </c>
      <c r="Q16" s="62">
        <f>'Res OLS Model'!$B$9*G16</f>
        <v>-1472524.5627255</v>
      </c>
      <c r="R16" s="62">
        <f>'Res OLS Model'!$B$10*H16</f>
        <v>0</v>
      </c>
      <c r="S16" s="62">
        <f>'Res OLS Model'!$B$11*I16</f>
        <v>0</v>
      </c>
      <c r="T16" s="62">
        <f>'Res OLS Model'!$B$12*J16</f>
        <v>0</v>
      </c>
      <c r="U16" s="62">
        <f>'Res OLS Model'!$B$13*K16</f>
        <v>0</v>
      </c>
      <c r="V16" s="62">
        <f t="shared" si="2"/>
        <v>13350000.829254672</v>
      </c>
      <c r="W16" s="13">
        <f t="shared" si="3"/>
        <v>2.2884627369121103E-2</v>
      </c>
    </row>
    <row r="17" spans="1:23" s="30" customFormat="1" x14ac:dyDescent="0.25">
      <c r="A17" s="11">
        <f>'Monthly Data'!A17</f>
        <v>38261</v>
      </c>
      <c r="B17" s="6">
        <f t="shared" si="1"/>
        <v>2004</v>
      </c>
      <c r="C17" s="4">
        <f>'Monthly Data'!D17</f>
        <v>15044045.166299999</v>
      </c>
      <c r="D17" s="30">
        <f>'Monthly Data'!M17</f>
        <v>276</v>
      </c>
      <c r="E17" s="30">
        <f>'Monthly Data'!N17</f>
        <v>0</v>
      </c>
      <c r="F17" s="30">
        <f>'Monthly Data'!S17</f>
        <v>22494</v>
      </c>
      <c r="G17" s="30">
        <f>'Monthly Data'!AD17</f>
        <v>1</v>
      </c>
      <c r="H17" s="30">
        <f>'Monthly Data'!AF17</f>
        <v>0</v>
      </c>
      <c r="I17" s="30">
        <f>'Monthly Data'!AH17</f>
        <v>0</v>
      </c>
      <c r="J17" s="30">
        <f>'Monthly Data'!AI17</f>
        <v>0</v>
      </c>
      <c r="K17" s="30">
        <f>'Monthly Data'!AJ17</f>
        <v>0</v>
      </c>
      <c r="M17" s="62">
        <f>'Res OLS Model'!$B$5</f>
        <v>36285878.877469003</v>
      </c>
      <c r="N17" s="62">
        <f>'Res OLS Model'!$B$6*D17</f>
        <v>3092361.1146178786</v>
      </c>
      <c r="O17" s="62">
        <f>'Res OLS Model'!$B$7*E17</f>
        <v>0</v>
      </c>
      <c r="P17" s="62">
        <f>'Res OLS Model'!$B$8*F17</f>
        <v>-22613015.128851473</v>
      </c>
      <c r="Q17" s="62">
        <f>'Res OLS Model'!$B$9*G17</f>
        <v>-1472524.5627255</v>
      </c>
      <c r="R17" s="62">
        <f>'Res OLS Model'!$B$10*H17</f>
        <v>0</v>
      </c>
      <c r="S17" s="62">
        <f>'Res OLS Model'!$B$11*I17</f>
        <v>0</v>
      </c>
      <c r="T17" s="62">
        <f>'Res OLS Model'!$B$12*J17</f>
        <v>0</v>
      </c>
      <c r="U17" s="62">
        <f>'Res OLS Model'!$B$13*K17</f>
        <v>0</v>
      </c>
      <c r="V17" s="62">
        <f t="shared" si="2"/>
        <v>15292700.300509907</v>
      </c>
      <c r="W17" s="13">
        <f t="shared" si="3"/>
        <v>1.6528475650081018E-2</v>
      </c>
    </row>
    <row r="18" spans="1:23" s="30" customFormat="1" x14ac:dyDescent="0.25">
      <c r="A18" s="11">
        <f>'Monthly Data'!A18</f>
        <v>38292</v>
      </c>
      <c r="B18" s="6">
        <f t="shared" si="1"/>
        <v>2004</v>
      </c>
      <c r="C18" s="4">
        <f>'Monthly Data'!D18</f>
        <v>16875384.285799999</v>
      </c>
      <c r="D18" s="30">
        <f>'Monthly Data'!M18</f>
        <v>452.3</v>
      </c>
      <c r="E18" s="30">
        <f>'Monthly Data'!N18</f>
        <v>0</v>
      </c>
      <c r="F18" s="30">
        <f>'Monthly Data'!S18</f>
        <v>22536</v>
      </c>
      <c r="G18" s="30">
        <f>'Monthly Data'!AD18</f>
        <v>1</v>
      </c>
      <c r="H18" s="30">
        <f>'Monthly Data'!AF18</f>
        <v>0</v>
      </c>
      <c r="I18" s="30">
        <f>'Monthly Data'!AH18</f>
        <v>0</v>
      </c>
      <c r="J18" s="30">
        <f>'Monthly Data'!AI18</f>
        <v>0</v>
      </c>
      <c r="K18" s="30">
        <f>'Monthly Data'!AJ18</f>
        <v>0</v>
      </c>
      <c r="M18" s="62">
        <f>'Res OLS Model'!$B$5</f>
        <v>36285878.877469003</v>
      </c>
      <c r="N18" s="62">
        <f>'Res OLS Model'!$B$6*D18</f>
        <v>5067662.7976147337</v>
      </c>
      <c r="O18" s="62">
        <f>'Res OLS Model'!$B$7*E18</f>
        <v>0</v>
      </c>
      <c r="P18" s="62">
        <f>'Res OLS Model'!$B$8*F18</f>
        <v>-22655237.34968422</v>
      </c>
      <c r="Q18" s="62">
        <f>'Res OLS Model'!$B$9*G18</f>
        <v>-1472524.5627255</v>
      </c>
      <c r="R18" s="62">
        <f>'Res OLS Model'!$B$10*H18</f>
        <v>0</v>
      </c>
      <c r="S18" s="62">
        <f>'Res OLS Model'!$B$11*I18</f>
        <v>0</v>
      </c>
      <c r="T18" s="62">
        <f>'Res OLS Model'!$B$12*J18</f>
        <v>0</v>
      </c>
      <c r="U18" s="62">
        <f>'Res OLS Model'!$B$13*K18</f>
        <v>0</v>
      </c>
      <c r="V18" s="62">
        <f t="shared" si="2"/>
        <v>17225779.762674015</v>
      </c>
      <c r="W18" s="13">
        <f t="shared" si="3"/>
        <v>2.0763703566078838E-2</v>
      </c>
    </row>
    <row r="19" spans="1:23" s="30" customFormat="1" x14ac:dyDescent="0.25">
      <c r="A19" s="11">
        <f>'Monthly Data'!A19</f>
        <v>38322</v>
      </c>
      <c r="B19" s="6">
        <f t="shared" si="1"/>
        <v>2004</v>
      </c>
      <c r="C19" s="4">
        <f>'Monthly Data'!D19</f>
        <v>20679035.191500001</v>
      </c>
      <c r="D19" s="30">
        <f>'Monthly Data'!M19</f>
        <v>722.8</v>
      </c>
      <c r="E19" s="30">
        <f>'Monthly Data'!N19</f>
        <v>0</v>
      </c>
      <c r="F19" s="30">
        <f>'Monthly Data'!S19</f>
        <v>22553</v>
      </c>
      <c r="G19" s="30">
        <f>'Monthly Data'!AD19</f>
        <v>0</v>
      </c>
      <c r="H19" s="30">
        <f>'Monthly Data'!AF19</f>
        <v>0</v>
      </c>
      <c r="I19" s="30">
        <f>'Monthly Data'!AH19</f>
        <v>0</v>
      </c>
      <c r="J19" s="30">
        <f>'Monthly Data'!AI19</f>
        <v>0</v>
      </c>
      <c r="K19" s="30">
        <f>'Monthly Data'!AJ19</f>
        <v>0</v>
      </c>
      <c r="M19" s="62">
        <f>'Res OLS Model'!$B$5</f>
        <v>36285878.877469003</v>
      </c>
      <c r="N19" s="62">
        <f>'Res OLS Model'!$B$6*D19</f>
        <v>8098400.774078995</v>
      </c>
      <c r="O19" s="62">
        <f>'Res OLS Model'!$B$7*E19</f>
        <v>0</v>
      </c>
      <c r="P19" s="62">
        <f>'Res OLS Model'!$B$8*F19</f>
        <v>-22672327.29621176</v>
      </c>
      <c r="Q19" s="62">
        <f>'Res OLS Model'!$B$9*G19</f>
        <v>0</v>
      </c>
      <c r="R19" s="62">
        <f>'Res OLS Model'!$B$10*H19</f>
        <v>0</v>
      </c>
      <c r="S19" s="62">
        <f>'Res OLS Model'!$B$11*I19</f>
        <v>0</v>
      </c>
      <c r="T19" s="62">
        <f>'Res OLS Model'!$B$12*J19</f>
        <v>0</v>
      </c>
      <c r="U19" s="62">
        <f>'Res OLS Model'!$B$13*K19</f>
        <v>0</v>
      </c>
      <c r="V19" s="62">
        <f t="shared" si="2"/>
        <v>21711952.355336238</v>
      </c>
      <c r="W19" s="13">
        <f t="shared" si="3"/>
        <v>4.9949968858354267E-2</v>
      </c>
    </row>
    <row r="20" spans="1:23" s="30" customFormat="1" x14ac:dyDescent="0.25">
      <c r="A20" s="11">
        <f>'Monthly Data'!A20</f>
        <v>38353</v>
      </c>
      <c r="B20" s="6">
        <f t="shared" si="1"/>
        <v>2005</v>
      </c>
      <c r="C20" s="4">
        <f>'Monthly Data'!D20</f>
        <v>24362775.901099999</v>
      </c>
      <c r="D20" s="30">
        <f>'Monthly Data'!M20</f>
        <v>862.4</v>
      </c>
      <c r="E20" s="30">
        <f>'Monthly Data'!N20</f>
        <v>0</v>
      </c>
      <c r="F20" s="30">
        <f>'Monthly Data'!S20</f>
        <v>22552</v>
      </c>
      <c r="G20" s="30">
        <f>'Monthly Data'!AD20</f>
        <v>0</v>
      </c>
      <c r="H20" s="30">
        <f>'Monthly Data'!AF20</f>
        <v>0</v>
      </c>
      <c r="I20" s="30">
        <f>'Monthly Data'!AH20</f>
        <v>0</v>
      </c>
      <c r="J20" s="30">
        <f>'Monthly Data'!AI20</f>
        <v>1</v>
      </c>
      <c r="K20" s="30">
        <f>'Monthly Data'!AJ20</f>
        <v>0</v>
      </c>
      <c r="M20" s="62">
        <f>'Res OLS Model'!$B$5</f>
        <v>36285878.877469003</v>
      </c>
      <c r="N20" s="62">
        <f>'Res OLS Model'!$B$6*D20</f>
        <v>9662508.0624871682</v>
      </c>
      <c r="O20" s="62">
        <f>'Res OLS Model'!$B$7*E20</f>
        <v>0</v>
      </c>
      <c r="P20" s="62">
        <f>'Res OLS Model'!$B$8*F20</f>
        <v>-22671322.00523955</v>
      </c>
      <c r="Q20" s="62">
        <f>'Res OLS Model'!$B$9*G20</f>
        <v>0</v>
      </c>
      <c r="R20" s="62">
        <f>'Res OLS Model'!$B$10*H20</f>
        <v>0</v>
      </c>
      <c r="S20" s="62">
        <f>'Res OLS Model'!$B$11*I20</f>
        <v>0</v>
      </c>
      <c r="T20" s="62">
        <f>'Res OLS Model'!$B$12*J20</f>
        <v>1341287.9429404701</v>
      </c>
      <c r="U20" s="62">
        <f>'Res OLS Model'!$B$13*K20</f>
        <v>0</v>
      </c>
      <c r="V20" s="62">
        <f t="shared" si="2"/>
        <v>24618352.877657093</v>
      </c>
      <c r="W20" s="13">
        <f t="shared" si="3"/>
        <v>1.0490470281161807E-2</v>
      </c>
    </row>
    <row r="21" spans="1:23" s="30" customFormat="1" x14ac:dyDescent="0.25">
      <c r="A21" s="11">
        <f>'Monthly Data'!A21</f>
        <v>38384</v>
      </c>
      <c r="B21" s="6">
        <f t="shared" si="1"/>
        <v>2005</v>
      </c>
      <c r="C21" s="4">
        <f>'Monthly Data'!D21</f>
        <v>21568578.798400003</v>
      </c>
      <c r="D21" s="30">
        <f>'Monthly Data'!M21</f>
        <v>676.1</v>
      </c>
      <c r="E21" s="30">
        <f>'Monthly Data'!N21</f>
        <v>0</v>
      </c>
      <c r="F21" s="30">
        <f>'Monthly Data'!S21</f>
        <v>22556</v>
      </c>
      <c r="G21" s="30">
        <f>'Monthly Data'!AD21</f>
        <v>0</v>
      </c>
      <c r="H21" s="30">
        <f>'Monthly Data'!AF21</f>
        <v>0</v>
      </c>
      <c r="I21" s="30">
        <f>'Monthly Data'!AH21</f>
        <v>0</v>
      </c>
      <c r="J21" s="30">
        <f>'Monthly Data'!AI21</f>
        <v>0</v>
      </c>
      <c r="K21" s="30">
        <f>'Monthly Data'!AJ21</f>
        <v>0</v>
      </c>
      <c r="M21" s="62">
        <f>'Res OLS Model'!$B$5</f>
        <v>36285878.877469003</v>
      </c>
      <c r="N21" s="62">
        <f>'Res OLS Model'!$B$6*D21</f>
        <v>7575164.3101201011</v>
      </c>
      <c r="O21" s="62">
        <f>'Res OLS Model'!$B$7*E21</f>
        <v>0</v>
      </c>
      <c r="P21" s="62">
        <f>'Res OLS Model'!$B$8*F21</f>
        <v>-22675343.169128384</v>
      </c>
      <c r="Q21" s="62">
        <f>'Res OLS Model'!$B$9*G21</f>
        <v>0</v>
      </c>
      <c r="R21" s="62">
        <f>'Res OLS Model'!$B$10*H21</f>
        <v>0</v>
      </c>
      <c r="S21" s="62">
        <f>'Res OLS Model'!$B$11*I21</f>
        <v>0</v>
      </c>
      <c r="T21" s="62">
        <f>'Res OLS Model'!$B$12*J21</f>
        <v>0</v>
      </c>
      <c r="U21" s="62">
        <f>'Res OLS Model'!$B$13*K21</f>
        <v>0</v>
      </c>
      <c r="V21" s="62">
        <f t="shared" si="2"/>
        <v>21185700.018460717</v>
      </c>
      <c r="W21" s="13">
        <f t="shared" si="3"/>
        <v>1.7751692567137944E-2</v>
      </c>
    </row>
    <row r="22" spans="1:23" s="30" customFormat="1" x14ac:dyDescent="0.25">
      <c r="A22" s="11">
        <f>'Monthly Data'!A22</f>
        <v>38412</v>
      </c>
      <c r="B22" s="6">
        <f t="shared" si="1"/>
        <v>2005</v>
      </c>
      <c r="C22" s="4">
        <f>'Monthly Data'!D22</f>
        <v>21253088.447599996</v>
      </c>
      <c r="D22" s="30">
        <f>'Monthly Data'!M22</f>
        <v>635.4</v>
      </c>
      <c r="E22" s="30">
        <f>'Monthly Data'!N22</f>
        <v>0</v>
      </c>
      <c r="F22" s="30">
        <f>'Monthly Data'!S22</f>
        <v>22542</v>
      </c>
      <c r="G22" s="30">
        <f>'Monthly Data'!AD22</f>
        <v>0</v>
      </c>
      <c r="H22" s="30">
        <f>'Monthly Data'!AF22</f>
        <v>0</v>
      </c>
      <c r="I22" s="30">
        <f>'Monthly Data'!AH22</f>
        <v>0</v>
      </c>
      <c r="J22" s="30">
        <f>'Monthly Data'!AI22</f>
        <v>0</v>
      </c>
      <c r="K22" s="30">
        <f>'Monthly Data'!AJ22</f>
        <v>1</v>
      </c>
      <c r="M22" s="62">
        <f>'Res OLS Model'!$B$5</f>
        <v>36285878.877469003</v>
      </c>
      <c r="N22" s="62">
        <f>'Res OLS Model'!$B$6*D22</f>
        <v>7119153.0877833329</v>
      </c>
      <c r="O22" s="62">
        <f>'Res OLS Model'!$B$7*E22</f>
        <v>0</v>
      </c>
      <c r="P22" s="62">
        <f>'Res OLS Model'!$B$8*F22</f>
        <v>-22661269.095517468</v>
      </c>
      <c r="Q22" s="62">
        <f>'Res OLS Model'!$B$9*G22</f>
        <v>0</v>
      </c>
      <c r="R22" s="62">
        <f>'Res OLS Model'!$B$10*H22</f>
        <v>0</v>
      </c>
      <c r="S22" s="62">
        <f>'Res OLS Model'!$B$11*I22</f>
        <v>0</v>
      </c>
      <c r="T22" s="62">
        <f>'Res OLS Model'!$B$12*J22</f>
        <v>0</v>
      </c>
      <c r="U22" s="62">
        <f>'Res OLS Model'!$B$13*K22</f>
        <v>623335.83106531797</v>
      </c>
      <c r="V22" s="62">
        <f t="shared" si="2"/>
        <v>21367098.700800192</v>
      </c>
      <c r="W22" s="13">
        <f t="shared" si="3"/>
        <v>5.3644087296437302E-3</v>
      </c>
    </row>
    <row r="23" spans="1:23" s="30" customFormat="1" x14ac:dyDescent="0.25">
      <c r="A23" s="11">
        <f>'Monthly Data'!A23</f>
        <v>38443</v>
      </c>
      <c r="B23" s="6">
        <f t="shared" si="1"/>
        <v>2005</v>
      </c>
      <c r="C23" s="4">
        <f>'Monthly Data'!D23</f>
        <v>16152532.5374</v>
      </c>
      <c r="D23" s="30">
        <f>'Monthly Data'!M23</f>
        <v>337.2</v>
      </c>
      <c r="E23" s="30">
        <f>'Monthly Data'!N23</f>
        <v>0</v>
      </c>
      <c r="F23" s="30">
        <f>'Monthly Data'!S23</f>
        <v>22374</v>
      </c>
      <c r="G23" s="30">
        <f>'Monthly Data'!AD23</f>
        <v>0</v>
      </c>
      <c r="H23" s="30">
        <f>'Monthly Data'!AF23</f>
        <v>1</v>
      </c>
      <c r="I23" s="30">
        <f>'Monthly Data'!AH23</f>
        <v>0</v>
      </c>
      <c r="J23" s="30">
        <f>'Monthly Data'!AI23</f>
        <v>0</v>
      </c>
      <c r="K23" s="30">
        <f>'Monthly Data'!AJ23</f>
        <v>0</v>
      </c>
      <c r="M23" s="62">
        <f>'Res OLS Model'!$B$5</f>
        <v>36285878.877469003</v>
      </c>
      <c r="N23" s="62">
        <f>'Res OLS Model'!$B$6*D23</f>
        <v>3778058.5791635821</v>
      </c>
      <c r="O23" s="62">
        <f>'Res OLS Model'!$B$7*E23</f>
        <v>0</v>
      </c>
      <c r="P23" s="62">
        <f>'Res OLS Model'!$B$8*F23</f>
        <v>-22492380.212186489</v>
      </c>
      <c r="Q23" s="62">
        <f>'Res OLS Model'!$B$9*G23</f>
        <v>0</v>
      </c>
      <c r="R23" s="62">
        <f>'Res OLS Model'!$B$10*H23</f>
        <v>-1378033.61082948</v>
      </c>
      <c r="S23" s="62">
        <f>'Res OLS Model'!$B$11*I23</f>
        <v>0</v>
      </c>
      <c r="T23" s="62">
        <f>'Res OLS Model'!$B$12*J23</f>
        <v>0</v>
      </c>
      <c r="U23" s="62">
        <f>'Res OLS Model'!$B$13*K23</f>
        <v>0</v>
      </c>
      <c r="V23" s="62">
        <f t="shared" si="2"/>
        <v>16193523.633616615</v>
      </c>
      <c r="W23" s="13">
        <f t="shared" si="3"/>
        <v>2.5377504191186999E-3</v>
      </c>
    </row>
    <row r="24" spans="1:23" s="30" customFormat="1" x14ac:dyDescent="0.25">
      <c r="A24" s="11">
        <f>'Monthly Data'!A24</f>
        <v>38473</v>
      </c>
      <c r="B24" s="6">
        <f t="shared" si="1"/>
        <v>2005</v>
      </c>
      <c r="C24" s="4">
        <f>'Monthly Data'!D24</f>
        <v>14345093.984999999</v>
      </c>
      <c r="D24" s="30">
        <f>'Monthly Data'!M24</f>
        <v>212.4</v>
      </c>
      <c r="E24" s="30">
        <f>'Monthly Data'!N24</f>
        <v>0.5</v>
      </c>
      <c r="F24" s="30">
        <f>'Monthly Data'!S24</f>
        <v>22127</v>
      </c>
      <c r="G24" s="30">
        <f>'Monthly Data'!AD24</f>
        <v>0</v>
      </c>
      <c r="H24" s="30">
        <f>'Monthly Data'!AF24</f>
        <v>0</v>
      </c>
      <c r="I24" s="30">
        <f>'Monthly Data'!AH24</f>
        <v>1</v>
      </c>
      <c r="J24" s="30">
        <f>'Monthly Data'!AI24</f>
        <v>0</v>
      </c>
      <c r="K24" s="30">
        <f>'Monthly Data'!AJ24</f>
        <v>0</v>
      </c>
      <c r="M24" s="62">
        <f>'Res OLS Model'!$B$5</f>
        <v>36285878.877469003</v>
      </c>
      <c r="N24" s="62">
        <f>'Res OLS Model'!$B$6*D24</f>
        <v>2379773.5534233241</v>
      </c>
      <c r="O24" s="62">
        <f>'Res OLS Model'!$B$7*E24</f>
        <v>13471.150463673201</v>
      </c>
      <c r="P24" s="62">
        <f>'Res OLS Model'!$B$8*F24</f>
        <v>-22244073.342051063</v>
      </c>
      <c r="Q24" s="62">
        <f>'Res OLS Model'!$B$9*G24</f>
        <v>0</v>
      </c>
      <c r="R24" s="62">
        <f>'Res OLS Model'!$B$10*H24</f>
        <v>0</v>
      </c>
      <c r="S24" s="62">
        <f>'Res OLS Model'!$B$11*I24</f>
        <v>-2360733.7423852198</v>
      </c>
      <c r="T24" s="62">
        <f>'Res OLS Model'!$B$12*J24</f>
        <v>0</v>
      </c>
      <c r="U24" s="62">
        <f>'Res OLS Model'!$B$13*K24</f>
        <v>0</v>
      </c>
      <c r="V24" s="62">
        <f t="shared" si="2"/>
        <v>14074316.496919714</v>
      </c>
      <c r="W24" s="13">
        <f t="shared" si="3"/>
        <v>1.8875964727970759E-2</v>
      </c>
    </row>
    <row r="25" spans="1:23" s="30" customFormat="1" x14ac:dyDescent="0.25">
      <c r="A25" s="11">
        <f>'Monthly Data'!A25</f>
        <v>38504</v>
      </c>
      <c r="B25" s="6">
        <f t="shared" si="1"/>
        <v>2005</v>
      </c>
      <c r="C25" s="4">
        <f>'Monthly Data'!D25</f>
        <v>13190853.948100001</v>
      </c>
      <c r="D25" s="30">
        <f>'Monthly Data'!M25</f>
        <v>18.399999999999999</v>
      </c>
      <c r="E25" s="30">
        <f>'Monthly Data'!N25</f>
        <v>98.8</v>
      </c>
      <c r="F25" s="30">
        <f>'Monthly Data'!S25</f>
        <v>22134</v>
      </c>
      <c r="G25" s="30">
        <f>'Monthly Data'!AD25</f>
        <v>0</v>
      </c>
      <c r="H25" s="30">
        <f>'Monthly Data'!AF25</f>
        <v>0</v>
      </c>
      <c r="I25" s="30">
        <f>'Monthly Data'!AH25</f>
        <v>1</v>
      </c>
      <c r="J25" s="30">
        <f>'Monthly Data'!AI25</f>
        <v>0</v>
      </c>
      <c r="K25" s="30">
        <f>'Monthly Data'!AJ25</f>
        <v>0</v>
      </c>
      <c r="M25" s="62">
        <f>'Res OLS Model'!$B$5</f>
        <v>36285878.877469003</v>
      </c>
      <c r="N25" s="62">
        <f>'Res OLS Model'!$B$6*D25</f>
        <v>206157.40764119188</v>
      </c>
      <c r="O25" s="62">
        <f>'Res OLS Model'!$B$7*E25</f>
        <v>2661899.3316218243</v>
      </c>
      <c r="P25" s="62">
        <f>'Res OLS Model'!$B$8*F25</f>
        <v>-22251110.378856517</v>
      </c>
      <c r="Q25" s="62">
        <f>'Res OLS Model'!$B$9*G25</f>
        <v>0</v>
      </c>
      <c r="R25" s="62">
        <f>'Res OLS Model'!$B$10*H25</f>
        <v>0</v>
      </c>
      <c r="S25" s="62">
        <f>'Res OLS Model'!$B$11*I25</f>
        <v>-2360733.7423852198</v>
      </c>
      <c r="T25" s="62">
        <f>'Res OLS Model'!$B$12*J25</f>
        <v>0</v>
      </c>
      <c r="U25" s="62">
        <f>'Res OLS Model'!$B$13*K25</f>
        <v>0</v>
      </c>
      <c r="V25" s="62">
        <f t="shared" si="2"/>
        <v>14542091.495490286</v>
      </c>
      <c r="W25" s="13">
        <f t="shared" si="3"/>
        <v>0.10243745800740345</v>
      </c>
    </row>
    <row r="26" spans="1:23" s="30" customFormat="1" x14ac:dyDescent="0.25">
      <c r="A26" s="11">
        <f>'Monthly Data'!A26</f>
        <v>38534</v>
      </c>
      <c r="B26" s="6">
        <f t="shared" si="1"/>
        <v>2005</v>
      </c>
      <c r="C26" s="4">
        <f>'Monthly Data'!D26</f>
        <v>14886961.169100001</v>
      </c>
      <c r="D26" s="30">
        <f>'Monthly Data'!M26</f>
        <v>2.1</v>
      </c>
      <c r="E26" s="30">
        <f>'Monthly Data'!N26</f>
        <v>141.69999999999999</v>
      </c>
      <c r="F26" s="30">
        <f>'Monthly Data'!S26</f>
        <v>22125</v>
      </c>
      <c r="G26" s="30">
        <f>'Monthly Data'!AD26</f>
        <v>0</v>
      </c>
      <c r="H26" s="30">
        <f>'Monthly Data'!AF26</f>
        <v>0</v>
      </c>
      <c r="I26" s="30">
        <f>'Monthly Data'!AH26</f>
        <v>1</v>
      </c>
      <c r="J26" s="30">
        <f>'Monthly Data'!AI26</f>
        <v>0</v>
      </c>
      <c r="K26" s="30">
        <f>'Monthly Data'!AJ26</f>
        <v>0</v>
      </c>
      <c r="M26" s="62">
        <f>'Res OLS Model'!$B$5</f>
        <v>36285878.877469003</v>
      </c>
      <c r="N26" s="62">
        <f>'Res OLS Model'!$B$6*D26</f>
        <v>23528.834567744729</v>
      </c>
      <c r="O26" s="62">
        <f>'Res OLS Model'!$B$7*E26</f>
        <v>3817724.0414049849</v>
      </c>
      <c r="P26" s="62">
        <f>'Res OLS Model'!$B$8*F26</f>
        <v>-22242062.760106646</v>
      </c>
      <c r="Q26" s="62">
        <f>'Res OLS Model'!$B$9*G26</f>
        <v>0</v>
      </c>
      <c r="R26" s="62">
        <f>'Res OLS Model'!$B$10*H26</f>
        <v>0</v>
      </c>
      <c r="S26" s="62">
        <f>'Res OLS Model'!$B$11*I26</f>
        <v>-2360733.7423852198</v>
      </c>
      <c r="T26" s="62">
        <f>'Res OLS Model'!$B$12*J26</f>
        <v>0</v>
      </c>
      <c r="U26" s="62">
        <f>'Res OLS Model'!$B$13*K26</f>
        <v>0</v>
      </c>
      <c r="V26" s="62">
        <f t="shared" si="2"/>
        <v>15524335.250949871</v>
      </c>
      <c r="W26" s="13">
        <f t="shared" si="3"/>
        <v>4.2814250310051837E-2</v>
      </c>
    </row>
    <row r="27" spans="1:23" s="30" customFormat="1" x14ac:dyDescent="0.25">
      <c r="A27" s="11">
        <f>'Monthly Data'!A27</f>
        <v>38565</v>
      </c>
      <c r="B27" s="6">
        <f t="shared" si="1"/>
        <v>2005</v>
      </c>
      <c r="C27" s="4">
        <f>'Monthly Data'!D27</f>
        <v>15284425.304500001</v>
      </c>
      <c r="D27" s="30">
        <f>'Monthly Data'!M27</f>
        <v>4.2</v>
      </c>
      <c r="E27" s="30">
        <f>'Monthly Data'!N27</f>
        <v>112.6</v>
      </c>
      <c r="F27" s="30">
        <f>'Monthly Data'!S27</f>
        <v>22109</v>
      </c>
      <c r="G27" s="30">
        <f>'Monthly Data'!AD27</f>
        <v>0</v>
      </c>
      <c r="H27" s="30">
        <f>'Monthly Data'!AF27</f>
        <v>0</v>
      </c>
      <c r="I27" s="30">
        <f>'Monthly Data'!AH27</f>
        <v>1</v>
      </c>
      <c r="J27" s="30">
        <f>'Monthly Data'!AI27</f>
        <v>0</v>
      </c>
      <c r="K27" s="30">
        <f>'Monthly Data'!AJ27</f>
        <v>0</v>
      </c>
      <c r="M27" s="62">
        <f>'Res OLS Model'!$B$5</f>
        <v>36285878.877469003</v>
      </c>
      <c r="N27" s="62">
        <f>'Res OLS Model'!$B$6*D27</f>
        <v>47057.669135489457</v>
      </c>
      <c r="O27" s="62">
        <f>'Res OLS Model'!$B$7*E27</f>
        <v>3033703.0844192049</v>
      </c>
      <c r="P27" s="62">
        <f>'Res OLS Model'!$B$8*F27</f>
        <v>-22225978.104551315</v>
      </c>
      <c r="Q27" s="62">
        <f>'Res OLS Model'!$B$9*G27</f>
        <v>0</v>
      </c>
      <c r="R27" s="62">
        <f>'Res OLS Model'!$B$10*H27</f>
        <v>0</v>
      </c>
      <c r="S27" s="62">
        <f>'Res OLS Model'!$B$11*I27</f>
        <v>-2360733.7423852198</v>
      </c>
      <c r="T27" s="62">
        <f>'Res OLS Model'!$B$12*J27</f>
        <v>0</v>
      </c>
      <c r="U27" s="62">
        <f>'Res OLS Model'!$B$13*K27</f>
        <v>0</v>
      </c>
      <c r="V27" s="62">
        <f t="shared" si="2"/>
        <v>14779927.784087162</v>
      </c>
      <c r="W27" s="13">
        <f t="shared" si="3"/>
        <v>3.3007294050127305E-2</v>
      </c>
    </row>
    <row r="28" spans="1:23" s="30" customFormat="1" x14ac:dyDescent="0.25">
      <c r="A28" s="11">
        <f>'Monthly Data'!A28</f>
        <v>38596</v>
      </c>
      <c r="B28" s="6">
        <f t="shared" si="1"/>
        <v>2005</v>
      </c>
      <c r="C28" s="4">
        <f>'Monthly Data'!D28</f>
        <v>14693632.851300001</v>
      </c>
      <c r="D28" s="30">
        <f>'Monthly Data'!M28</f>
        <v>56.4</v>
      </c>
      <c r="E28" s="30">
        <f>'Monthly Data'!N28</f>
        <v>27.1</v>
      </c>
      <c r="F28" s="30">
        <f>'Monthly Data'!S28</f>
        <v>22321</v>
      </c>
      <c r="G28" s="30">
        <f>'Monthly Data'!AD28</f>
        <v>1</v>
      </c>
      <c r="H28" s="30">
        <f>'Monthly Data'!AF28</f>
        <v>0</v>
      </c>
      <c r="I28" s="30">
        <f>'Monthly Data'!AH28</f>
        <v>0</v>
      </c>
      <c r="J28" s="30">
        <f>'Monthly Data'!AI28</f>
        <v>0</v>
      </c>
      <c r="K28" s="30">
        <f>'Monthly Data'!AJ28</f>
        <v>0</v>
      </c>
      <c r="M28" s="62">
        <f>'Res OLS Model'!$B$5</f>
        <v>36285878.877469003</v>
      </c>
      <c r="N28" s="62">
        <f>'Res OLS Model'!$B$6*D28</f>
        <v>631917.27124800126</v>
      </c>
      <c r="O28" s="62">
        <f>'Res OLS Model'!$B$7*E28</f>
        <v>730136.35513108748</v>
      </c>
      <c r="P28" s="62">
        <f>'Res OLS Model'!$B$8*F28</f>
        <v>-22439099.790659454</v>
      </c>
      <c r="Q28" s="62">
        <f>'Res OLS Model'!$B$9*G28</f>
        <v>-1472524.5627255</v>
      </c>
      <c r="R28" s="62">
        <f>'Res OLS Model'!$B$10*H28</f>
        <v>0</v>
      </c>
      <c r="S28" s="62">
        <f>'Res OLS Model'!$B$11*I28</f>
        <v>0</v>
      </c>
      <c r="T28" s="62">
        <f>'Res OLS Model'!$B$12*J28</f>
        <v>0</v>
      </c>
      <c r="U28" s="62">
        <f>'Res OLS Model'!$B$13*K28</f>
        <v>0</v>
      </c>
      <c r="V28" s="62">
        <f t="shared" si="2"/>
        <v>13736308.150463138</v>
      </c>
      <c r="W28" s="13">
        <f t="shared" si="3"/>
        <v>6.5152349356011385E-2</v>
      </c>
    </row>
    <row r="29" spans="1:23" s="30" customFormat="1" x14ac:dyDescent="0.25">
      <c r="A29" s="11">
        <f>'Monthly Data'!A29</f>
        <v>38626</v>
      </c>
      <c r="B29" s="6">
        <f t="shared" si="1"/>
        <v>2005</v>
      </c>
      <c r="C29" s="4">
        <f>'Monthly Data'!D29</f>
        <v>16156540.5689</v>
      </c>
      <c r="D29" s="30">
        <f>'Monthly Data'!M29</f>
        <v>272.7</v>
      </c>
      <c r="E29" s="30">
        <f>'Monthly Data'!N29</f>
        <v>3.3</v>
      </c>
      <c r="F29" s="30">
        <f>'Monthly Data'!S29</f>
        <v>22377</v>
      </c>
      <c r="G29" s="30">
        <f>'Monthly Data'!AD29</f>
        <v>1</v>
      </c>
      <c r="H29" s="30">
        <f>'Monthly Data'!AF29</f>
        <v>0</v>
      </c>
      <c r="I29" s="30">
        <f>'Monthly Data'!AH29</f>
        <v>0</v>
      </c>
      <c r="J29" s="30">
        <f>'Monthly Data'!AI29</f>
        <v>0</v>
      </c>
      <c r="K29" s="30">
        <f>'Monthly Data'!AJ29</f>
        <v>0</v>
      </c>
      <c r="M29" s="62">
        <f>'Res OLS Model'!$B$5</f>
        <v>36285878.877469003</v>
      </c>
      <c r="N29" s="62">
        <f>'Res OLS Model'!$B$6*D29</f>
        <v>3055387.2317257081</v>
      </c>
      <c r="O29" s="62">
        <f>'Res OLS Model'!$B$7*E29</f>
        <v>88909.593060243118</v>
      </c>
      <c r="P29" s="62">
        <f>'Res OLS Model'!$B$8*F29</f>
        <v>-22495396.085103113</v>
      </c>
      <c r="Q29" s="62">
        <f>'Res OLS Model'!$B$9*G29</f>
        <v>-1472524.5627255</v>
      </c>
      <c r="R29" s="62">
        <f>'Res OLS Model'!$B$10*H29</f>
        <v>0</v>
      </c>
      <c r="S29" s="62">
        <f>'Res OLS Model'!$B$11*I29</f>
        <v>0</v>
      </c>
      <c r="T29" s="62">
        <f>'Res OLS Model'!$B$12*J29</f>
        <v>0</v>
      </c>
      <c r="U29" s="62">
        <f>'Res OLS Model'!$B$13*K29</f>
        <v>0</v>
      </c>
      <c r="V29" s="62">
        <f t="shared" si="2"/>
        <v>15462255.054426339</v>
      </c>
      <c r="W29" s="13">
        <f t="shared" si="3"/>
        <v>4.2972411792788351E-2</v>
      </c>
    </row>
    <row r="30" spans="1:23" s="30" customFormat="1" x14ac:dyDescent="0.25">
      <c r="A30" s="11">
        <f>'Monthly Data'!A30</f>
        <v>38657</v>
      </c>
      <c r="B30" s="6">
        <f t="shared" si="1"/>
        <v>2005</v>
      </c>
      <c r="C30" s="4">
        <f>'Monthly Data'!D30</f>
        <v>18432497.653900005</v>
      </c>
      <c r="D30" s="30">
        <f>'Monthly Data'!M30</f>
        <v>432</v>
      </c>
      <c r="E30" s="30">
        <f>'Monthly Data'!N30</f>
        <v>0</v>
      </c>
      <c r="F30" s="30">
        <f>'Monthly Data'!S30</f>
        <v>22412</v>
      </c>
      <c r="G30" s="30">
        <f>'Monthly Data'!AD30</f>
        <v>1</v>
      </c>
      <c r="H30" s="30">
        <f>'Monthly Data'!AF30</f>
        <v>0</v>
      </c>
      <c r="I30" s="30">
        <f>'Monthly Data'!AH30</f>
        <v>0</v>
      </c>
      <c r="J30" s="30">
        <f>'Monthly Data'!AI30</f>
        <v>0</v>
      </c>
      <c r="K30" s="30">
        <f>'Monthly Data'!AJ30</f>
        <v>0</v>
      </c>
      <c r="M30" s="62">
        <f>'Res OLS Model'!$B$5</f>
        <v>36285878.877469003</v>
      </c>
      <c r="N30" s="62">
        <f>'Res OLS Model'!$B$6*D30</f>
        <v>4840217.3967932016</v>
      </c>
      <c r="O30" s="62">
        <f>'Res OLS Model'!$B$7*E30</f>
        <v>0</v>
      </c>
      <c r="P30" s="62">
        <f>'Res OLS Model'!$B$8*F30</f>
        <v>-22530581.269130401</v>
      </c>
      <c r="Q30" s="62">
        <f>'Res OLS Model'!$B$9*G30</f>
        <v>-1472524.5627255</v>
      </c>
      <c r="R30" s="62">
        <f>'Res OLS Model'!$B$10*H30</f>
        <v>0</v>
      </c>
      <c r="S30" s="62">
        <f>'Res OLS Model'!$B$11*I30</f>
        <v>0</v>
      </c>
      <c r="T30" s="62">
        <f>'Res OLS Model'!$B$12*J30</f>
        <v>0</v>
      </c>
      <c r="U30" s="62">
        <f>'Res OLS Model'!$B$13*K30</f>
        <v>0</v>
      </c>
      <c r="V30" s="62">
        <f t="shared" si="2"/>
        <v>17122990.442406304</v>
      </c>
      <c r="W30" s="13">
        <f t="shared" si="3"/>
        <v>7.1043394990837352E-2</v>
      </c>
    </row>
    <row r="31" spans="1:23" s="30" customFormat="1" x14ac:dyDescent="0.25">
      <c r="A31" s="11">
        <f>'Monthly Data'!A31</f>
        <v>38687</v>
      </c>
      <c r="B31" s="6">
        <f t="shared" si="1"/>
        <v>2005</v>
      </c>
      <c r="C31" s="4">
        <f>'Monthly Data'!D31</f>
        <v>22904116.153500002</v>
      </c>
      <c r="D31" s="30">
        <f>'Monthly Data'!M31</f>
        <v>735.5</v>
      </c>
      <c r="E31" s="30">
        <f>'Monthly Data'!N31</f>
        <v>0</v>
      </c>
      <c r="F31" s="30">
        <f>'Monthly Data'!S31</f>
        <v>22426</v>
      </c>
      <c r="G31" s="30">
        <f>'Monthly Data'!AD31</f>
        <v>0</v>
      </c>
      <c r="H31" s="30">
        <f>'Monthly Data'!AF31</f>
        <v>0</v>
      </c>
      <c r="I31" s="30">
        <f>'Monthly Data'!AH31</f>
        <v>0</v>
      </c>
      <c r="J31" s="30">
        <f>'Monthly Data'!AI31</f>
        <v>0</v>
      </c>
      <c r="K31" s="30">
        <f>'Monthly Data'!AJ31</f>
        <v>0</v>
      </c>
      <c r="M31" s="62">
        <f>'Res OLS Model'!$B$5</f>
        <v>36285878.877469003</v>
      </c>
      <c r="N31" s="62">
        <f>'Res OLS Model'!$B$6*D31</f>
        <v>8240694.2021791656</v>
      </c>
      <c r="O31" s="62">
        <f>'Res OLS Model'!$B$7*E31</f>
        <v>0</v>
      </c>
      <c r="P31" s="62">
        <f>'Res OLS Model'!$B$8*F31</f>
        <v>-22544655.342741318</v>
      </c>
      <c r="Q31" s="62">
        <f>'Res OLS Model'!$B$9*G31</f>
        <v>0</v>
      </c>
      <c r="R31" s="62">
        <f>'Res OLS Model'!$B$10*H31</f>
        <v>0</v>
      </c>
      <c r="S31" s="62">
        <f>'Res OLS Model'!$B$11*I31</f>
        <v>0</v>
      </c>
      <c r="T31" s="62">
        <f>'Res OLS Model'!$B$12*J31</f>
        <v>0</v>
      </c>
      <c r="U31" s="62">
        <f>'Res OLS Model'!$B$13*K31</f>
        <v>0</v>
      </c>
      <c r="V31" s="62">
        <f t="shared" si="2"/>
        <v>21981917.736906849</v>
      </c>
      <c r="W31" s="13">
        <f t="shared" si="3"/>
        <v>4.0263436074665163E-2</v>
      </c>
    </row>
    <row r="32" spans="1:23" s="30" customFormat="1" x14ac:dyDescent="0.25">
      <c r="A32" s="11">
        <f>'Monthly Data'!A32</f>
        <v>38718</v>
      </c>
      <c r="B32" s="6">
        <f t="shared" si="1"/>
        <v>2006</v>
      </c>
      <c r="C32" s="4">
        <f>'Monthly Data'!D32</f>
        <v>25010591.8079</v>
      </c>
      <c r="D32" s="30">
        <f>'Monthly Data'!M32</f>
        <v>653.5</v>
      </c>
      <c r="E32" s="30">
        <f>'Monthly Data'!N32</f>
        <v>0</v>
      </c>
      <c r="F32" s="30">
        <f>'Monthly Data'!S32</f>
        <v>22453</v>
      </c>
      <c r="G32" s="30">
        <f>'Monthly Data'!AD32</f>
        <v>0</v>
      </c>
      <c r="H32" s="30">
        <f>'Monthly Data'!AF32</f>
        <v>0</v>
      </c>
      <c r="I32" s="30">
        <f>'Monthly Data'!AH32</f>
        <v>0</v>
      </c>
      <c r="J32" s="30">
        <f>'Monthly Data'!AI32</f>
        <v>1</v>
      </c>
      <c r="K32" s="30">
        <f>'Monthly Data'!AJ32</f>
        <v>0</v>
      </c>
      <c r="M32" s="62">
        <f>'Res OLS Model'!$B$5</f>
        <v>36285878.877469003</v>
      </c>
      <c r="N32" s="62">
        <f>'Res OLS Model'!$B$6*D32</f>
        <v>7321949.2333434187</v>
      </c>
      <c r="O32" s="62">
        <f>'Res OLS Model'!$B$7*E32</f>
        <v>0</v>
      </c>
      <c r="P32" s="62">
        <f>'Res OLS Model'!$B$8*F32</f>
        <v>-22571798.198990937</v>
      </c>
      <c r="Q32" s="62">
        <f>'Res OLS Model'!$B$9*G32</f>
        <v>0</v>
      </c>
      <c r="R32" s="62">
        <f>'Res OLS Model'!$B$10*H32</f>
        <v>0</v>
      </c>
      <c r="S32" s="62">
        <f>'Res OLS Model'!$B$11*I32</f>
        <v>0</v>
      </c>
      <c r="T32" s="62">
        <f>'Res OLS Model'!$B$12*J32</f>
        <v>1341287.9429404701</v>
      </c>
      <c r="U32" s="62">
        <f>'Res OLS Model'!$B$13*K32</f>
        <v>0</v>
      </c>
      <c r="V32" s="62">
        <f t="shared" si="2"/>
        <v>22377317.854761958</v>
      </c>
      <c r="W32" s="13">
        <f t="shared" si="3"/>
        <v>0.10528635121325998</v>
      </c>
    </row>
    <row r="33" spans="1:23" s="30" customFormat="1" x14ac:dyDescent="0.25">
      <c r="A33" s="11">
        <f>'Monthly Data'!A33</f>
        <v>38749</v>
      </c>
      <c r="B33" s="6">
        <f t="shared" si="1"/>
        <v>2006</v>
      </c>
      <c r="C33" s="4">
        <f>'Monthly Data'!D33</f>
        <v>21683266.011</v>
      </c>
      <c r="D33" s="30">
        <f>'Monthly Data'!M33</f>
        <v>679.8</v>
      </c>
      <c r="E33" s="30">
        <f>'Monthly Data'!N33</f>
        <v>0</v>
      </c>
      <c r="F33" s="30">
        <f>'Monthly Data'!S33</f>
        <v>22442</v>
      </c>
      <c r="G33" s="30">
        <f>'Monthly Data'!AD33</f>
        <v>0</v>
      </c>
      <c r="H33" s="30">
        <f>'Monthly Data'!AF33</f>
        <v>0</v>
      </c>
      <c r="I33" s="30">
        <f>'Monthly Data'!AH33</f>
        <v>0</v>
      </c>
      <c r="J33" s="30">
        <f>'Monthly Data'!AI33</f>
        <v>0</v>
      </c>
      <c r="K33" s="30">
        <f>'Monthly Data'!AJ33</f>
        <v>0</v>
      </c>
      <c r="M33" s="62">
        <f>'Res OLS Model'!$B$5</f>
        <v>36285878.877469003</v>
      </c>
      <c r="N33" s="62">
        <f>'Res OLS Model'!$B$6*D33</f>
        <v>7616619.8757870784</v>
      </c>
      <c r="O33" s="62">
        <f>'Res OLS Model'!$B$7*E33</f>
        <v>0</v>
      </c>
      <c r="P33" s="62">
        <f>'Res OLS Model'!$B$8*F33</f>
        <v>-22560739.998296648</v>
      </c>
      <c r="Q33" s="62">
        <f>'Res OLS Model'!$B$9*G33</f>
        <v>0</v>
      </c>
      <c r="R33" s="62">
        <f>'Res OLS Model'!$B$10*H33</f>
        <v>0</v>
      </c>
      <c r="S33" s="62">
        <f>'Res OLS Model'!$B$11*I33</f>
        <v>0</v>
      </c>
      <c r="T33" s="62">
        <f>'Res OLS Model'!$B$12*J33</f>
        <v>0</v>
      </c>
      <c r="U33" s="62">
        <f>'Res OLS Model'!$B$13*K33</f>
        <v>0</v>
      </c>
      <c r="V33" s="62">
        <f t="shared" si="2"/>
        <v>21341758.754959434</v>
      </c>
      <c r="W33" s="13">
        <f t="shared" si="3"/>
        <v>1.5749807057078846E-2</v>
      </c>
    </row>
    <row r="34" spans="1:23" s="30" customFormat="1" x14ac:dyDescent="0.25">
      <c r="A34" s="11">
        <f>'Monthly Data'!A34</f>
        <v>38777</v>
      </c>
      <c r="B34" s="6">
        <f t="shared" si="1"/>
        <v>2006</v>
      </c>
      <c r="C34" s="4">
        <f>'Monthly Data'!D34</f>
        <v>21121388.039799996</v>
      </c>
      <c r="D34" s="30">
        <f>'Monthly Data'!M34</f>
        <v>571.4</v>
      </c>
      <c r="E34" s="30">
        <f>'Monthly Data'!N34</f>
        <v>0</v>
      </c>
      <c r="F34" s="30">
        <f>'Monthly Data'!S34</f>
        <v>22572</v>
      </c>
      <c r="G34" s="30">
        <f>'Monthly Data'!AD34</f>
        <v>0</v>
      </c>
      <c r="H34" s="30">
        <f>'Monthly Data'!AF34</f>
        <v>0</v>
      </c>
      <c r="I34" s="30">
        <f>'Monthly Data'!AH34</f>
        <v>0</v>
      </c>
      <c r="J34" s="30">
        <f>'Monthly Data'!AI34</f>
        <v>0</v>
      </c>
      <c r="K34" s="30">
        <f>'Monthly Data'!AJ34</f>
        <v>1</v>
      </c>
      <c r="M34" s="62">
        <f>'Res OLS Model'!$B$5</f>
        <v>36285878.877469003</v>
      </c>
      <c r="N34" s="62">
        <f>'Res OLS Model'!$B$6*D34</f>
        <v>6402083.8438139698</v>
      </c>
      <c r="O34" s="62">
        <f>'Res OLS Model'!$B$7*E34</f>
        <v>0</v>
      </c>
      <c r="P34" s="62">
        <f>'Res OLS Model'!$B$8*F34</f>
        <v>-22691427.824683715</v>
      </c>
      <c r="Q34" s="62">
        <f>'Res OLS Model'!$B$9*G34</f>
        <v>0</v>
      </c>
      <c r="R34" s="62">
        <f>'Res OLS Model'!$B$10*H34</f>
        <v>0</v>
      </c>
      <c r="S34" s="62">
        <f>'Res OLS Model'!$B$11*I34</f>
        <v>0</v>
      </c>
      <c r="T34" s="62">
        <f>'Res OLS Model'!$B$12*J34</f>
        <v>0</v>
      </c>
      <c r="U34" s="62">
        <f>'Res OLS Model'!$B$13*K34</f>
        <v>623335.83106531797</v>
      </c>
      <c r="V34" s="62">
        <f t="shared" si="2"/>
        <v>20619870.727664579</v>
      </c>
      <c r="W34" s="13">
        <f t="shared" si="3"/>
        <v>2.3744524327207334E-2</v>
      </c>
    </row>
    <row r="35" spans="1:23" s="30" customFormat="1" x14ac:dyDescent="0.25">
      <c r="A35" s="11">
        <f>'Monthly Data'!A35</f>
        <v>38808</v>
      </c>
      <c r="B35" s="6">
        <f t="shared" si="1"/>
        <v>2006</v>
      </c>
      <c r="C35" s="4">
        <f>'Monthly Data'!D35</f>
        <v>15580012.752599999</v>
      </c>
      <c r="D35" s="30">
        <f>'Monthly Data'!M35</f>
        <v>309.7</v>
      </c>
      <c r="E35" s="30">
        <f>'Monthly Data'!N35</f>
        <v>0</v>
      </c>
      <c r="F35" s="30">
        <f>'Monthly Data'!S35</f>
        <v>22425</v>
      </c>
      <c r="G35" s="30">
        <f>'Monthly Data'!AD35</f>
        <v>0</v>
      </c>
      <c r="H35" s="30">
        <f>'Monthly Data'!AF35</f>
        <v>1</v>
      </c>
      <c r="I35" s="30">
        <f>'Monthly Data'!AH35</f>
        <v>0</v>
      </c>
      <c r="J35" s="30">
        <f>'Monthly Data'!AI35</f>
        <v>0</v>
      </c>
      <c r="K35" s="30">
        <f>'Monthly Data'!AJ35</f>
        <v>0</v>
      </c>
      <c r="M35" s="62">
        <f>'Res OLS Model'!$B$5</f>
        <v>36285878.877469003</v>
      </c>
      <c r="N35" s="62">
        <f>'Res OLS Model'!$B$6*D35</f>
        <v>3469942.8883954962</v>
      </c>
      <c r="O35" s="62">
        <f>'Res OLS Model'!$B$7*E35</f>
        <v>0</v>
      </c>
      <c r="P35" s="62">
        <f>'Res OLS Model'!$B$8*F35</f>
        <v>-22543650.051769108</v>
      </c>
      <c r="Q35" s="62">
        <f>'Res OLS Model'!$B$9*G35</f>
        <v>0</v>
      </c>
      <c r="R35" s="62">
        <f>'Res OLS Model'!$B$10*H35</f>
        <v>-1378033.61082948</v>
      </c>
      <c r="S35" s="62">
        <f>'Res OLS Model'!$B$11*I35</f>
        <v>0</v>
      </c>
      <c r="T35" s="62">
        <f>'Res OLS Model'!$B$12*J35</f>
        <v>0</v>
      </c>
      <c r="U35" s="62">
        <f>'Res OLS Model'!$B$13*K35</f>
        <v>0</v>
      </c>
      <c r="V35" s="62">
        <f t="shared" si="2"/>
        <v>15834138.103265911</v>
      </c>
      <c r="W35" s="13">
        <f t="shared" si="3"/>
        <v>1.6310984766267505E-2</v>
      </c>
    </row>
    <row r="36" spans="1:23" s="30" customFormat="1" x14ac:dyDescent="0.25">
      <c r="A36" s="11">
        <f>'Monthly Data'!A36</f>
        <v>38838</v>
      </c>
      <c r="B36" s="6">
        <f t="shared" si="1"/>
        <v>2006</v>
      </c>
      <c r="C36" s="4">
        <f>'Monthly Data'!D36</f>
        <v>13418849.650599999</v>
      </c>
      <c r="D36" s="30">
        <f>'Monthly Data'!M36</f>
        <v>145</v>
      </c>
      <c r="E36" s="30">
        <f>'Monthly Data'!N36</f>
        <v>15.9</v>
      </c>
      <c r="F36" s="30">
        <f>'Monthly Data'!S36</f>
        <v>22241</v>
      </c>
      <c r="G36" s="30">
        <f>'Monthly Data'!AD36</f>
        <v>0</v>
      </c>
      <c r="H36" s="30">
        <f>'Monthly Data'!AF36</f>
        <v>0</v>
      </c>
      <c r="I36" s="30">
        <f>'Monthly Data'!AH36</f>
        <v>1</v>
      </c>
      <c r="J36" s="30">
        <f>'Monthly Data'!AI36</f>
        <v>0</v>
      </c>
      <c r="K36" s="30">
        <f>'Monthly Data'!AJ36</f>
        <v>0</v>
      </c>
      <c r="M36" s="62">
        <f>'Res OLS Model'!$B$5</f>
        <v>36285878.877469003</v>
      </c>
      <c r="N36" s="62">
        <f>'Res OLS Model'!$B$6*D36</f>
        <v>1624610.0058680885</v>
      </c>
      <c r="O36" s="62">
        <f>'Res OLS Model'!$B$7*E36</f>
        <v>428382.5847448078</v>
      </c>
      <c r="P36" s="62">
        <f>'Res OLS Model'!$B$8*F36</f>
        <v>-22358676.512882799</v>
      </c>
      <c r="Q36" s="62">
        <f>'Res OLS Model'!$B$9*G36</f>
        <v>0</v>
      </c>
      <c r="R36" s="62">
        <f>'Res OLS Model'!$B$10*H36</f>
        <v>0</v>
      </c>
      <c r="S36" s="62">
        <f>'Res OLS Model'!$B$11*I36</f>
        <v>-2360733.7423852198</v>
      </c>
      <c r="T36" s="62">
        <f>'Res OLS Model'!$B$12*J36</f>
        <v>0</v>
      </c>
      <c r="U36" s="62">
        <f>'Res OLS Model'!$B$13*K36</f>
        <v>0</v>
      </c>
      <c r="V36" s="62">
        <f t="shared" si="2"/>
        <v>13619461.212813888</v>
      </c>
      <c r="W36" s="13">
        <f t="shared" si="3"/>
        <v>1.4949982110047593E-2</v>
      </c>
    </row>
    <row r="37" spans="1:23" s="30" customFormat="1" x14ac:dyDescent="0.25">
      <c r="A37" s="11">
        <f>'Monthly Data'!A37</f>
        <v>38869</v>
      </c>
      <c r="B37" s="6">
        <f t="shared" si="1"/>
        <v>2006</v>
      </c>
      <c r="C37" s="4">
        <f>'Monthly Data'!D37</f>
        <v>12724619.526300002</v>
      </c>
      <c r="D37" s="30">
        <f>'Monthly Data'!M37</f>
        <v>36.4</v>
      </c>
      <c r="E37" s="30">
        <f>'Monthly Data'!N37</f>
        <v>36.299999999999997</v>
      </c>
      <c r="F37" s="30">
        <f>'Monthly Data'!S37</f>
        <v>22333</v>
      </c>
      <c r="G37" s="30">
        <f>'Monthly Data'!AD37</f>
        <v>0</v>
      </c>
      <c r="H37" s="30">
        <f>'Monthly Data'!AF37</f>
        <v>0</v>
      </c>
      <c r="I37" s="30">
        <f>'Monthly Data'!AH37</f>
        <v>1</v>
      </c>
      <c r="J37" s="30">
        <f>'Monthly Data'!AI37</f>
        <v>0</v>
      </c>
      <c r="K37" s="30">
        <f>'Monthly Data'!AJ37</f>
        <v>0</v>
      </c>
      <c r="M37" s="62">
        <f>'Res OLS Model'!$B$5</f>
        <v>36285878.877469003</v>
      </c>
      <c r="N37" s="62">
        <f>'Res OLS Model'!$B$6*D37</f>
        <v>407833.13250757527</v>
      </c>
      <c r="O37" s="62">
        <f>'Res OLS Model'!$B$7*E37</f>
        <v>978005.52366267424</v>
      </c>
      <c r="P37" s="62">
        <f>'Res OLS Model'!$B$8*F37</f>
        <v>-22451163.282325953</v>
      </c>
      <c r="Q37" s="62">
        <f>'Res OLS Model'!$B$9*G37</f>
        <v>0</v>
      </c>
      <c r="R37" s="62">
        <f>'Res OLS Model'!$B$10*H37</f>
        <v>0</v>
      </c>
      <c r="S37" s="62">
        <f>'Res OLS Model'!$B$11*I37</f>
        <v>-2360733.7423852198</v>
      </c>
      <c r="T37" s="62">
        <f>'Res OLS Model'!$B$12*J37</f>
        <v>0</v>
      </c>
      <c r="U37" s="62">
        <f>'Res OLS Model'!$B$13*K37</f>
        <v>0</v>
      </c>
      <c r="V37" s="62">
        <f t="shared" si="2"/>
        <v>12859820.508928079</v>
      </c>
      <c r="W37" s="13">
        <f t="shared" si="3"/>
        <v>1.0625149329505359E-2</v>
      </c>
    </row>
    <row r="38" spans="1:23" s="30" customFormat="1" x14ac:dyDescent="0.25">
      <c r="A38" s="11">
        <f>'Monthly Data'!A38</f>
        <v>38899</v>
      </c>
      <c r="B38" s="6">
        <f t="shared" si="1"/>
        <v>2006</v>
      </c>
      <c r="C38" s="4">
        <f>'Monthly Data'!D38</f>
        <v>13805723.780599998</v>
      </c>
      <c r="D38" s="30">
        <f>'Monthly Data'!M38</f>
        <v>3.7</v>
      </c>
      <c r="E38" s="30">
        <f>'Monthly Data'!N38</f>
        <v>115</v>
      </c>
      <c r="F38" s="30">
        <f>'Monthly Data'!S38</f>
        <v>22371</v>
      </c>
      <c r="G38" s="30">
        <f>'Monthly Data'!AD38</f>
        <v>0</v>
      </c>
      <c r="H38" s="30">
        <f>'Monthly Data'!AF38</f>
        <v>0</v>
      </c>
      <c r="I38" s="30">
        <f>'Monthly Data'!AH38</f>
        <v>1</v>
      </c>
      <c r="J38" s="30">
        <f>'Monthly Data'!AI38</f>
        <v>0</v>
      </c>
      <c r="K38" s="30">
        <f>'Monthly Data'!AJ38</f>
        <v>0</v>
      </c>
      <c r="M38" s="62">
        <f>'Res OLS Model'!$B$5</f>
        <v>36285878.877469003</v>
      </c>
      <c r="N38" s="62">
        <f>'Res OLS Model'!$B$6*D38</f>
        <v>41455.565666978808</v>
      </c>
      <c r="O38" s="62">
        <f>'Res OLS Model'!$B$7*E38</f>
        <v>3098364.6066448363</v>
      </c>
      <c r="P38" s="62">
        <f>'Res OLS Model'!$B$8*F38</f>
        <v>-22489364.339269865</v>
      </c>
      <c r="Q38" s="62">
        <f>'Res OLS Model'!$B$9*G38</f>
        <v>0</v>
      </c>
      <c r="R38" s="62">
        <f>'Res OLS Model'!$B$10*H38</f>
        <v>0</v>
      </c>
      <c r="S38" s="62">
        <f>'Res OLS Model'!$B$11*I38</f>
        <v>-2360733.7423852198</v>
      </c>
      <c r="T38" s="62">
        <f>'Res OLS Model'!$B$12*J38</f>
        <v>0</v>
      </c>
      <c r="U38" s="62">
        <f>'Res OLS Model'!$B$13*K38</f>
        <v>0</v>
      </c>
      <c r="V38" s="62">
        <f t="shared" si="2"/>
        <v>14575600.968125738</v>
      </c>
      <c r="W38" s="13">
        <f t="shared" si="3"/>
        <v>5.5765072498957451E-2</v>
      </c>
    </row>
    <row r="39" spans="1:23" s="30" customFormat="1" x14ac:dyDescent="0.25">
      <c r="A39" s="11">
        <f>'Monthly Data'!A39</f>
        <v>38930</v>
      </c>
      <c r="B39" s="6">
        <f t="shared" si="1"/>
        <v>2006</v>
      </c>
      <c r="C39" s="4">
        <f>'Monthly Data'!D39</f>
        <v>14269213.069399999</v>
      </c>
      <c r="D39" s="30">
        <f>'Monthly Data'!M39</f>
        <v>10.4</v>
      </c>
      <c r="E39" s="30">
        <f>'Monthly Data'!N39</f>
        <v>79.8</v>
      </c>
      <c r="F39" s="30">
        <f>'Monthly Data'!S39</f>
        <v>22316</v>
      </c>
      <c r="G39" s="30">
        <f>'Monthly Data'!AD39</f>
        <v>0</v>
      </c>
      <c r="H39" s="30">
        <f>'Monthly Data'!AF39</f>
        <v>0</v>
      </c>
      <c r="I39" s="30">
        <f>'Monthly Data'!AH39</f>
        <v>1</v>
      </c>
      <c r="J39" s="30">
        <f>'Monthly Data'!AI39</f>
        <v>0</v>
      </c>
      <c r="K39" s="30">
        <f>'Monthly Data'!AJ39</f>
        <v>0</v>
      </c>
      <c r="M39" s="62">
        <f>'Res OLS Model'!$B$5</f>
        <v>36285878.877469003</v>
      </c>
      <c r="N39" s="62">
        <f>'Res OLS Model'!$B$6*D39</f>
        <v>116523.75214502151</v>
      </c>
      <c r="O39" s="62">
        <f>'Res OLS Model'!$B$7*E39</f>
        <v>2149995.6140022427</v>
      </c>
      <c r="P39" s="62">
        <f>'Res OLS Model'!$B$8*F39</f>
        <v>-22434073.335798413</v>
      </c>
      <c r="Q39" s="62">
        <f>'Res OLS Model'!$B$9*G39</f>
        <v>0</v>
      </c>
      <c r="R39" s="62">
        <f>'Res OLS Model'!$B$10*H39</f>
        <v>0</v>
      </c>
      <c r="S39" s="62">
        <f>'Res OLS Model'!$B$11*I39</f>
        <v>-2360733.7423852198</v>
      </c>
      <c r="T39" s="62">
        <f>'Res OLS Model'!$B$12*J39</f>
        <v>0</v>
      </c>
      <c r="U39" s="62">
        <f>'Res OLS Model'!$B$13*K39</f>
        <v>0</v>
      </c>
      <c r="V39" s="62">
        <f t="shared" si="2"/>
        <v>13757591.165432636</v>
      </c>
      <c r="W39" s="13">
        <f t="shared" si="3"/>
        <v>3.5854948796337285E-2</v>
      </c>
    </row>
    <row r="40" spans="1:23" s="30" customFormat="1" x14ac:dyDescent="0.25">
      <c r="A40" s="11">
        <f>'Monthly Data'!A40</f>
        <v>38961</v>
      </c>
      <c r="B40" s="6">
        <f t="shared" si="1"/>
        <v>2006</v>
      </c>
      <c r="C40" s="4">
        <f>'Monthly Data'!D40</f>
        <v>13454072.5579</v>
      </c>
      <c r="D40" s="30">
        <f>'Monthly Data'!M40</f>
        <v>97.9</v>
      </c>
      <c r="E40" s="30">
        <f>'Monthly Data'!N40</f>
        <v>4.5999999999999996</v>
      </c>
      <c r="F40" s="30">
        <f>'Monthly Data'!S40</f>
        <v>22595</v>
      </c>
      <c r="G40" s="30">
        <f>'Monthly Data'!AD40</f>
        <v>1</v>
      </c>
      <c r="H40" s="30">
        <f>'Monthly Data'!AF40</f>
        <v>0</v>
      </c>
      <c r="I40" s="30">
        <f>'Monthly Data'!AH40</f>
        <v>0</v>
      </c>
      <c r="J40" s="30">
        <f>'Monthly Data'!AI40</f>
        <v>0</v>
      </c>
      <c r="K40" s="30">
        <f>'Monthly Data'!AJ40</f>
        <v>0</v>
      </c>
      <c r="M40" s="62">
        <f>'Res OLS Model'!$B$5</f>
        <v>36285878.877469003</v>
      </c>
      <c r="N40" s="62">
        <f>'Res OLS Model'!$B$6*D40</f>
        <v>1096891.8591343854</v>
      </c>
      <c r="O40" s="62">
        <f>'Res OLS Model'!$B$7*E40</f>
        <v>123934.58426579344</v>
      </c>
      <c r="P40" s="62">
        <f>'Res OLS Model'!$B$8*F40</f>
        <v>-22714549.517044503</v>
      </c>
      <c r="Q40" s="62">
        <f>'Res OLS Model'!$B$9*G40</f>
        <v>-1472524.5627255</v>
      </c>
      <c r="R40" s="62">
        <f>'Res OLS Model'!$B$10*H40</f>
        <v>0</v>
      </c>
      <c r="S40" s="62">
        <f>'Res OLS Model'!$B$11*I40</f>
        <v>0</v>
      </c>
      <c r="T40" s="62">
        <f>'Res OLS Model'!$B$12*J40</f>
        <v>0</v>
      </c>
      <c r="U40" s="62">
        <f>'Res OLS Model'!$B$13*K40</f>
        <v>0</v>
      </c>
      <c r="V40" s="62">
        <f t="shared" si="2"/>
        <v>13319631.241099175</v>
      </c>
      <c r="W40" s="13">
        <f t="shared" si="3"/>
        <v>9.9926112500325157E-3</v>
      </c>
    </row>
    <row r="41" spans="1:23" s="30" customFormat="1" x14ac:dyDescent="0.25">
      <c r="A41" s="11">
        <f>'Monthly Data'!A41</f>
        <v>38991</v>
      </c>
      <c r="B41" s="6">
        <f t="shared" si="1"/>
        <v>2006</v>
      </c>
      <c r="C41" s="4">
        <f>'Monthly Data'!D41</f>
        <v>15092017.420400001</v>
      </c>
      <c r="D41" s="30">
        <f>'Monthly Data'!M41</f>
        <v>301.60000000000002</v>
      </c>
      <c r="E41" s="30">
        <f>'Monthly Data'!N41</f>
        <v>0</v>
      </c>
      <c r="F41" s="30">
        <f>'Monthly Data'!S41</f>
        <v>22630</v>
      </c>
      <c r="G41" s="30">
        <f>'Monthly Data'!AD41</f>
        <v>1</v>
      </c>
      <c r="H41" s="30">
        <f>'Monthly Data'!AF41</f>
        <v>0</v>
      </c>
      <c r="I41" s="30">
        <f>'Monthly Data'!AH41</f>
        <v>0</v>
      </c>
      <c r="J41" s="30">
        <f>'Monthly Data'!AI41</f>
        <v>0</v>
      </c>
      <c r="K41" s="30">
        <f>'Monthly Data'!AJ41</f>
        <v>0</v>
      </c>
      <c r="M41" s="62">
        <f>'Res OLS Model'!$B$5</f>
        <v>36285878.877469003</v>
      </c>
      <c r="N41" s="62">
        <f>'Res OLS Model'!$B$6*D41</f>
        <v>3379188.8122056243</v>
      </c>
      <c r="O41" s="62">
        <f>'Res OLS Model'!$B$7*E41</f>
        <v>0</v>
      </c>
      <c r="P41" s="62">
        <f>'Res OLS Model'!$B$8*F41</f>
        <v>-22749734.701071791</v>
      </c>
      <c r="Q41" s="62">
        <f>'Res OLS Model'!$B$9*G41</f>
        <v>-1472524.5627255</v>
      </c>
      <c r="R41" s="62">
        <f>'Res OLS Model'!$B$10*H41</f>
        <v>0</v>
      </c>
      <c r="S41" s="62">
        <f>'Res OLS Model'!$B$11*I41</f>
        <v>0</v>
      </c>
      <c r="T41" s="62">
        <f>'Res OLS Model'!$B$12*J41</f>
        <v>0</v>
      </c>
      <c r="U41" s="62">
        <f>'Res OLS Model'!$B$13*K41</f>
        <v>0</v>
      </c>
      <c r="V41" s="62">
        <f t="shared" si="2"/>
        <v>15442808.42587734</v>
      </c>
      <c r="W41" s="13">
        <f t="shared" si="3"/>
        <v>2.3243480026942719E-2</v>
      </c>
    </row>
    <row r="42" spans="1:23" s="30" customFormat="1" x14ac:dyDescent="0.25">
      <c r="A42" s="11">
        <f>'Monthly Data'!A42</f>
        <v>39022</v>
      </c>
      <c r="B42" s="6">
        <f t="shared" si="1"/>
        <v>2006</v>
      </c>
      <c r="C42" s="4">
        <f>'Monthly Data'!D42</f>
        <v>17284532.570100002</v>
      </c>
      <c r="D42" s="30">
        <f>'Monthly Data'!M42</f>
        <v>391.1</v>
      </c>
      <c r="E42" s="30">
        <f>'Monthly Data'!N42</f>
        <v>0</v>
      </c>
      <c r="F42" s="30">
        <f>'Monthly Data'!S42</f>
        <v>22687</v>
      </c>
      <c r="G42" s="30">
        <f>'Monthly Data'!AD42</f>
        <v>1</v>
      </c>
      <c r="H42" s="30">
        <f>'Monthly Data'!AF42</f>
        <v>0</v>
      </c>
      <c r="I42" s="30">
        <f>'Monthly Data'!AH42</f>
        <v>0</v>
      </c>
      <c r="J42" s="30">
        <f>'Monthly Data'!AI42</f>
        <v>0</v>
      </c>
      <c r="K42" s="30">
        <f>'Monthly Data'!AJ42</f>
        <v>0</v>
      </c>
      <c r="M42" s="62">
        <f>'Res OLS Model'!$B$5</f>
        <v>36285878.877469003</v>
      </c>
      <c r="N42" s="62">
        <f>'Res OLS Model'!$B$6*D42</f>
        <v>4381965.3330690302</v>
      </c>
      <c r="O42" s="62">
        <f>'Res OLS Model'!$B$7*E42</f>
        <v>0</v>
      </c>
      <c r="P42" s="62">
        <f>'Res OLS Model'!$B$8*F42</f>
        <v>-22807036.286487658</v>
      </c>
      <c r="Q42" s="62">
        <f>'Res OLS Model'!$B$9*G42</f>
        <v>-1472524.5627255</v>
      </c>
      <c r="R42" s="62">
        <f>'Res OLS Model'!$B$10*H42</f>
        <v>0</v>
      </c>
      <c r="S42" s="62">
        <f>'Res OLS Model'!$B$11*I42</f>
        <v>0</v>
      </c>
      <c r="T42" s="62">
        <f>'Res OLS Model'!$B$12*J42</f>
        <v>0</v>
      </c>
      <c r="U42" s="62">
        <f>'Res OLS Model'!$B$13*K42</f>
        <v>0</v>
      </c>
      <c r="V42" s="62">
        <f t="shared" si="2"/>
        <v>16388283.361324873</v>
      </c>
      <c r="W42" s="13">
        <f t="shared" si="3"/>
        <v>5.1852672621620327E-2</v>
      </c>
    </row>
    <row r="43" spans="1:23" s="30" customFormat="1" x14ac:dyDescent="0.25">
      <c r="A43" s="11">
        <f>'Monthly Data'!A43</f>
        <v>39052</v>
      </c>
      <c r="B43" s="6">
        <f t="shared" si="1"/>
        <v>2006</v>
      </c>
      <c r="C43" s="4">
        <f>'Monthly Data'!D43</f>
        <v>19975024.743300006</v>
      </c>
      <c r="D43" s="30">
        <f>'Monthly Data'!M43</f>
        <v>541.6</v>
      </c>
      <c r="E43" s="30">
        <f>'Monthly Data'!N43</f>
        <v>0</v>
      </c>
      <c r="F43" s="30">
        <f>'Monthly Data'!S43</f>
        <v>22706</v>
      </c>
      <c r="G43" s="30">
        <f>'Monthly Data'!AD43</f>
        <v>0</v>
      </c>
      <c r="H43" s="30">
        <f>'Monthly Data'!AF43</f>
        <v>0</v>
      </c>
      <c r="I43" s="30">
        <f>'Monthly Data'!AH43</f>
        <v>0</v>
      </c>
      <c r="J43" s="30">
        <f>'Monthly Data'!AI43</f>
        <v>0</v>
      </c>
      <c r="K43" s="30">
        <f>'Monthly Data'!AJ43</f>
        <v>0</v>
      </c>
      <c r="M43" s="62">
        <f>'Res OLS Model'!$B$5</f>
        <v>36285878.877469003</v>
      </c>
      <c r="N43" s="62">
        <f>'Res OLS Model'!$B$6*D43</f>
        <v>6068198.4770907359</v>
      </c>
      <c r="O43" s="62">
        <f>'Res OLS Model'!$B$7*E43</f>
        <v>0</v>
      </c>
      <c r="P43" s="62">
        <f>'Res OLS Model'!$B$8*F43</f>
        <v>-22826136.814959615</v>
      </c>
      <c r="Q43" s="62">
        <f>'Res OLS Model'!$B$9*G43</f>
        <v>0</v>
      </c>
      <c r="R43" s="62">
        <f>'Res OLS Model'!$B$10*H43</f>
        <v>0</v>
      </c>
      <c r="S43" s="62">
        <f>'Res OLS Model'!$B$11*I43</f>
        <v>0</v>
      </c>
      <c r="T43" s="62">
        <f>'Res OLS Model'!$B$12*J43</f>
        <v>0</v>
      </c>
      <c r="U43" s="62">
        <f>'Res OLS Model'!$B$13*K43</f>
        <v>0</v>
      </c>
      <c r="V43" s="62">
        <f t="shared" si="2"/>
        <v>19527940.539600126</v>
      </c>
      <c r="W43" s="13">
        <f t="shared" si="3"/>
        <v>2.2382160194812258E-2</v>
      </c>
    </row>
    <row r="44" spans="1:23" s="30" customFormat="1" x14ac:dyDescent="0.25">
      <c r="A44" s="11">
        <f>'Monthly Data'!A44</f>
        <v>39083</v>
      </c>
      <c r="B44" s="6">
        <f t="shared" si="1"/>
        <v>2007</v>
      </c>
      <c r="C44" s="4">
        <f>'Monthly Data'!D44</f>
        <v>21922976.931900006</v>
      </c>
      <c r="D44" s="30">
        <f>'Monthly Data'!M44</f>
        <v>712.6</v>
      </c>
      <c r="E44" s="30">
        <f>'Monthly Data'!N44</f>
        <v>0</v>
      </c>
      <c r="F44" s="30">
        <f>'Monthly Data'!S44</f>
        <v>22725</v>
      </c>
      <c r="G44" s="30">
        <f>'Monthly Data'!AD44</f>
        <v>0</v>
      </c>
      <c r="H44" s="30">
        <f>'Monthly Data'!AF44</f>
        <v>0</v>
      </c>
      <c r="I44" s="30">
        <f>'Monthly Data'!AH44</f>
        <v>0</v>
      </c>
      <c r="J44" s="30">
        <f>'Monthly Data'!AI44</f>
        <v>1</v>
      </c>
      <c r="K44" s="30">
        <f>'Monthly Data'!AJ44</f>
        <v>0</v>
      </c>
      <c r="M44" s="62">
        <f>'Res OLS Model'!$B$5</f>
        <v>36285878.877469003</v>
      </c>
      <c r="N44" s="62">
        <f>'Res OLS Model'!$B$6*D44</f>
        <v>7984117.8633213779</v>
      </c>
      <c r="O44" s="62">
        <f>'Res OLS Model'!$B$7*E44</f>
        <v>0</v>
      </c>
      <c r="P44" s="62">
        <f>'Res OLS Model'!$B$8*F44</f>
        <v>-22845237.34343157</v>
      </c>
      <c r="Q44" s="62">
        <f>'Res OLS Model'!$B$9*G44</f>
        <v>0</v>
      </c>
      <c r="R44" s="62">
        <f>'Res OLS Model'!$B$10*H44</f>
        <v>0</v>
      </c>
      <c r="S44" s="62">
        <f>'Res OLS Model'!$B$11*I44</f>
        <v>0</v>
      </c>
      <c r="T44" s="62">
        <f>'Res OLS Model'!$B$12*J44</f>
        <v>1341287.9429404701</v>
      </c>
      <c r="U44" s="62">
        <f>'Res OLS Model'!$B$13*K44</f>
        <v>0</v>
      </c>
      <c r="V44" s="62">
        <f t="shared" si="2"/>
        <v>22766047.340299282</v>
      </c>
      <c r="W44" s="13">
        <f t="shared" si="3"/>
        <v>3.8456018588083687E-2</v>
      </c>
    </row>
    <row r="45" spans="1:23" s="30" customFormat="1" x14ac:dyDescent="0.25">
      <c r="A45" s="11">
        <f>'Monthly Data'!A45</f>
        <v>39114</v>
      </c>
      <c r="B45" s="6">
        <f t="shared" si="1"/>
        <v>2007</v>
      </c>
      <c r="C45" s="4">
        <f>'Monthly Data'!D45</f>
        <v>21215229.739700001</v>
      </c>
      <c r="D45" s="30">
        <f>'Monthly Data'!M45</f>
        <v>775.5</v>
      </c>
      <c r="E45" s="30">
        <f>'Monthly Data'!N45</f>
        <v>0</v>
      </c>
      <c r="F45" s="30">
        <f>'Monthly Data'!S45</f>
        <v>22730</v>
      </c>
      <c r="G45" s="30">
        <f>'Monthly Data'!AD45</f>
        <v>0</v>
      </c>
      <c r="H45" s="30">
        <f>'Monthly Data'!AF45</f>
        <v>0</v>
      </c>
      <c r="I45" s="30">
        <f>'Monthly Data'!AH45</f>
        <v>0</v>
      </c>
      <c r="J45" s="30">
        <f>'Monthly Data'!AI45</f>
        <v>0</v>
      </c>
      <c r="K45" s="30">
        <f>'Monthly Data'!AJ45</f>
        <v>0</v>
      </c>
      <c r="M45" s="62">
        <f>'Res OLS Model'!$B$5</f>
        <v>36285878.877469003</v>
      </c>
      <c r="N45" s="62">
        <f>'Res OLS Model'!$B$6*D45</f>
        <v>8688862.4796600174</v>
      </c>
      <c r="O45" s="62">
        <f>'Res OLS Model'!$B$7*E45</f>
        <v>0</v>
      </c>
      <c r="P45" s="62">
        <f>'Res OLS Model'!$B$8*F45</f>
        <v>-22850263.798292611</v>
      </c>
      <c r="Q45" s="62">
        <f>'Res OLS Model'!$B$9*G45</f>
        <v>0</v>
      </c>
      <c r="R45" s="62">
        <f>'Res OLS Model'!$B$10*H45</f>
        <v>0</v>
      </c>
      <c r="S45" s="62">
        <f>'Res OLS Model'!$B$11*I45</f>
        <v>0</v>
      </c>
      <c r="T45" s="62">
        <f>'Res OLS Model'!$B$12*J45</f>
        <v>0</v>
      </c>
      <c r="U45" s="62">
        <f>'Res OLS Model'!$B$13*K45</f>
        <v>0</v>
      </c>
      <c r="V45" s="62">
        <f t="shared" si="2"/>
        <v>22124477.558836412</v>
      </c>
      <c r="W45" s="13">
        <f t="shared" si="3"/>
        <v>4.2858259386884603E-2</v>
      </c>
    </row>
    <row r="46" spans="1:23" s="30" customFormat="1" x14ac:dyDescent="0.25">
      <c r="A46" s="11">
        <f>'Monthly Data'!A46</f>
        <v>39142</v>
      </c>
      <c r="B46" s="6">
        <f t="shared" si="1"/>
        <v>2007</v>
      </c>
      <c r="C46" s="4">
        <f>'Monthly Data'!D46</f>
        <v>22507435.654300001</v>
      </c>
      <c r="D46" s="30">
        <f>'Monthly Data'!M46</f>
        <v>588.29999999999995</v>
      </c>
      <c r="E46" s="30">
        <f>'Monthly Data'!N46</f>
        <v>0</v>
      </c>
      <c r="F46" s="30">
        <f>'Monthly Data'!S46</f>
        <v>22750</v>
      </c>
      <c r="G46" s="30">
        <f>'Monthly Data'!AD46</f>
        <v>0</v>
      </c>
      <c r="H46" s="30">
        <f>'Monthly Data'!AF46</f>
        <v>0</v>
      </c>
      <c r="I46" s="30">
        <f>'Monthly Data'!AH46</f>
        <v>0</v>
      </c>
      <c r="J46" s="30">
        <f>'Monthly Data'!AI46</f>
        <v>0</v>
      </c>
      <c r="K46" s="30">
        <f>'Monthly Data'!AJ46</f>
        <v>1</v>
      </c>
      <c r="M46" s="62">
        <f>'Res OLS Model'!$B$5</f>
        <v>36285878.877469003</v>
      </c>
      <c r="N46" s="62">
        <f>'Res OLS Model'!$B$6*D46</f>
        <v>6591434.9410496298</v>
      </c>
      <c r="O46" s="62">
        <f>'Res OLS Model'!$B$7*E46</f>
        <v>0</v>
      </c>
      <c r="P46" s="62">
        <f>'Res OLS Model'!$B$8*F46</f>
        <v>-22870369.617736775</v>
      </c>
      <c r="Q46" s="62">
        <f>'Res OLS Model'!$B$9*G46</f>
        <v>0</v>
      </c>
      <c r="R46" s="62">
        <f>'Res OLS Model'!$B$10*H46</f>
        <v>0</v>
      </c>
      <c r="S46" s="62">
        <f>'Res OLS Model'!$B$11*I46</f>
        <v>0</v>
      </c>
      <c r="T46" s="62">
        <f>'Res OLS Model'!$B$12*J46</f>
        <v>0</v>
      </c>
      <c r="U46" s="62">
        <f>'Res OLS Model'!$B$13*K46</f>
        <v>623335.83106531797</v>
      </c>
      <c r="V46" s="62">
        <f t="shared" si="2"/>
        <v>20630280.031847175</v>
      </c>
      <c r="W46" s="13">
        <f t="shared" si="3"/>
        <v>8.3401576762664145E-2</v>
      </c>
    </row>
    <row r="47" spans="1:23" s="30" customFormat="1" x14ac:dyDescent="0.25">
      <c r="A47" s="11">
        <f>'Monthly Data'!A47</f>
        <v>39173</v>
      </c>
      <c r="B47" s="6">
        <f t="shared" si="1"/>
        <v>2007</v>
      </c>
      <c r="C47" s="4">
        <f>'Monthly Data'!D47</f>
        <v>16894791.8596</v>
      </c>
      <c r="D47" s="30">
        <f>'Monthly Data'!M47</f>
        <v>358.6</v>
      </c>
      <c r="E47" s="30">
        <f>'Monthly Data'!N47</f>
        <v>0</v>
      </c>
      <c r="F47" s="30">
        <f>'Monthly Data'!S47</f>
        <v>22448</v>
      </c>
      <c r="G47" s="30">
        <f>'Monthly Data'!AD47</f>
        <v>0</v>
      </c>
      <c r="H47" s="30">
        <f>'Monthly Data'!AF47</f>
        <v>1</v>
      </c>
      <c r="I47" s="30">
        <f>'Monthly Data'!AH47</f>
        <v>0</v>
      </c>
      <c r="J47" s="30">
        <f>'Monthly Data'!AI47</f>
        <v>0</v>
      </c>
      <c r="K47" s="30">
        <f>'Monthly Data'!AJ47</f>
        <v>0</v>
      </c>
      <c r="M47" s="62">
        <f>'Res OLS Model'!$B$5</f>
        <v>36285878.877469003</v>
      </c>
      <c r="N47" s="62">
        <f>'Res OLS Model'!$B$6*D47</f>
        <v>4017828.6076158383</v>
      </c>
      <c r="O47" s="62">
        <f>'Res OLS Model'!$B$7*E47</f>
        <v>0</v>
      </c>
      <c r="P47" s="62">
        <f>'Res OLS Model'!$B$8*F47</f>
        <v>-22566771.744129896</v>
      </c>
      <c r="Q47" s="62">
        <f>'Res OLS Model'!$B$9*G47</f>
        <v>0</v>
      </c>
      <c r="R47" s="62">
        <f>'Res OLS Model'!$B$10*H47</f>
        <v>-1378033.61082948</v>
      </c>
      <c r="S47" s="62">
        <f>'Res OLS Model'!$B$11*I47</f>
        <v>0</v>
      </c>
      <c r="T47" s="62">
        <f>'Res OLS Model'!$B$12*J47</f>
        <v>0</v>
      </c>
      <c r="U47" s="62">
        <f>'Res OLS Model'!$B$13*K47</f>
        <v>0</v>
      </c>
      <c r="V47" s="62">
        <f t="shared" si="2"/>
        <v>16358902.130125463</v>
      </c>
      <c r="W47" s="13">
        <f t="shared" si="3"/>
        <v>3.1719226488726021E-2</v>
      </c>
    </row>
    <row r="48" spans="1:23" s="30" customFormat="1" x14ac:dyDescent="0.25">
      <c r="A48" s="11">
        <f>'Monthly Data'!A48</f>
        <v>39203</v>
      </c>
      <c r="B48" s="6">
        <f t="shared" si="1"/>
        <v>2007</v>
      </c>
      <c r="C48" s="4">
        <f>'Monthly Data'!D48</f>
        <v>14320600.543499999</v>
      </c>
      <c r="D48" s="30">
        <f>'Monthly Data'!M48</f>
        <v>150.19999999999999</v>
      </c>
      <c r="E48" s="30">
        <f>'Monthly Data'!N48</f>
        <v>9.5</v>
      </c>
      <c r="F48" s="30">
        <f>'Monthly Data'!S48</f>
        <v>22347</v>
      </c>
      <c r="G48" s="30">
        <f>'Monthly Data'!AD48</f>
        <v>0</v>
      </c>
      <c r="H48" s="30">
        <f>'Monthly Data'!AF48</f>
        <v>0</v>
      </c>
      <c r="I48" s="30">
        <f>'Monthly Data'!AH48</f>
        <v>1</v>
      </c>
      <c r="J48" s="30">
        <f>'Monthly Data'!AI48</f>
        <v>0</v>
      </c>
      <c r="K48" s="30">
        <f>'Monthly Data'!AJ48</f>
        <v>0</v>
      </c>
      <c r="M48" s="62">
        <f>'Res OLS Model'!$B$5</f>
        <v>36285878.877469003</v>
      </c>
      <c r="N48" s="62">
        <f>'Res OLS Model'!$B$6*D48</f>
        <v>1682871.8819405991</v>
      </c>
      <c r="O48" s="62">
        <f>'Res OLS Model'!$B$7*E48</f>
        <v>255951.85880979081</v>
      </c>
      <c r="P48" s="62">
        <f>'Res OLS Model'!$B$8*F48</f>
        <v>-22465237.355936866</v>
      </c>
      <c r="Q48" s="62">
        <f>'Res OLS Model'!$B$9*G48</f>
        <v>0</v>
      </c>
      <c r="R48" s="62">
        <f>'Res OLS Model'!$B$10*H48</f>
        <v>0</v>
      </c>
      <c r="S48" s="62">
        <f>'Res OLS Model'!$B$11*I48</f>
        <v>-2360733.7423852198</v>
      </c>
      <c r="T48" s="62">
        <f>'Res OLS Model'!$B$12*J48</f>
        <v>0</v>
      </c>
      <c r="U48" s="62">
        <f>'Res OLS Model'!$B$13*K48</f>
        <v>0</v>
      </c>
      <c r="V48" s="62">
        <f t="shared" si="2"/>
        <v>13398731.519897304</v>
      </c>
      <c r="W48" s="13">
        <f t="shared" si="3"/>
        <v>6.4373628801560487E-2</v>
      </c>
    </row>
    <row r="49" spans="1:23" s="30" customFormat="1" x14ac:dyDescent="0.25">
      <c r="A49" s="11">
        <f>'Monthly Data'!A49</f>
        <v>39234</v>
      </c>
      <c r="B49" s="6">
        <f t="shared" si="1"/>
        <v>2007</v>
      </c>
      <c r="C49" s="4">
        <f>'Monthly Data'!D49</f>
        <v>13454585.3166</v>
      </c>
      <c r="D49" s="30">
        <f>'Monthly Data'!M49</f>
        <v>29.4</v>
      </c>
      <c r="E49" s="30">
        <f>'Monthly Data'!N49</f>
        <v>69.7</v>
      </c>
      <c r="F49" s="30">
        <f>'Monthly Data'!S49</f>
        <v>22357</v>
      </c>
      <c r="G49" s="30">
        <f>'Monthly Data'!AD49</f>
        <v>0</v>
      </c>
      <c r="H49" s="30">
        <f>'Monthly Data'!AF49</f>
        <v>0</v>
      </c>
      <c r="I49" s="30">
        <f>'Monthly Data'!AH49</f>
        <v>1</v>
      </c>
      <c r="J49" s="30">
        <f>'Monthly Data'!AI49</f>
        <v>0</v>
      </c>
      <c r="K49" s="30">
        <f>'Monthly Data'!AJ49</f>
        <v>0</v>
      </c>
      <c r="M49" s="62">
        <f>'Res OLS Model'!$B$5</f>
        <v>36285878.877469003</v>
      </c>
      <c r="N49" s="62">
        <f>'Res OLS Model'!$B$6*D49</f>
        <v>329403.68394842616</v>
      </c>
      <c r="O49" s="62">
        <f>'Res OLS Model'!$B$7*E49</f>
        <v>1877878.3746360443</v>
      </c>
      <c r="P49" s="62">
        <f>'Res OLS Model'!$B$8*F49</f>
        <v>-22475290.265658949</v>
      </c>
      <c r="Q49" s="62">
        <f>'Res OLS Model'!$B$9*G49</f>
        <v>0</v>
      </c>
      <c r="R49" s="62">
        <f>'Res OLS Model'!$B$10*H49</f>
        <v>0</v>
      </c>
      <c r="S49" s="62">
        <f>'Res OLS Model'!$B$11*I49</f>
        <v>-2360733.7423852198</v>
      </c>
      <c r="T49" s="62">
        <f>'Res OLS Model'!$B$12*J49</f>
        <v>0</v>
      </c>
      <c r="U49" s="62">
        <f>'Res OLS Model'!$B$13*K49</f>
        <v>0</v>
      </c>
      <c r="V49" s="62">
        <f t="shared" si="2"/>
        <v>13657136.928009309</v>
      </c>
      <c r="W49" s="13">
        <f t="shared" si="3"/>
        <v>1.5054467056625241E-2</v>
      </c>
    </row>
    <row r="50" spans="1:23" s="30" customFormat="1" x14ac:dyDescent="0.25">
      <c r="A50" s="11">
        <f>'Monthly Data'!A50</f>
        <v>39264</v>
      </c>
      <c r="B50" s="6">
        <f t="shared" si="1"/>
        <v>2007</v>
      </c>
      <c r="C50" s="4">
        <f>'Monthly Data'!D50</f>
        <v>14173063.398399998</v>
      </c>
      <c r="D50" s="30">
        <f>'Monthly Data'!M50</f>
        <v>15.7</v>
      </c>
      <c r="E50" s="30">
        <f>'Monthly Data'!N50</f>
        <v>62.7</v>
      </c>
      <c r="F50" s="30">
        <f>'Monthly Data'!S50</f>
        <v>22359</v>
      </c>
      <c r="G50" s="30">
        <f>'Monthly Data'!AD50</f>
        <v>0</v>
      </c>
      <c r="H50" s="30">
        <f>'Monthly Data'!AF50</f>
        <v>0</v>
      </c>
      <c r="I50" s="30">
        <f>'Monthly Data'!AH50</f>
        <v>1</v>
      </c>
      <c r="J50" s="30">
        <f>'Monthly Data'!AI50</f>
        <v>0</v>
      </c>
      <c r="K50" s="30">
        <f>'Monthly Data'!AJ50</f>
        <v>0</v>
      </c>
      <c r="M50" s="62">
        <f>'Res OLS Model'!$B$5</f>
        <v>36285878.877469003</v>
      </c>
      <c r="N50" s="62">
        <f>'Res OLS Model'!$B$6*D50</f>
        <v>175906.04891123439</v>
      </c>
      <c r="O50" s="62">
        <f>'Res OLS Model'!$B$7*E50</f>
        <v>1689282.2681446194</v>
      </c>
      <c r="P50" s="62">
        <f>'Res OLS Model'!$B$8*F50</f>
        <v>-22477300.847603366</v>
      </c>
      <c r="Q50" s="62">
        <f>'Res OLS Model'!$B$9*G50</f>
        <v>0</v>
      </c>
      <c r="R50" s="62">
        <f>'Res OLS Model'!$B$10*H50</f>
        <v>0</v>
      </c>
      <c r="S50" s="62">
        <f>'Res OLS Model'!$B$11*I50</f>
        <v>-2360733.7423852198</v>
      </c>
      <c r="T50" s="62">
        <f>'Res OLS Model'!$B$12*J50</f>
        <v>0</v>
      </c>
      <c r="U50" s="62">
        <f>'Res OLS Model'!$B$13*K50</f>
        <v>0</v>
      </c>
      <c r="V50" s="62">
        <f t="shared" si="2"/>
        <v>13313032.604536276</v>
      </c>
      <c r="W50" s="13">
        <f t="shared" si="3"/>
        <v>6.0680656657530398E-2</v>
      </c>
    </row>
    <row r="51" spans="1:23" s="30" customFormat="1" x14ac:dyDescent="0.25">
      <c r="A51" s="11">
        <f>'Monthly Data'!A51</f>
        <v>39295</v>
      </c>
      <c r="B51" s="6">
        <f t="shared" si="1"/>
        <v>2007</v>
      </c>
      <c r="C51" s="4">
        <f>'Monthly Data'!D51</f>
        <v>14172004.111099999</v>
      </c>
      <c r="D51" s="30">
        <f>'Monthly Data'!M51</f>
        <v>12.1</v>
      </c>
      <c r="E51" s="30">
        <f>'Monthly Data'!N51</f>
        <v>100.4</v>
      </c>
      <c r="F51" s="30">
        <f>'Monthly Data'!S51</f>
        <v>22368</v>
      </c>
      <c r="G51" s="30">
        <f>'Monthly Data'!AD51</f>
        <v>0</v>
      </c>
      <c r="H51" s="30">
        <f>'Monthly Data'!AF51</f>
        <v>0</v>
      </c>
      <c r="I51" s="30">
        <f>'Monthly Data'!AH51</f>
        <v>1</v>
      </c>
      <c r="J51" s="30">
        <f>'Monthly Data'!AI51</f>
        <v>0</v>
      </c>
      <c r="K51" s="30">
        <f>'Monthly Data'!AJ51</f>
        <v>0</v>
      </c>
      <c r="M51" s="62">
        <f>'Res OLS Model'!$B$5</f>
        <v>36285878.877469003</v>
      </c>
      <c r="N51" s="62">
        <f>'Res OLS Model'!$B$6*D51</f>
        <v>135570.90393795772</v>
      </c>
      <c r="O51" s="62">
        <f>'Res OLS Model'!$B$7*E51</f>
        <v>2705007.0131055787</v>
      </c>
      <c r="P51" s="62">
        <f>'Res OLS Model'!$B$8*F51</f>
        <v>-22486348.466353241</v>
      </c>
      <c r="Q51" s="62">
        <f>'Res OLS Model'!$B$9*G51</f>
        <v>0</v>
      </c>
      <c r="R51" s="62">
        <f>'Res OLS Model'!$B$10*H51</f>
        <v>0</v>
      </c>
      <c r="S51" s="62">
        <f>'Res OLS Model'!$B$11*I51</f>
        <v>-2360733.7423852198</v>
      </c>
      <c r="T51" s="62">
        <f>'Res OLS Model'!$B$12*J51</f>
        <v>0</v>
      </c>
      <c r="U51" s="62">
        <f>'Res OLS Model'!$B$13*K51</f>
        <v>0</v>
      </c>
      <c r="V51" s="62">
        <f t="shared" si="2"/>
        <v>14279374.585774079</v>
      </c>
      <c r="W51" s="13">
        <f t="shared" si="3"/>
        <v>7.5762379006073903E-3</v>
      </c>
    </row>
    <row r="52" spans="1:23" s="30" customFormat="1" x14ac:dyDescent="0.25">
      <c r="A52" s="11">
        <f>'Monthly Data'!A52</f>
        <v>39326</v>
      </c>
      <c r="B52" s="6">
        <f t="shared" si="1"/>
        <v>2007</v>
      </c>
      <c r="C52" s="4">
        <f>'Monthly Data'!D52</f>
        <v>13992548.4</v>
      </c>
      <c r="D52" s="30">
        <f>'Monthly Data'!M52</f>
        <v>54.8</v>
      </c>
      <c r="E52" s="30">
        <f>'Monthly Data'!N52</f>
        <v>32.200000000000003</v>
      </c>
      <c r="F52" s="30">
        <f>'Monthly Data'!S52</f>
        <v>22586</v>
      </c>
      <c r="G52" s="30">
        <f>'Monthly Data'!AD52</f>
        <v>1</v>
      </c>
      <c r="H52" s="30">
        <f>'Monthly Data'!AF52</f>
        <v>0</v>
      </c>
      <c r="I52" s="30">
        <f>'Monthly Data'!AH52</f>
        <v>0</v>
      </c>
      <c r="J52" s="30">
        <f>'Monthly Data'!AI52</f>
        <v>0</v>
      </c>
      <c r="K52" s="30">
        <f>'Monthly Data'!AJ52</f>
        <v>0</v>
      </c>
      <c r="M52" s="62">
        <f>'Res OLS Model'!$B$5</f>
        <v>36285878.877469003</v>
      </c>
      <c r="N52" s="62">
        <f>'Res OLS Model'!$B$6*D52</f>
        <v>613990.54014876718</v>
      </c>
      <c r="O52" s="62">
        <f>'Res OLS Model'!$B$7*E52</f>
        <v>867542.0898605542</v>
      </c>
      <c r="P52" s="62">
        <f>'Res OLS Model'!$B$8*F52</f>
        <v>-22705501.898294631</v>
      </c>
      <c r="Q52" s="62">
        <f>'Res OLS Model'!$B$9*G52</f>
        <v>-1472524.5627255</v>
      </c>
      <c r="R52" s="62">
        <f>'Res OLS Model'!$B$10*H52</f>
        <v>0</v>
      </c>
      <c r="S52" s="62">
        <f>'Res OLS Model'!$B$11*I52</f>
        <v>0</v>
      </c>
      <c r="T52" s="62">
        <f>'Res OLS Model'!$B$12*J52</f>
        <v>0</v>
      </c>
      <c r="U52" s="62">
        <f>'Res OLS Model'!$B$13*K52</f>
        <v>0</v>
      </c>
      <c r="V52" s="62">
        <f t="shared" si="2"/>
        <v>13589385.046458188</v>
      </c>
      <c r="W52" s="13">
        <f t="shared" si="3"/>
        <v>2.8812718170895295E-2</v>
      </c>
    </row>
    <row r="53" spans="1:23" s="30" customFormat="1" x14ac:dyDescent="0.25">
      <c r="A53" s="11">
        <f>'Monthly Data'!A53</f>
        <v>39356</v>
      </c>
      <c r="B53" s="6">
        <f t="shared" si="1"/>
        <v>2007</v>
      </c>
      <c r="C53" s="4">
        <f>'Monthly Data'!D53</f>
        <v>14869629.175000001</v>
      </c>
      <c r="D53" s="30">
        <f>'Monthly Data'!M53</f>
        <v>174.9</v>
      </c>
      <c r="E53" s="30">
        <f>'Monthly Data'!N53</f>
        <v>6.8</v>
      </c>
      <c r="F53" s="30">
        <f>'Monthly Data'!S53</f>
        <v>22755</v>
      </c>
      <c r="G53" s="30">
        <f>'Monthly Data'!AD53</f>
        <v>1</v>
      </c>
      <c r="H53" s="30">
        <f>'Monthly Data'!AF53</f>
        <v>0</v>
      </c>
      <c r="I53" s="30">
        <f>'Monthly Data'!AH53</f>
        <v>0</v>
      </c>
      <c r="J53" s="30">
        <f>'Monthly Data'!AI53</f>
        <v>0</v>
      </c>
      <c r="K53" s="30">
        <f>'Monthly Data'!AJ53</f>
        <v>0</v>
      </c>
      <c r="M53" s="62">
        <f>'Res OLS Model'!$B$5</f>
        <v>36285878.877469003</v>
      </c>
      <c r="N53" s="62">
        <f>'Res OLS Model'!$B$6*D53</f>
        <v>1959615.7932850253</v>
      </c>
      <c r="O53" s="62">
        <f>'Res OLS Model'!$B$7*E53</f>
        <v>183207.64630595551</v>
      </c>
      <c r="P53" s="62">
        <f>'Res OLS Model'!$B$8*F53</f>
        <v>-22875396.072597817</v>
      </c>
      <c r="Q53" s="62">
        <f>'Res OLS Model'!$B$9*G53</f>
        <v>-1472524.5627255</v>
      </c>
      <c r="R53" s="62">
        <f>'Res OLS Model'!$B$10*H53</f>
        <v>0</v>
      </c>
      <c r="S53" s="62">
        <f>'Res OLS Model'!$B$11*I53</f>
        <v>0</v>
      </c>
      <c r="T53" s="62">
        <f>'Res OLS Model'!$B$12*J53</f>
        <v>0</v>
      </c>
      <c r="U53" s="62">
        <f>'Res OLS Model'!$B$13*K53</f>
        <v>0</v>
      </c>
      <c r="V53" s="62">
        <f t="shared" si="2"/>
        <v>14080781.68173667</v>
      </c>
      <c r="W53" s="13">
        <f t="shared" si="3"/>
        <v>5.3050919022890178E-2</v>
      </c>
    </row>
    <row r="54" spans="1:23" s="30" customFormat="1" x14ac:dyDescent="0.25">
      <c r="A54" s="11">
        <f>'Monthly Data'!A54</f>
        <v>39387</v>
      </c>
      <c r="B54" s="6">
        <f t="shared" si="1"/>
        <v>2007</v>
      </c>
      <c r="C54" s="4">
        <f>'Monthly Data'!D54</f>
        <v>16927791.467799999</v>
      </c>
      <c r="D54" s="30">
        <f>'Monthly Data'!M54</f>
        <v>474.2</v>
      </c>
      <c r="E54" s="30">
        <f>'Monthly Data'!N54</f>
        <v>0</v>
      </c>
      <c r="F54" s="30">
        <f>'Monthly Data'!S54</f>
        <v>22823</v>
      </c>
      <c r="G54" s="30">
        <f>'Monthly Data'!AD54</f>
        <v>1</v>
      </c>
      <c r="H54" s="30">
        <f>'Monthly Data'!AF54</f>
        <v>0</v>
      </c>
      <c r="I54" s="30">
        <f>'Monthly Data'!AH54</f>
        <v>0</v>
      </c>
      <c r="J54" s="30">
        <f>'Monthly Data'!AI54</f>
        <v>0</v>
      </c>
      <c r="K54" s="30">
        <f>'Monthly Data'!AJ54</f>
        <v>0</v>
      </c>
      <c r="M54" s="62">
        <f>'Res OLS Model'!$B$5</f>
        <v>36285878.877469003</v>
      </c>
      <c r="N54" s="62">
        <f>'Res OLS Model'!$B$6*D54</f>
        <v>5313034.9295354998</v>
      </c>
      <c r="O54" s="62">
        <f>'Res OLS Model'!$B$7*E54</f>
        <v>0</v>
      </c>
      <c r="P54" s="62">
        <f>'Res OLS Model'!$B$8*F54</f>
        <v>-22943755.858707976</v>
      </c>
      <c r="Q54" s="62">
        <f>'Res OLS Model'!$B$9*G54</f>
        <v>-1472524.5627255</v>
      </c>
      <c r="R54" s="62">
        <f>'Res OLS Model'!$B$10*H54</f>
        <v>0</v>
      </c>
      <c r="S54" s="62">
        <f>'Res OLS Model'!$B$11*I54</f>
        <v>0</v>
      </c>
      <c r="T54" s="62">
        <f>'Res OLS Model'!$B$12*J54</f>
        <v>0</v>
      </c>
      <c r="U54" s="62">
        <f>'Res OLS Model'!$B$13*K54</f>
        <v>0</v>
      </c>
      <c r="V54" s="62">
        <f t="shared" si="2"/>
        <v>17182633.385571029</v>
      </c>
      <c r="W54" s="13">
        <f t="shared" si="3"/>
        <v>1.5054646570746684E-2</v>
      </c>
    </row>
    <row r="55" spans="1:23" s="30" customFormat="1" x14ac:dyDescent="0.25">
      <c r="A55" s="11">
        <f>'Monthly Data'!A55</f>
        <v>39417</v>
      </c>
      <c r="B55" s="6">
        <f t="shared" si="1"/>
        <v>2007</v>
      </c>
      <c r="C55" s="4">
        <f>'Monthly Data'!D55</f>
        <v>20910746.5209</v>
      </c>
      <c r="D55" s="30">
        <f>'Monthly Data'!M55</f>
        <v>716.1</v>
      </c>
      <c r="E55" s="30">
        <f>'Monthly Data'!N55</f>
        <v>0</v>
      </c>
      <c r="F55" s="30">
        <f>'Monthly Data'!S55</f>
        <v>22839</v>
      </c>
      <c r="G55" s="30">
        <f>'Monthly Data'!AD55</f>
        <v>0</v>
      </c>
      <c r="H55" s="30">
        <f>'Monthly Data'!AF55</f>
        <v>0</v>
      </c>
      <c r="I55" s="30">
        <f>'Monthly Data'!AH55</f>
        <v>0</v>
      </c>
      <c r="J55" s="30">
        <f>'Monthly Data'!AI55</f>
        <v>0</v>
      </c>
      <c r="K55" s="30">
        <f>'Monthly Data'!AJ55</f>
        <v>0</v>
      </c>
      <c r="M55" s="62">
        <f>'Res OLS Model'!$B$5</f>
        <v>36285878.877469003</v>
      </c>
      <c r="N55" s="62">
        <f>'Res OLS Model'!$B$6*D55</f>
        <v>8023332.5876009529</v>
      </c>
      <c r="O55" s="62">
        <f>'Res OLS Model'!$B$7*E55</f>
        <v>0</v>
      </c>
      <c r="P55" s="62">
        <f>'Res OLS Model'!$B$8*F55</f>
        <v>-22959840.514263306</v>
      </c>
      <c r="Q55" s="62">
        <f>'Res OLS Model'!$B$9*G55</f>
        <v>0</v>
      </c>
      <c r="R55" s="62">
        <f>'Res OLS Model'!$B$10*H55</f>
        <v>0</v>
      </c>
      <c r="S55" s="62">
        <f>'Res OLS Model'!$B$11*I55</f>
        <v>0</v>
      </c>
      <c r="T55" s="62">
        <f>'Res OLS Model'!$B$12*J55</f>
        <v>0</v>
      </c>
      <c r="U55" s="62">
        <f>'Res OLS Model'!$B$13*K55</f>
        <v>0</v>
      </c>
      <c r="V55" s="62">
        <f t="shared" si="2"/>
        <v>21349370.950806651</v>
      </c>
      <c r="W55" s="13">
        <f t="shared" si="3"/>
        <v>2.0976029213890204E-2</v>
      </c>
    </row>
    <row r="56" spans="1:23" s="30" customFormat="1" x14ac:dyDescent="0.25">
      <c r="A56" s="11">
        <f>'Monthly Data'!A56</f>
        <v>39448</v>
      </c>
      <c r="B56" s="6">
        <f t="shared" si="1"/>
        <v>2008</v>
      </c>
      <c r="C56" s="4">
        <f>'Monthly Data'!D56</f>
        <v>22655391.983200002</v>
      </c>
      <c r="D56" s="30">
        <f>'Monthly Data'!M56</f>
        <v>685.1</v>
      </c>
      <c r="E56" s="30">
        <f>'Monthly Data'!N56</f>
        <v>0</v>
      </c>
      <c r="F56" s="30">
        <f>'Monthly Data'!S56</f>
        <v>22935</v>
      </c>
      <c r="G56" s="30">
        <f>'Monthly Data'!AD56</f>
        <v>0</v>
      </c>
      <c r="H56" s="30">
        <f>'Monthly Data'!AF56</f>
        <v>0</v>
      </c>
      <c r="I56" s="30">
        <f>'Monthly Data'!AH56</f>
        <v>0</v>
      </c>
      <c r="J56" s="30">
        <f>'Monthly Data'!AI56</f>
        <v>1</v>
      </c>
      <c r="K56" s="30">
        <f>'Monthly Data'!AJ56</f>
        <v>0</v>
      </c>
      <c r="M56" s="62">
        <f>'Res OLS Model'!$B$5</f>
        <v>36285878.877469003</v>
      </c>
      <c r="N56" s="62">
        <f>'Res OLS Model'!$B$6*D56</f>
        <v>7676002.1725532925</v>
      </c>
      <c r="O56" s="62">
        <f>'Res OLS Model'!$B$7*E56</f>
        <v>0</v>
      </c>
      <c r="P56" s="62">
        <f>'Res OLS Model'!$B$8*F56</f>
        <v>-23056348.447595295</v>
      </c>
      <c r="Q56" s="62">
        <f>'Res OLS Model'!$B$9*G56</f>
        <v>0</v>
      </c>
      <c r="R56" s="62">
        <f>'Res OLS Model'!$B$10*H56</f>
        <v>0</v>
      </c>
      <c r="S56" s="62">
        <f>'Res OLS Model'!$B$11*I56</f>
        <v>0</v>
      </c>
      <c r="T56" s="62">
        <f>'Res OLS Model'!$B$12*J56</f>
        <v>1341287.9429404701</v>
      </c>
      <c r="U56" s="62">
        <f>'Res OLS Model'!$B$13*K56</f>
        <v>0</v>
      </c>
      <c r="V56" s="62">
        <f t="shared" si="2"/>
        <v>22246820.545367472</v>
      </c>
      <c r="W56" s="13">
        <f t="shared" si="3"/>
        <v>1.8034180919734463E-2</v>
      </c>
    </row>
    <row r="57" spans="1:23" s="30" customFormat="1" x14ac:dyDescent="0.25">
      <c r="A57" s="11">
        <f>'Monthly Data'!A57</f>
        <v>39479</v>
      </c>
      <c r="B57" s="6">
        <f t="shared" si="1"/>
        <v>2008</v>
      </c>
      <c r="C57" s="4">
        <f>'Monthly Data'!D57</f>
        <v>20439079.7447</v>
      </c>
      <c r="D57" s="30">
        <f>'Monthly Data'!M57</f>
        <v>715.1</v>
      </c>
      <c r="E57" s="30">
        <f>'Monthly Data'!N57</f>
        <v>0</v>
      </c>
      <c r="F57" s="30">
        <f>'Monthly Data'!S57</f>
        <v>23009</v>
      </c>
      <c r="G57" s="30">
        <f>'Monthly Data'!AD57</f>
        <v>0</v>
      </c>
      <c r="H57" s="30">
        <f>'Monthly Data'!AF57</f>
        <v>0</v>
      </c>
      <c r="I57" s="30">
        <f>'Monthly Data'!AH57</f>
        <v>0</v>
      </c>
      <c r="J57" s="30">
        <f>'Monthly Data'!AI57</f>
        <v>0</v>
      </c>
      <c r="K57" s="30">
        <f>'Monthly Data'!AJ57</f>
        <v>0</v>
      </c>
      <c r="M57" s="62">
        <f>'Res OLS Model'!$B$5</f>
        <v>36285878.877469003</v>
      </c>
      <c r="N57" s="62">
        <f>'Res OLS Model'!$B$6*D57</f>
        <v>8012128.3806639314</v>
      </c>
      <c r="O57" s="62">
        <f>'Res OLS Model'!$B$7*E57</f>
        <v>0</v>
      </c>
      <c r="P57" s="62">
        <f>'Res OLS Model'!$B$8*F57</f>
        <v>-23130739.979538701</v>
      </c>
      <c r="Q57" s="62">
        <f>'Res OLS Model'!$B$9*G57</f>
        <v>0</v>
      </c>
      <c r="R57" s="62">
        <f>'Res OLS Model'!$B$10*H57</f>
        <v>0</v>
      </c>
      <c r="S57" s="62">
        <f>'Res OLS Model'!$B$11*I57</f>
        <v>0</v>
      </c>
      <c r="T57" s="62">
        <f>'Res OLS Model'!$B$12*J57</f>
        <v>0</v>
      </c>
      <c r="U57" s="62">
        <f>'Res OLS Model'!$B$13*K57</f>
        <v>0</v>
      </c>
      <c r="V57" s="62">
        <f t="shared" si="2"/>
        <v>21167267.278594233</v>
      </c>
      <c r="W57" s="13">
        <f t="shared" si="3"/>
        <v>3.5627217222588395E-2</v>
      </c>
    </row>
    <row r="58" spans="1:23" s="30" customFormat="1" x14ac:dyDescent="0.25">
      <c r="A58" s="11">
        <f>'Monthly Data'!A58</f>
        <v>39508</v>
      </c>
      <c r="B58" s="6">
        <f t="shared" si="1"/>
        <v>2008</v>
      </c>
      <c r="C58" s="4">
        <f>'Monthly Data'!D58</f>
        <v>20740835.5667</v>
      </c>
      <c r="D58" s="30">
        <f>'Monthly Data'!M58</f>
        <v>641</v>
      </c>
      <c r="E58" s="30">
        <f>'Monthly Data'!N58</f>
        <v>0</v>
      </c>
      <c r="F58" s="30">
        <f>'Monthly Data'!S58</f>
        <v>22990</v>
      </c>
      <c r="G58" s="30">
        <f>'Monthly Data'!AD58</f>
        <v>0</v>
      </c>
      <c r="H58" s="30">
        <f>'Monthly Data'!AF58</f>
        <v>0</v>
      </c>
      <c r="I58" s="30">
        <f>'Monthly Data'!AH58</f>
        <v>0</v>
      </c>
      <c r="J58" s="30">
        <f>'Monthly Data'!AI58</f>
        <v>0</v>
      </c>
      <c r="K58" s="30">
        <f>'Monthly Data'!AJ58</f>
        <v>1</v>
      </c>
      <c r="M58" s="62">
        <f>'Res OLS Model'!$B$5</f>
        <v>36285878.877469003</v>
      </c>
      <c r="N58" s="62">
        <f>'Res OLS Model'!$B$6*D58</f>
        <v>7181896.6466306532</v>
      </c>
      <c r="O58" s="62">
        <f>'Res OLS Model'!$B$7*E58</f>
        <v>0</v>
      </c>
      <c r="P58" s="62">
        <f>'Res OLS Model'!$B$8*F58</f>
        <v>-23111639.451066747</v>
      </c>
      <c r="Q58" s="62">
        <f>'Res OLS Model'!$B$9*G58</f>
        <v>0</v>
      </c>
      <c r="R58" s="62">
        <f>'Res OLS Model'!$B$10*H58</f>
        <v>0</v>
      </c>
      <c r="S58" s="62">
        <f>'Res OLS Model'!$B$11*I58</f>
        <v>0</v>
      </c>
      <c r="T58" s="62">
        <f>'Res OLS Model'!$B$12*J58</f>
        <v>0</v>
      </c>
      <c r="U58" s="62">
        <f>'Res OLS Model'!$B$13*K58</f>
        <v>623335.83106531797</v>
      </c>
      <c r="V58" s="62">
        <f t="shared" si="2"/>
        <v>20979471.904098228</v>
      </c>
      <c r="W58" s="13">
        <f t="shared" si="3"/>
        <v>1.1505627949790254E-2</v>
      </c>
    </row>
    <row r="59" spans="1:23" s="30" customFormat="1" x14ac:dyDescent="0.25">
      <c r="A59" s="11">
        <f>'Monthly Data'!A59</f>
        <v>39539</v>
      </c>
      <c r="B59" s="6">
        <f t="shared" si="1"/>
        <v>2008</v>
      </c>
      <c r="C59" s="4">
        <f>'Monthly Data'!D59</f>
        <v>15748045.449600002</v>
      </c>
      <c r="D59" s="30">
        <f>'Monthly Data'!M59</f>
        <v>274</v>
      </c>
      <c r="E59" s="30">
        <f>'Monthly Data'!N59</f>
        <v>1</v>
      </c>
      <c r="F59" s="30">
        <f>'Monthly Data'!S59</f>
        <v>22774</v>
      </c>
      <c r="G59" s="30">
        <f>'Monthly Data'!AD59</f>
        <v>0</v>
      </c>
      <c r="H59" s="30">
        <f>'Monthly Data'!AF59</f>
        <v>1</v>
      </c>
      <c r="I59" s="30">
        <f>'Monthly Data'!AH59</f>
        <v>0</v>
      </c>
      <c r="J59" s="30">
        <f>'Monthly Data'!AI59</f>
        <v>0</v>
      </c>
      <c r="K59" s="30">
        <f>'Monthly Data'!AJ59</f>
        <v>0</v>
      </c>
      <c r="M59" s="62">
        <f>'Res OLS Model'!$B$5</f>
        <v>36285878.877469003</v>
      </c>
      <c r="N59" s="62">
        <f>'Res OLS Model'!$B$6*D59</f>
        <v>3069952.7007438359</v>
      </c>
      <c r="O59" s="62">
        <f>'Res OLS Model'!$B$7*E59</f>
        <v>26942.300927346401</v>
      </c>
      <c r="P59" s="62">
        <f>'Res OLS Model'!$B$8*F59</f>
        <v>-22894496.601069774</v>
      </c>
      <c r="Q59" s="62">
        <f>'Res OLS Model'!$B$9*G59</f>
        <v>0</v>
      </c>
      <c r="R59" s="62">
        <f>'Res OLS Model'!$B$10*H59</f>
        <v>-1378033.61082948</v>
      </c>
      <c r="S59" s="62">
        <f>'Res OLS Model'!$B$11*I59</f>
        <v>0</v>
      </c>
      <c r="T59" s="62">
        <f>'Res OLS Model'!$B$12*J59</f>
        <v>0</v>
      </c>
      <c r="U59" s="62">
        <f>'Res OLS Model'!$B$13*K59</f>
        <v>0</v>
      </c>
      <c r="V59" s="62">
        <f t="shared" si="2"/>
        <v>15110243.667240936</v>
      </c>
      <c r="W59" s="13">
        <f t="shared" si="3"/>
        <v>4.0500377294457553E-2</v>
      </c>
    </row>
    <row r="60" spans="1:23" s="30" customFormat="1" x14ac:dyDescent="0.25">
      <c r="A60" s="11">
        <f>'Monthly Data'!A60</f>
        <v>39569</v>
      </c>
      <c r="B60" s="6">
        <f t="shared" si="1"/>
        <v>2008</v>
      </c>
      <c r="C60" s="4">
        <f>'Monthly Data'!D60</f>
        <v>12800245.176199999</v>
      </c>
      <c r="D60" s="30">
        <f>'Monthly Data'!M60</f>
        <v>188.5</v>
      </c>
      <c r="E60" s="30">
        <f>'Monthly Data'!N60</f>
        <v>0</v>
      </c>
      <c r="F60" s="30">
        <f>'Monthly Data'!S60</f>
        <v>22733</v>
      </c>
      <c r="G60" s="30">
        <f>'Monthly Data'!AD60</f>
        <v>0</v>
      </c>
      <c r="H60" s="30">
        <f>'Monthly Data'!AF60</f>
        <v>0</v>
      </c>
      <c r="I60" s="30">
        <f>'Monthly Data'!AH60</f>
        <v>1</v>
      </c>
      <c r="J60" s="30">
        <f>'Monthly Data'!AI60</f>
        <v>0</v>
      </c>
      <c r="K60" s="30">
        <f>'Monthly Data'!AJ60</f>
        <v>0</v>
      </c>
      <c r="M60" s="62">
        <f>'Res OLS Model'!$B$5</f>
        <v>36285878.877469003</v>
      </c>
      <c r="N60" s="62">
        <f>'Res OLS Model'!$B$6*D60</f>
        <v>2111993.0076285149</v>
      </c>
      <c r="O60" s="62">
        <f>'Res OLS Model'!$B$7*E60</f>
        <v>0</v>
      </c>
      <c r="P60" s="62">
        <f>'Res OLS Model'!$B$8*F60</f>
        <v>-22853279.671209238</v>
      </c>
      <c r="Q60" s="62">
        <f>'Res OLS Model'!$B$9*G60</f>
        <v>0</v>
      </c>
      <c r="R60" s="62">
        <f>'Res OLS Model'!$B$10*H60</f>
        <v>0</v>
      </c>
      <c r="S60" s="62">
        <f>'Res OLS Model'!$B$11*I60</f>
        <v>-2360733.7423852198</v>
      </c>
      <c r="T60" s="62">
        <f>'Res OLS Model'!$B$12*J60</f>
        <v>0</v>
      </c>
      <c r="U60" s="62">
        <f>'Res OLS Model'!$B$13*K60</f>
        <v>0</v>
      </c>
      <c r="V60" s="62">
        <f t="shared" si="2"/>
        <v>13183858.47150306</v>
      </c>
      <c r="W60" s="13">
        <f t="shared" si="3"/>
        <v>2.9969214653507492E-2</v>
      </c>
    </row>
    <row r="61" spans="1:23" s="30" customFormat="1" x14ac:dyDescent="0.25">
      <c r="A61" s="11">
        <f>'Monthly Data'!A61</f>
        <v>39600</v>
      </c>
      <c r="B61" s="6">
        <f t="shared" si="1"/>
        <v>2008</v>
      </c>
      <c r="C61" s="4">
        <f>'Monthly Data'!D61</f>
        <v>12178445.581599999</v>
      </c>
      <c r="D61" s="30">
        <f>'Monthly Data'!M61</f>
        <v>23.3</v>
      </c>
      <c r="E61" s="30">
        <f>'Monthly Data'!N61</f>
        <v>56.5</v>
      </c>
      <c r="F61" s="30">
        <f>'Monthly Data'!S61</f>
        <v>22769</v>
      </c>
      <c r="G61" s="30">
        <f>'Monthly Data'!AD61</f>
        <v>0</v>
      </c>
      <c r="H61" s="30">
        <f>'Monthly Data'!AF61</f>
        <v>0</v>
      </c>
      <c r="I61" s="30">
        <f>'Monthly Data'!AH61</f>
        <v>1</v>
      </c>
      <c r="J61" s="30">
        <f>'Monthly Data'!AI61</f>
        <v>0</v>
      </c>
      <c r="K61" s="30">
        <f>'Monthly Data'!AJ61</f>
        <v>0</v>
      </c>
      <c r="M61" s="62">
        <f>'Res OLS Model'!$B$5</f>
        <v>36285878.877469003</v>
      </c>
      <c r="N61" s="62">
        <f>'Res OLS Model'!$B$6*D61</f>
        <v>261058.0216325963</v>
      </c>
      <c r="O61" s="62">
        <f>'Res OLS Model'!$B$7*E61</f>
        <v>1522240.0023950718</v>
      </c>
      <c r="P61" s="62">
        <f>'Res OLS Model'!$B$8*F61</f>
        <v>-22889470.146208733</v>
      </c>
      <c r="Q61" s="62">
        <f>'Res OLS Model'!$B$9*G61</f>
        <v>0</v>
      </c>
      <c r="R61" s="62">
        <f>'Res OLS Model'!$B$10*H61</f>
        <v>0</v>
      </c>
      <c r="S61" s="62">
        <f>'Res OLS Model'!$B$11*I61</f>
        <v>-2360733.7423852198</v>
      </c>
      <c r="T61" s="62">
        <f>'Res OLS Model'!$B$12*J61</f>
        <v>0</v>
      </c>
      <c r="U61" s="62">
        <f>'Res OLS Model'!$B$13*K61</f>
        <v>0</v>
      </c>
      <c r="V61" s="62">
        <f t="shared" si="2"/>
        <v>12818973.012902718</v>
      </c>
      <c r="W61" s="13">
        <f t="shared" si="3"/>
        <v>5.2595171281174836E-2</v>
      </c>
    </row>
    <row r="62" spans="1:23" s="30" customFormat="1" x14ac:dyDescent="0.25">
      <c r="A62" s="11">
        <f>'Monthly Data'!A62</f>
        <v>39630</v>
      </c>
      <c r="B62" s="6">
        <f t="shared" si="1"/>
        <v>2008</v>
      </c>
      <c r="C62" s="4">
        <f>'Monthly Data'!D62</f>
        <v>12948038.867400002</v>
      </c>
      <c r="D62" s="30">
        <f>'Monthly Data'!M62</f>
        <v>1.5</v>
      </c>
      <c r="E62" s="30">
        <f>'Monthly Data'!N62</f>
        <v>75.599999999999994</v>
      </c>
      <c r="F62" s="30">
        <f>'Monthly Data'!S62</f>
        <v>22825</v>
      </c>
      <c r="G62" s="30">
        <f>'Monthly Data'!AD62</f>
        <v>0</v>
      </c>
      <c r="H62" s="30">
        <f>'Monthly Data'!AF62</f>
        <v>0</v>
      </c>
      <c r="I62" s="30">
        <f>'Monthly Data'!AH62</f>
        <v>1</v>
      </c>
      <c r="J62" s="30">
        <f>'Monthly Data'!AI62</f>
        <v>0</v>
      </c>
      <c r="K62" s="30">
        <f>'Monthly Data'!AJ62</f>
        <v>0</v>
      </c>
      <c r="M62" s="62">
        <f>'Res OLS Model'!$B$5</f>
        <v>36285878.877469003</v>
      </c>
      <c r="N62" s="62">
        <f>'Res OLS Model'!$B$6*D62</f>
        <v>16806.310405531949</v>
      </c>
      <c r="O62" s="62">
        <f>'Res OLS Model'!$B$7*E62</f>
        <v>2036837.9501073877</v>
      </c>
      <c r="P62" s="62">
        <f>'Res OLS Model'!$B$8*F62</f>
        <v>-22945766.440652393</v>
      </c>
      <c r="Q62" s="62">
        <f>'Res OLS Model'!$B$9*G62</f>
        <v>0</v>
      </c>
      <c r="R62" s="62">
        <f>'Res OLS Model'!$B$10*H62</f>
        <v>0</v>
      </c>
      <c r="S62" s="62">
        <f>'Res OLS Model'!$B$11*I62</f>
        <v>-2360733.7423852198</v>
      </c>
      <c r="T62" s="62">
        <f>'Res OLS Model'!$B$12*J62</f>
        <v>0</v>
      </c>
      <c r="U62" s="62">
        <f>'Res OLS Model'!$B$13*K62</f>
        <v>0</v>
      </c>
      <c r="V62" s="62">
        <f t="shared" si="2"/>
        <v>13033022.954944309</v>
      </c>
      <c r="W62" s="13">
        <f t="shared" si="3"/>
        <v>6.5634717670083834E-3</v>
      </c>
    </row>
    <row r="63" spans="1:23" s="30" customFormat="1" x14ac:dyDescent="0.25">
      <c r="A63" s="11">
        <f>'Monthly Data'!A63</f>
        <v>39661</v>
      </c>
      <c r="B63" s="6">
        <f t="shared" si="1"/>
        <v>2008</v>
      </c>
      <c r="C63" s="4">
        <f>'Monthly Data'!D63</f>
        <v>12982282.8529</v>
      </c>
      <c r="D63" s="30">
        <f>'Monthly Data'!M63</f>
        <v>16.3</v>
      </c>
      <c r="E63" s="30">
        <f>'Monthly Data'!N63</f>
        <v>47.8</v>
      </c>
      <c r="F63" s="30">
        <f>'Monthly Data'!S63</f>
        <v>22885</v>
      </c>
      <c r="G63" s="30">
        <f>'Monthly Data'!AD63</f>
        <v>0</v>
      </c>
      <c r="H63" s="30">
        <f>'Monthly Data'!AF63</f>
        <v>0</v>
      </c>
      <c r="I63" s="30">
        <f>'Monthly Data'!AH63</f>
        <v>1</v>
      </c>
      <c r="J63" s="30">
        <f>'Monthly Data'!AI63</f>
        <v>0</v>
      </c>
      <c r="K63" s="30">
        <f>'Monthly Data'!AJ63</f>
        <v>0</v>
      </c>
      <c r="M63" s="62">
        <f>'Res OLS Model'!$B$5</f>
        <v>36285878.877469003</v>
      </c>
      <c r="N63" s="62">
        <f>'Res OLS Model'!$B$6*D63</f>
        <v>182628.57307344719</v>
      </c>
      <c r="O63" s="62">
        <f>'Res OLS Model'!$B$7*E63</f>
        <v>1287841.984327158</v>
      </c>
      <c r="P63" s="62">
        <f>'Res OLS Model'!$B$8*F63</f>
        <v>-23006083.898984883</v>
      </c>
      <c r="Q63" s="62">
        <f>'Res OLS Model'!$B$9*G63</f>
        <v>0</v>
      </c>
      <c r="R63" s="62">
        <f>'Res OLS Model'!$B$10*H63</f>
        <v>0</v>
      </c>
      <c r="S63" s="62">
        <f>'Res OLS Model'!$B$11*I63</f>
        <v>-2360733.7423852198</v>
      </c>
      <c r="T63" s="62">
        <f>'Res OLS Model'!$B$12*J63</f>
        <v>0</v>
      </c>
      <c r="U63" s="62">
        <f>'Res OLS Model'!$B$13*K63</f>
        <v>0</v>
      </c>
      <c r="V63" s="62">
        <f t="shared" si="2"/>
        <v>12389531.793499507</v>
      </c>
      <c r="W63" s="13">
        <f t="shared" si="3"/>
        <v>4.5658461313534217E-2</v>
      </c>
    </row>
    <row r="64" spans="1:23" s="30" customFormat="1" x14ac:dyDescent="0.25">
      <c r="A64" s="11">
        <f>'Monthly Data'!A64</f>
        <v>39692</v>
      </c>
      <c r="B64" s="6">
        <f t="shared" si="1"/>
        <v>2008</v>
      </c>
      <c r="C64" s="4">
        <f>'Monthly Data'!D64</f>
        <v>12855677.2344</v>
      </c>
      <c r="D64" s="30">
        <f>'Monthly Data'!M64</f>
        <v>97.8</v>
      </c>
      <c r="E64" s="30">
        <f>'Monthly Data'!N64</f>
        <v>24.4</v>
      </c>
      <c r="F64" s="30">
        <f>'Monthly Data'!S64</f>
        <v>22997</v>
      </c>
      <c r="G64" s="30">
        <f>'Monthly Data'!AD64</f>
        <v>1</v>
      </c>
      <c r="H64" s="30">
        <f>'Monthly Data'!AF64</f>
        <v>0</v>
      </c>
      <c r="I64" s="30">
        <f>'Monthly Data'!AH64</f>
        <v>0</v>
      </c>
      <c r="J64" s="30">
        <f>'Monthly Data'!AI64</f>
        <v>0</v>
      </c>
      <c r="K64" s="30">
        <f>'Monthly Data'!AJ64</f>
        <v>0</v>
      </c>
      <c r="M64" s="62">
        <f>'Res OLS Model'!$B$5</f>
        <v>36285878.877469003</v>
      </c>
      <c r="N64" s="62">
        <f>'Res OLS Model'!$B$6*D64</f>
        <v>1095771.4384406831</v>
      </c>
      <c r="O64" s="62">
        <f>'Res OLS Model'!$B$7*E64</f>
        <v>657392.14262725215</v>
      </c>
      <c r="P64" s="62">
        <f>'Res OLS Model'!$B$8*F64</f>
        <v>-23118676.487872206</v>
      </c>
      <c r="Q64" s="62">
        <f>'Res OLS Model'!$B$9*G64</f>
        <v>-1472524.5627255</v>
      </c>
      <c r="R64" s="62">
        <f>'Res OLS Model'!$B$10*H64</f>
        <v>0</v>
      </c>
      <c r="S64" s="62">
        <f>'Res OLS Model'!$B$11*I64</f>
        <v>0</v>
      </c>
      <c r="T64" s="62">
        <f>'Res OLS Model'!$B$12*J64</f>
        <v>0</v>
      </c>
      <c r="U64" s="62">
        <f>'Res OLS Model'!$B$13*K64</f>
        <v>0</v>
      </c>
      <c r="V64" s="62">
        <f t="shared" si="2"/>
        <v>13447841.407939233</v>
      </c>
      <c r="W64" s="13">
        <f t="shared" si="3"/>
        <v>4.6062464290460223E-2</v>
      </c>
    </row>
    <row r="65" spans="1:23" s="30" customFormat="1" x14ac:dyDescent="0.25">
      <c r="A65" s="11">
        <f>'Monthly Data'!A65</f>
        <v>39722</v>
      </c>
      <c r="B65" s="6">
        <f t="shared" si="1"/>
        <v>2008</v>
      </c>
      <c r="C65" s="4">
        <f>'Monthly Data'!D65</f>
        <v>14605382.810899999</v>
      </c>
      <c r="D65" s="30">
        <f>'Monthly Data'!M65</f>
        <v>301.60000000000002</v>
      </c>
      <c r="E65" s="30">
        <f>'Monthly Data'!N65</f>
        <v>0</v>
      </c>
      <c r="F65" s="30">
        <f>'Monthly Data'!S65</f>
        <v>23084</v>
      </c>
      <c r="G65" s="30">
        <f>'Monthly Data'!AD65</f>
        <v>1</v>
      </c>
      <c r="H65" s="30">
        <f>'Monthly Data'!AF65</f>
        <v>0</v>
      </c>
      <c r="I65" s="30">
        <f>'Monthly Data'!AH65</f>
        <v>0</v>
      </c>
      <c r="J65" s="30">
        <f>'Monthly Data'!AI65</f>
        <v>0</v>
      </c>
      <c r="K65" s="30">
        <f>'Monthly Data'!AJ65</f>
        <v>0</v>
      </c>
      <c r="M65" s="62">
        <f>'Res OLS Model'!$B$5</f>
        <v>36285878.877469003</v>
      </c>
      <c r="N65" s="62">
        <f>'Res OLS Model'!$B$6*D65</f>
        <v>3379188.8122056243</v>
      </c>
      <c r="O65" s="62">
        <f>'Res OLS Model'!$B$7*E65</f>
        <v>0</v>
      </c>
      <c r="P65" s="62">
        <f>'Res OLS Model'!$B$8*F65</f>
        <v>-23206136.802454319</v>
      </c>
      <c r="Q65" s="62">
        <f>'Res OLS Model'!$B$9*G65</f>
        <v>-1472524.5627255</v>
      </c>
      <c r="R65" s="62">
        <f>'Res OLS Model'!$B$10*H65</f>
        <v>0</v>
      </c>
      <c r="S65" s="62">
        <f>'Res OLS Model'!$B$11*I65</f>
        <v>0</v>
      </c>
      <c r="T65" s="62">
        <f>'Res OLS Model'!$B$12*J65</f>
        <v>0</v>
      </c>
      <c r="U65" s="62">
        <f>'Res OLS Model'!$B$13*K65</f>
        <v>0</v>
      </c>
      <c r="V65" s="62">
        <f t="shared" si="2"/>
        <v>14986406.324494813</v>
      </c>
      <c r="W65" s="13">
        <f t="shared" si="3"/>
        <v>2.6087882702427748E-2</v>
      </c>
    </row>
    <row r="66" spans="1:23" s="30" customFormat="1" x14ac:dyDescent="0.25">
      <c r="A66" s="11">
        <f>'Monthly Data'!A66</f>
        <v>39753</v>
      </c>
      <c r="B66" s="6">
        <f t="shared" ref="B66:B67" si="4">YEAR(A66)</f>
        <v>2008</v>
      </c>
      <c r="C66" s="4">
        <f>'Monthly Data'!D66</f>
        <v>17420502.774900001</v>
      </c>
      <c r="D66" s="30">
        <f>'Monthly Data'!M66</f>
        <v>459.9</v>
      </c>
      <c r="E66" s="30">
        <f>'Monthly Data'!N66</f>
        <v>0</v>
      </c>
      <c r="F66" s="30">
        <f>'Monthly Data'!S66</f>
        <v>23107</v>
      </c>
      <c r="G66" s="30">
        <f>'Monthly Data'!AD66</f>
        <v>1</v>
      </c>
      <c r="H66" s="30">
        <f>'Monthly Data'!AF66</f>
        <v>0</v>
      </c>
      <c r="I66" s="30">
        <f>'Monthly Data'!AH66</f>
        <v>0</v>
      </c>
      <c r="J66" s="30">
        <f>'Monthly Data'!AI66</f>
        <v>0</v>
      </c>
      <c r="K66" s="30">
        <f>'Monthly Data'!AJ66</f>
        <v>0</v>
      </c>
      <c r="M66" s="62">
        <f>'Res OLS Model'!$B$5</f>
        <v>36285878.877469003</v>
      </c>
      <c r="N66" s="62">
        <f>'Res OLS Model'!$B$6*D66</f>
        <v>5152814.7703360952</v>
      </c>
      <c r="O66" s="62">
        <f>'Res OLS Model'!$B$7*E66</f>
        <v>0</v>
      </c>
      <c r="P66" s="62">
        <f>'Res OLS Model'!$B$8*F66</f>
        <v>-23229258.494815107</v>
      </c>
      <c r="Q66" s="62">
        <f>'Res OLS Model'!$B$9*G66</f>
        <v>-1472524.5627255</v>
      </c>
      <c r="R66" s="62">
        <f>'Res OLS Model'!$B$10*H66</f>
        <v>0</v>
      </c>
      <c r="S66" s="62">
        <f>'Res OLS Model'!$B$11*I66</f>
        <v>0</v>
      </c>
      <c r="T66" s="62">
        <f>'Res OLS Model'!$B$12*J66</f>
        <v>0</v>
      </c>
      <c r="U66" s="62">
        <f>'Res OLS Model'!$B$13*K66</f>
        <v>0</v>
      </c>
      <c r="V66" s="62">
        <f t="shared" ref="V66:V67" si="5">SUM(M66:U66)</f>
        <v>16736910.590264488</v>
      </c>
      <c r="W66" s="13">
        <f t="shared" ref="W66:W67" si="6">ABS(V66-C66)/C66</f>
        <v>3.9240669082206588E-2</v>
      </c>
    </row>
    <row r="67" spans="1:23" s="30" customFormat="1" x14ac:dyDescent="0.25">
      <c r="A67" s="11">
        <f>'Monthly Data'!A67</f>
        <v>39783</v>
      </c>
      <c r="B67" s="6">
        <f t="shared" si="4"/>
        <v>2008</v>
      </c>
      <c r="C67" s="4">
        <f>'Monthly Data'!D67</f>
        <v>21802409.651899997</v>
      </c>
      <c r="D67" s="30">
        <f>'Monthly Data'!M67</f>
        <v>708.5</v>
      </c>
      <c r="E67" s="30">
        <f>'Monthly Data'!N67</f>
        <v>0</v>
      </c>
      <c r="F67" s="30">
        <f>'Monthly Data'!S67</f>
        <v>23142</v>
      </c>
      <c r="G67" s="30">
        <f>'Monthly Data'!AD67</f>
        <v>0</v>
      </c>
      <c r="H67" s="30">
        <f>'Monthly Data'!AF67</f>
        <v>0</v>
      </c>
      <c r="I67" s="30">
        <f>'Monthly Data'!AH67</f>
        <v>0</v>
      </c>
      <c r="J67" s="30">
        <f>'Monthly Data'!AI67</f>
        <v>0</v>
      </c>
      <c r="K67" s="30">
        <f>'Monthly Data'!AJ67</f>
        <v>0</v>
      </c>
      <c r="M67" s="62">
        <f>'Res OLS Model'!$B$5</f>
        <v>36285878.877469003</v>
      </c>
      <c r="N67" s="62">
        <f>'Res OLS Model'!$B$6*D67</f>
        <v>7938180.6148795905</v>
      </c>
      <c r="O67" s="62">
        <f>'Res OLS Model'!$B$7*E67</f>
        <v>0</v>
      </c>
      <c r="P67" s="62">
        <f>'Res OLS Model'!$B$8*F67</f>
        <v>-23264443.678842396</v>
      </c>
      <c r="Q67" s="62">
        <f>'Res OLS Model'!$B$9*G67</f>
        <v>0</v>
      </c>
      <c r="R67" s="62">
        <f>'Res OLS Model'!$B$10*H67</f>
        <v>0</v>
      </c>
      <c r="S67" s="62">
        <f>'Res OLS Model'!$B$11*I67</f>
        <v>0</v>
      </c>
      <c r="T67" s="62">
        <f>'Res OLS Model'!$B$12*J67</f>
        <v>0</v>
      </c>
      <c r="U67" s="62">
        <f>'Res OLS Model'!$B$13*K67</f>
        <v>0</v>
      </c>
      <c r="V67" s="62">
        <f t="shared" si="5"/>
        <v>20959615.813506201</v>
      </c>
      <c r="W67" s="13">
        <f t="shared" si="6"/>
        <v>3.8655994995505004E-2</v>
      </c>
    </row>
    <row r="68" spans="1:23" x14ac:dyDescent="0.25">
      <c r="A68" s="11">
        <f>'Monthly Data'!A68</f>
        <v>39814</v>
      </c>
      <c r="B68" s="6">
        <f>YEAR(A68)</f>
        <v>2009</v>
      </c>
      <c r="C68" s="4">
        <f>'Monthly Data'!D68</f>
        <v>24633368.951099999</v>
      </c>
      <c r="D68">
        <f>'Monthly Data'!M68</f>
        <v>887.09999999999991</v>
      </c>
      <c r="E68">
        <f>'Monthly Data'!N68</f>
        <v>0</v>
      </c>
      <c r="F68" s="30">
        <f>'Monthly Data'!S68</f>
        <v>23190</v>
      </c>
      <c r="G68" s="30">
        <f>'Monthly Data'!AD68</f>
        <v>0</v>
      </c>
      <c r="H68" s="30">
        <f>'Monthly Data'!AF68</f>
        <v>0</v>
      </c>
      <c r="I68" s="30">
        <f>'Monthly Data'!AH68</f>
        <v>0</v>
      </c>
      <c r="J68" s="30">
        <f>'Monthly Data'!AI68</f>
        <v>1</v>
      </c>
      <c r="K68" s="30">
        <f>'Monthly Data'!AJ68</f>
        <v>0</v>
      </c>
      <c r="M68" s="62">
        <f>'Res OLS Model'!$B$5</f>
        <v>36285878.877469003</v>
      </c>
      <c r="N68" s="62">
        <f>'Res OLS Model'!$B$6*D68</f>
        <v>9939251.973831594</v>
      </c>
      <c r="O68" s="62">
        <f>'Res OLS Model'!$B$7*E68</f>
        <v>0</v>
      </c>
      <c r="P68" s="62">
        <f>'Res OLS Model'!$B$8*F68</f>
        <v>-23312697.64550839</v>
      </c>
      <c r="Q68" s="62">
        <f>'Res OLS Model'!$B$9*G68</f>
        <v>0</v>
      </c>
      <c r="R68" s="62">
        <f>'Res OLS Model'!$B$10*H68</f>
        <v>0</v>
      </c>
      <c r="S68" s="62">
        <f>'Res OLS Model'!$B$11*I68</f>
        <v>0</v>
      </c>
      <c r="T68" s="62">
        <f>'Res OLS Model'!$B$12*J68</f>
        <v>1341287.9429404701</v>
      </c>
      <c r="U68" s="62">
        <f>'Res OLS Model'!$B$13*K68</f>
        <v>0</v>
      </c>
      <c r="V68" s="62">
        <f>SUM(M68:U68)</f>
        <v>24253721.148732677</v>
      </c>
      <c r="W68" s="13">
        <f t="shared" ref="W68:W99" si="7">ABS(V68-C68)/C68</f>
        <v>1.5411931803602083E-2</v>
      </c>
    </row>
    <row r="69" spans="1:23" x14ac:dyDescent="0.25">
      <c r="A69" s="11">
        <f>'Monthly Data'!A69</f>
        <v>39845</v>
      </c>
      <c r="B69" s="6">
        <f t="shared" ref="B69:B127" si="8">YEAR(A69)</f>
        <v>2009</v>
      </c>
      <c r="C69" s="4">
        <f>'Monthly Data'!D69</f>
        <v>21259564.445299998</v>
      </c>
      <c r="D69">
        <f>'Monthly Data'!M69</f>
        <v>653.80000000000007</v>
      </c>
      <c r="E69">
        <f>'Monthly Data'!N69</f>
        <v>0</v>
      </c>
      <c r="F69" s="30">
        <f>'Monthly Data'!S69</f>
        <v>23198</v>
      </c>
      <c r="G69" s="30">
        <f>'Monthly Data'!AD69</f>
        <v>0</v>
      </c>
      <c r="H69" s="30">
        <f>'Monthly Data'!AF69</f>
        <v>0</v>
      </c>
      <c r="I69" s="30">
        <f>'Monthly Data'!AH69</f>
        <v>0</v>
      </c>
      <c r="J69" s="30">
        <f>'Monthly Data'!AI69</f>
        <v>0</v>
      </c>
      <c r="K69" s="30">
        <f>'Monthly Data'!AJ69</f>
        <v>0</v>
      </c>
      <c r="M69" s="62">
        <f>'Res OLS Model'!$B$5</f>
        <v>36285878.877469003</v>
      </c>
      <c r="N69" s="62">
        <f>'Res OLS Model'!$B$6*D69</f>
        <v>7325310.4954245267</v>
      </c>
      <c r="O69" s="62">
        <f>'Res OLS Model'!$B$7*E69</f>
        <v>0</v>
      </c>
      <c r="P69" s="62">
        <f>'Res OLS Model'!$B$8*F69</f>
        <v>-23320739.973286055</v>
      </c>
      <c r="Q69" s="62">
        <f>'Res OLS Model'!$B$9*G69</f>
        <v>0</v>
      </c>
      <c r="R69" s="62">
        <f>'Res OLS Model'!$B$10*H69</f>
        <v>0</v>
      </c>
      <c r="S69" s="62">
        <f>'Res OLS Model'!$B$11*I69</f>
        <v>0</v>
      </c>
      <c r="T69" s="62">
        <f>'Res OLS Model'!$B$12*J69</f>
        <v>0</v>
      </c>
      <c r="U69" s="62">
        <f>'Res OLS Model'!$B$13*K69</f>
        <v>0</v>
      </c>
      <c r="V69" s="62">
        <f t="shared" ref="V69:V132" si="9">SUM(M69:U69)</f>
        <v>20290449.399607472</v>
      </c>
      <c r="W69" s="13">
        <f t="shared" si="7"/>
        <v>4.5584896538497753E-2</v>
      </c>
    </row>
    <row r="70" spans="1:23" x14ac:dyDescent="0.25">
      <c r="A70" s="11">
        <f>'Monthly Data'!A70</f>
        <v>39873</v>
      </c>
      <c r="B70" s="6">
        <f t="shared" si="8"/>
        <v>2009</v>
      </c>
      <c r="C70" s="4">
        <f>'Monthly Data'!D70</f>
        <v>20311506.205500003</v>
      </c>
      <c r="D70">
        <f>'Monthly Data'!M70</f>
        <v>555.60000000000014</v>
      </c>
      <c r="E70">
        <f>'Monthly Data'!N70</f>
        <v>0</v>
      </c>
      <c r="F70" s="30">
        <f>'Monthly Data'!S70</f>
        <v>23222</v>
      </c>
      <c r="G70" s="30">
        <f>'Monthly Data'!AD70</f>
        <v>0</v>
      </c>
      <c r="H70" s="30">
        <f>'Monthly Data'!AF70</f>
        <v>0</v>
      </c>
      <c r="I70" s="30">
        <f>'Monthly Data'!AH70</f>
        <v>0</v>
      </c>
      <c r="J70" s="30">
        <f>'Monthly Data'!AI70</f>
        <v>0</v>
      </c>
      <c r="K70" s="30">
        <f>'Monthly Data'!AJ70</f>
        <v>1</v>
      </c>
      <c r="M70" s="62">
        <f>'Res OLS Model'!$B$5</f>
        <v>36285878.877469003</v>
      </c>
      <c r="N70" s="62">
        <f>'Res OLS Model'!$B$6*D70</f>
        <v>6225057.3742090352</v>
      </c>
      <c r="O70" s="62">
        <f>'Res OLS Model'!$B$7*E70</f>
        <v>0</v>
      </c>
      <c r="P70" s="62">
        <f>'Res OLS Model'!$B$8*F70</f>
        <v>-23344866.95661905</v>
      </c>
      <c r="Q70" s="62">
        <f>'Res OLS Model'!$B$9*G70</f>
        <v>0</v>
      </c>
      <c r="R70" s="62">
        <f>'Res OLS Model'!$B$10*H70</f>
        <v>0</v>
      </c>
      <c r="S70" s="62">
        <f>'Res OLS Model'!$B$11*I70</f>
        <v>0</v>
      </c>
      <c r="T70" s="62">
        <f>'Res OLS Model'!$B$12*J70</f>
        <v>0</v>
      </c>
      <c r="U70" s="62">
        <f>'Res OLS Model'!$B$13*K70</f>
        <v>623335.83106531797</v>
      </c>
      <c r="V70" s="62">
        <f t="shared" si="9"/>
        <v>19789405.126124304</v>
      </c>
      <c r="W70" s="13">
        <f t="shared" si="7"/>
        <v>2.5704695362982154E-2</v>
      </c>
    </row>
    <row r="71" spans="1:23" x14ac:dyDescent="0.25">
      <c r="A71" s="11">
        <f>'Monthly Data'!A71</f>
        <v>39904</v>
      </c>
      <c r="B71" s="6">
        <f t="shared" si="8"/>
        <v>2009</v>
      </c>
      <c r="C71" s="4">
        <f>'Monthly Data'!D71</f>
        <v>15355678.4505</v>
      </c>
      <c r="D71">
        <f>'Monthly Data'!M71</f>
        <v>326.29999999999995</v>
      </c>
      <c r="E71">
        <f>'Monthly Data'!N71</f>
        <v>0.8</v>
      </c>
      <c r="F71" s="30">
        <f>'Monthly Data'!S71</f>
        <v>23086</v>
      </c>
      <c r="G71" s="30">
        <f>'Monthly Data'!AD71</f>
        <v>0</v>
      </c>
      <c r="H71" s="30">
        <f>'Monthly Data'!AF71</f>
        <v>1</v>
      </c>
      <c r="I71" s="30">
        <f>'Monthly Data'!AH71</f>
        <v>0</v>
      </c>
      <c r="J71" s="30">
        <f>'Monthly Data'!AI71</f>
        <v>0</v>
      </c>
      <c r="K71" s="30">
        <f>'Monthly Data'!AJ71</f>
        <v>0</v>
      </c>
      <c r="M71" s="62">
        <f>'Res OLS Model'!$B$5</f>
        <v>36285878.877469003</v>
      </c>
      <c r="N71" s="62">
        <f>'Res OLS Model'!$B$6*D71</f>
        <v>3655932.7235500496</v>
      </c>
      <c r="O71" s="62">
        <f>'Res OLS Model'!$B$7*E71</f>
        <v>21553.840741877124</v>
      </c>
      <c r="P71" s="62">
        <f>'Res OLS Model'!$B$8*F71</f>
        <v>-23208147.384398736</v>
      </c>
      <c r="Q71" s="62">
        <f>'Res OLS Model'!$B$9*G71</f>
        <v>0</v>
      </c>
      <c r="R71" s="62">
        <f>'Res OLS Model'!$B$10*H71</f>
        <v>-1378033.61082948</v>
      </c>
      <c r="S71" s="62">
        <f>'Res OLS Model'!$B$11*I71</f>
        <v>0</v>
      </c>
      <c r="T71" s="62">
        <f>'Res OLS Model'!$B$12*J71</f>
        <v>0</v>
      </c>
      <c r="U71" s="62">
        <f>'Res OLS Model'!$B$13*K71</f>
        <v>0</v>
      </c>
      <c r="V71" s="62">
        <f t="shared" si="9"/>
        <v>15377184.446532719</v>
      </c>
      <c r="W71" s="13">
        <f t="shared" si="7"/>
        <v>1.4005239887019325E-3</v>
      </c>
    </row>
    <row r="72" spans="1:23" x14ac:dyDescent="0.25">
      <c r="A72" s="11">
        <f>'Monthly Data'!A72</f>
        <v>39934</v>
      </c>
      <c r="B72" s="6">
        <f t="shared" si="8"/>
        <v>2009</v>
      </c>
      <c r="C72" s="4">
        <f>'Monthly Data'!D72</f>
        <v>13117710.1909</v>
      </c>
      <c r="D72">
        <f>'Monthly Data'!M72</f>
        <v>165.29999999999995</v>
      </c>
      <c r="E72">
        <f>'Monthly Data'!N72</f>
        <v>0</v>
      </c>
      <c r="F72" s="30">
        <f>'Monthly Data'!S72</f>
        <v>22950</v>
      </c>
      <c r="G72" s="30">
        <f>'Monthly Data'!AD72</f>
        <v>0</v>
      </c>
      <c r="H72" s="30">
        <f>'Monthly Data'!AF72</f>
        <v>0</v>
      </c>
      <c r="I72" s="30">
        <f>'Monthly Data'!AH72</f>
        <v>1</v>
      </c>
      <c r="J72" s="30">
        <f>'Monthly Data'!AI72</f>
        <v>0</v>
      </c>
      <c r="K72" s="30">
        <f>'Monthly Data'!AJ72</f>
        <v>0</v>
      </c>
      <c r="M72" s="62">
        <f>'Res OLS Model'!$B$5</f>
        <v>36285878.877469003</v>
      </c>
      <c r="N72" s="62">
        <f>'Res OLS Model'!$B$6*D72</f>
        <v>1852055.4066896203</v>
      </c>
      <c r="O72" s="62">
        <f>'Res OLS Model'!$B$7*E72</f>
        <v>0</v>
      </c>
      <c r="P72" s="62">
        <f>'Res OLS Model'!$B$8*F72</f>
        <v>-23071427.812178418</v>
      </c>
      <c r="Q72" s="62">
        <f>'Res OLS Model'!$B$9*G72</f>
        <v>0</v>
      </c>
      <c r="R72" s="62">
        <f>'Res OLS Model'!$B$10*H72</f>
        <v>0</v>
      </c>
      <c r="S72" s="62">
        <f>'Res OLS Model'!$B$11*I72</f>
        <v>-2360733.7423852198</v>
      </c>
      <c r="T72" s="62">
        <f>'Res OLS Model'!$B$12*J72</f>
        <v>0</v>
      </c>
      <c r="U72" s="62">
        <f>'Res OLS Model'!$B$13*K72</f>
        <v>0</v>
      </c>
      <c r="V72" s="62">
        <f t="shared" si="9"/>
        <v>12705772.729594987</v>
      </c>
      <c r="W72" s="13">
        <f t="shared" si="7"/>
        <v>3.1403153089232118E-2</v>
      </c>
    </row>
    <row r="73" spans="1:23" x14ac:dyDescent="0.25">
      <c r="A73" s="11">
        <f>'Monthly Data'!A73</f>
        <v>39965</v>
      </c>
      <c r="B73" s="6">
        <f t="shared" si="8"/>
        <v>2009</v>
      </c>
      <c r="C73" s="4">
        <f>'Monthly Data'!D73</f>
        <v>11957071.520799998</v>
      </c>
      <c r="D73">
        <f>'Monthly Data'!M73</f>
        <v>59.20000000000001</v>
      </c>
      <c r="E73">
        <f>'Monthly Data'!N73</f>
        <v>32.6</v>
      </c>
      <c r="F73" s="30">
        <f>'Monthly Data'!S73</f>
        <v>22947</v>
      </c>
      <c r="G73" s="30">
        <f>'Monthly Data'!AD73</f>
        <v>0</v>
      </c>
      <c r="H73" s="30">
        <f>'Monthly Data'!AF73</f>
        <v>0</v>
      </c>
      <c r="I73" s="30">
        <f>'Monthly Data'!AH73</f>
        <v>1</v>
      </c>
      <c r="J73" s="30">
        <f>'Monthly Data'!AI73</f>
        <v>0</v>
      </c>
      <c r="K73" s="30">
        <f>'Monthly Data'!AJ73</f>
        <v>0</v>
      </c>
      <c r="M73" s="62">
        <f>'Res OLS Model'!$B$5</f>
        <v>36285878.877469003</v>
      </c>
      <c r="N73" s="62">
        <f>'Res OLS Model'!$B$6*D73</f>
        <v>663289.05067166104</v>
      </c>
      <c r="O73" s="62">
        <f>'Res OLS Model'!$B$7*E73</f>
        <v>878319.01023149269</v>
      </c>
      <c r="P73" s="62">
        <f>'Res OLS Model'!$B$8*F73</f>
        <v>-23068411.939261794</v>
      </c>
      <c r="Q73" s="62">
        <f>'Res OLS Model'!$B$9*G73</f>
        <v>0</v>
      </c>
      <c r="R73" s="62">
        <f>'Res OLS Model'!$B$10*H73</f>
        <v>0</v>
      </c>
      <c r="S73" s="62">
        <f>'Res OLS Model'!$B$11*I73</f>
        <v>-2360733.7423852198</v>
      </c>
      <c r="T73" s="62">
        <f>'Res OLS Model'!$B$12*J73</f>
        <v>0</v>
      </c>
      <c r="U73" s="62">
        <f>'Res OLS Model'!$B$13*K73</f>
        <v>0</v>
      </c>
      <c r="V73" s="62">
        <f t="shared" si="9"/>
        <v>12398341.256725144</v>
      </c>
      <c r="W73" s="13">
        <f t="shared" si="7"/>
        <v>3.6904499162485727E-2</v>
      </c>
    </row>
    <row r="74" spans="1:23" x14ac:dyDescent="0.25">
      <c r="A74" s="11">
        <f>'Monthly Data'!A74</f>
        <v>39995</v>
      </c>
      <c r="B74" s="6">
        <f t="shared" si="8"/>
        <v>2009</v>
      </c>
      <c r="C74" s="4">
        <f>'Monthly Data'!D74</f>
        <v>12423690.194100002</v>
      </c>
      <c r="D74">
        <f>'Monthly Data'!M74</f>
        <v>11.799999999999999</v>
      </c>
      <c r="E74">
        <f>'Monthly Data'!N74</f>
        <v>35.6</v>
      </c>
      <c r="F74" s="30">
        <f>'Monthly Data'!S74</f>
        <v>22995</v>
      </c>
      <c r="G74" s="30">
        <f>'Monthly Data'!AD74</f>
        <v>0</v>
      </c>
      <c r="H74" s="30">
        <f>'Monthly Data'!AF74</f>
        <v>0</v>
      </c>
      <c r="I74" s="30">
        <f>'Monthly Data'!AH74</f>
        <v>1</v>
      </c>
      <c r="J74" s="30">
        <f>'Monthly Data'!AI74</f>
        <v>0</v>
      </c>
      <c r="K74" s="30">
        <f>'Monthly Data'!AJ74</f>
        <v>0</v>
      </c>
      <c r="M74" s="62">
        <f>'Res OLS Model'!$B$5</f>
        <v>36285878.877469003</v>
      </c>
      <c r="N74" s="62">
        <f>'Res OLS Model'!$B$6*D74</f>
        <v>132209.64185685132</v>
      </c>
      <c r="O74" s="62">
        <f>'Res OLS Model'!$B$7*E74</f>
        <v>959145.91301353194</v>
      </c>
      <c r="P74" s="62">
        <f>'Res OLS Model'!$B$8*F74</f>
        <v>-23116665.905927788</v>
      </c>
      <c r="Q74" s="62">
        <f>'Res OLS Model'!$B$9*G74</f>
        <v>0</v>
      </c>
      <c r="R74" s="62">
        <f>'Res OLS Model'!$B$10*H74</f>
        <v>0</v>
      </c>
      <c r="S74" s="62">
        <f>'Res OLS Model'!$B$11*I74</f>
        <v>-2360733.7423852198</v>
      </c>
      <c r="T74" s="62">
        <f>'Res OLS Model'!$B$12*J74</f>
        <v>0</v>
      </c>
      <c r="U74" s="62">
        <f>'Res OLS Model'!$B$13*K74</f>
        <v>0</v>
      </c>
      <c r="V74" s="62">
        <f t="shared" si="9"/>
        <v>11899834.784026377</v>
      </c>
      <c r="W74" s="13">
        <f t="shared" si="7"/>
        <v>4.2165846209075895E-2</v>
      </c>
    </row>
    <row r="75" spans="1:23" x14ac:dyDescent="0.25">
      <c r="A75" s="11">
        <f>'Monthly Data'!A75</f>
        <v>40026</v>
      </c>
      <c r="B75" s="6">
        <f t="shared" si="8"/>
        <v>2009</v>
      </c>
      <c r="C75" s="4">
        <f>'Monthly Data'!D75</f>
        <v>13070512.381900001</v>
      </c>
      <c r="D75">
        <f>'Monthly Data'!M75</f>
        <v>20.6</v>
      </c>
      <c r="E75">
        <f>'Monthly Data'!N75</f>
        <v>85.199999999999989</v>
      </c>
      <c r="F75" s="30">
        <f>'Monthly Data'!S75</f>
        <v>22990</v>
      </c>
      <c r="G75" s="30">
        <f>'Monthly Data'!AD75</f>
        <v>0</v>
      </c>
      <c r="H75" s="30">
        <f>'Monthly Data'!AF75</f>
        <v>0</v>
      </c>
      <c r="I75" s="30">
        <f>'Monthly Data'!AH75</f>
        <v>1</v>
      </c>
      <c r="J75" s="30">
        <f>'Monthly Data'!AI75</f>
        <v>0</v>
      </c>
      <c r="K75" s="30">
        <f>'Monthly Data'!AJ75</f>
        <v>0</v>
      </c>
      <c r="M75" s="62">
        <f>'Res OLS Model'!$B$5</f>
        <v>36285878.877469003</v>
      </c>
      <c r="N75" s="62">
        <f>'Res OLS Model'!$B$6*D75</f>
        <v>230806.66290263878</v>
      </c>
      <c r="O75" s="62">
        <f>'Res OLS Model'!$B$7*E75</f>
        <v>2295484.0390099129</v>
      </c>
      <c r="P75" s="62">
        <f>'Res OLS Model'!$B$8*F75</f>
        <v>-23111639.451066747</v>
      </c>
      <c r="Q75" s="62">
        <f>'Res OLS Model'!$B$9*G75</f>
        <v>0</v>
      </c>
      <c r="R75" s="62">
        <f>'Res OLS Model'!$B$10*H75</f>
        <v>0</v>
      </c>
      <c r="S75" s="62">
        <f>'Res OLS Model'!$B$11*I75</f>
        <v>-2360733.7423852198</v>
      </c>
      <c r="T75" s="62">
        <f>'Res OLS Model'!$B$12*J75</f>
        <v>0</v>
      </c>
      <c r="U75" s="62">
        <f>'Res OLS Model'!$B$13*K75</f>
        <v>0</v>
      </c>
      <c r="V75" s="62">
        <f t="shared" si="9"/>
        <v>13339796.385929588</v>
      </c>
      <c r="W75" s="13">
        <f t="shared" si="7"/>
        <v>2.0602406100199287E-2</v>
      </c>
    </row>
    <row r="76" spans="1:23" x14ac:dyDescent="0.25">
      <c r="A76" s="11">
        <f>'Monthly Data'!A76</f>
        <v>40057</v>
      </c>
      <c r="B76" s="6">
        <f t="shared" si="8"/>
        <v>2009</v>
      </c>
      <c r="C76" s="4">
        <f>'Monthly Data'!D76</f>
        <v>13202217.812000001</v>
      </c>
      <c r="D76">
        <f>'Monthly Data'!M76</f>
        <v>100.9</v>
      </c>
      <c r="E76">
        <f>'Monthly Data'!N76</f>
        <v>4.5999999999999996</v>
      </c>
      <c r="F76" s="30">
        <f>'Monthly Data'!S76</f>
        <v>23114</v>
      </c>
      <c r="G76" s="30">
        <f>'Monthly Data'!AD76</f>
        <v>1</v>
      </c>
      <c r="H76" s="30">
        <f>'Monthly Data'!AF76</f>
        <v>0</v>
      </c>
      <c r="I76" s="30">
        <f>'Monthly Data'!AH76</f>
        <v>0</v>
      </c>
      <c r="J76" s="30">
        <f>'Monthly Data'!AI76</f>
        <v>0</v>
      </c>
      <c r="K76" s="30">
        <f>'Monthly Data'!AJ76</f>
        <v>0</v>
      </c>
      <c r="M76" s="62">
        <f>'Res OLS Model'!$B$5</f>
        <v>36285878.877469003</v>
      </c>
      <c r="N76" s="62">
        <f>'Res OLS Model'!$B$6*D76</f>
        <v>1130504.4799454492</v>
      </c>
      <c r="O76" s="62">
        <f>'Res OLS Model'!$B$7*E76</f>
        <v>123934.58426579344</v>
      </c>
      <c r="P76" s="62">
        <f>'Res OLS Model'!$B$8*F76</f>
        <v>-23236295.531620566</v>
      </c>
      <c r="Q76" s="62">
        <f>'Res OLS Model'!$B$9*G76</f>
        <v>-1472524.5627255</v>
      </c>
      <c r="R76" s="62">
        <f>'Res OLS Model'!$B$10*H76</f>
        <v>0</v>
      </c>
      <c r="S76" s="62">
        <f>'Res OLS Model'!$B$11*I76</f>
        <v>0</v>
      </c>
      <c r="T76" s="62">
        <f>'Res OLS Model'!$B$12*J76</f>
        <v>0</v>
      </c>
      <c r="U76" s="62">
        <f>'Res OLS Model'!$B$13*K76</f>
        <v>0</v>
      </c>
      <c r="V76" s="62">
        <f t="shared" si="9"/>
        <v>12831497.84733418</v>
      </c>
      <c r="W76" s="13">
        <f t="shared" si="7"/>
        <v>2.8080127895546404E-2</v>
      </c>
    </row>
    <row r="77" spans="1:23" x14ac:dyDescent="0.25">
      <c r="A77" s="11">
        <f>'Monthly Data'!A77</f>
        <v>40087</v>
      </c>
      <c r="B77" s="6">
        <f t="shared" si="8"/>
        <v>2009</v>
      </c>
      <c r="C77" s="4">
        <f>'Monthly Data'!D77</f>
        <v>14811561.364799999</v>
      </c>
      <c r="D77">
        <f>'Monthly Data'!M77</f>
        <v>330.19999999999993</v>
      </c>
      <c r="E77">
        <f>'Monthly Data'!N77</f>
        <v>0</v>
      </c>
      <c r="F77" s="30">
        <f>'Monthly Data'!S77</f>
        <v>23172</v>
      </c>
      <c r="G77" s="30">
        <f>'Monthly Data'!AD77</f>
        <v>1</v>
      </c>
      <c r="H77" s="30">
        <f>'Monthly Data'!AF77</f>
        <v>0</v>
      </c>
      <c r="I77" s="30">
        <f>'Monthly Data'!AH77</f>
        <v>0</v>
      </c>
      <c r="J77" s="30">
        <f>'Monthly Data'!AI77</f>
        <v>0</v>
      </c>
      <c r="K77" s="30">
        <f>'Monthly Data'!AJ77</f>
        <v>0</v>
      </c>
      <c r="M77" s="62">
        <f>'Res OLS Model'!$B$5</f>
        <v>36285878.877469003</v>
      </c>
      <c r="N77" s="62">
        <f>'Res OLS Model'!$B$6*D77</f>
        <v>3699629.1306044324</v>
      </c>
      <c r="O77" s="62">
        <f>'Res OLS Model'!$B$7*E77</f>
        <v>0</v>
      </c>
      <c r="P77" s="62">
        <f>'Res OLS Model'!$B$8*F77</f>
        <v>-23294602.408008642</v>
      </c>
      <c r="Q77" s="62">
        <f>'Res OLS Model'!$B$9*G77</f>
        <v>-1472524.5627255</v>
      </c>
      <c r="R77" s="62">
        <f>'Res OLS Model'!$B$10*H77</f>
        <v>0</v>
      </c>
      <c r="S77" s="62">
        <f>'Res OLS Model'!$B$11*I77</f>
        <v>0</v>
      </c>
      <c r="T77" s="62">
        <f>'Res OLS Model'!$B$12*J77</f>
        <v>0</v>
      </c>
      <c r="U77" s="62">
        <f>'Res OLS Model'!$B$13*K77</f>
        <v>0</v>
      </c>
      <c r="V77" s="62">
        <f t="shared" si="9"/>
        <v>15218381.037339292</v>
      </c>
      <c r="W77" s="13">
        <f t="shared" si="7"/>
        <v>2.7466359725323061E-2</v>
      </c>
    </row>
    <row r="78" spans="1:23" x14ac:dyDescent="0.25">
      <c r="A78" s="11">
        <f>'Monthly Data'!A78</f>
        <v>40118</v>
      </c>
      <c r="B78" s="6">
        <f t="shared" si="8"/>
        <v>2009</v>
      </c>
      <c r="C78" s="4">
        <f>'Monthly Data'!D78</f>
        <v>16459360.333399998</v>
      </c>
      <c r="D78">
        <f>'Monthly Data'!M78</f>
        <v>384.49999999999989</v>
      </c>
      <c r="E78">
        <f>'Monthly Data'!N78</f>
        <v>0</v>
      </c>
      <c r="F78" s="30">
        <f>'Monthly Data'!S78</f>
        <v>23202</v>
      </c>
      <c r="G78" s="30">
        <f>'Monthly Data'!AD78</f>
        <v>1</v>
      </c>
      <c r="H78" s="30">
        <f>'Monthly Data'!AF78</f>
        <v>0</v>
      </c>
      <c r="I78" s="30">
        <f>'Monthly Data'!AH78</f>
        <v>0</v>
      </c>
      <c r="J78" s="30">
        <f>'Monthly Data'!AI78</f>
        <v>0</v>
      </c>
      <c r="K78" s="30">
        <f>'Monthly Data'!AJ78</f>
        <v>0</v>
      </c>
      <c r="M78" s="62">
        <f>'Res OLS Model'!$B$5</f>
        <v>36285878.877469003</v>
      </c>
      <c r="N78" s="62">
        <f>'Res OLS Model'!$B$6*D78</f>
        <v>4308017.5672846884</v>
      </c>
      <c r="O78" s="62">
        <f>'Res OLS Model'!$B$7*E78</f>
        <v>0</v>
      </c>
      <c r="P78" s="62">
        <f>'Res OLS Model'!$B$8*F78</f>
        <v>-23324761.137174886</v>
      </c>
      <c r="Q78" s="62">
        <f>'Res OLS Model'!$B$9*G78</f>
        <v>-1472524.5627255</v>
      </c>
      <c r="R78" s="62">
        <f>'Res OLS Model'!$B$10*H78</f>
        <v>0</v>
      </c>
      <c r="S78" s="62">
        <f>'Res OLS Model'!$B$11*I78</f>
        <v>0</v>
      </c>
      <c r="T78" s="62">
        <f>'Res OLS Model'!$B$12*J78</f>
        <v>0</v>
      </c>
      <c r="U78" s="62">
        <f>'Res OLS Model'!$B$13*K78</f>
        <v>0</v>
      </c>
      <c r="V78" s="62">
        <f t="shared" si="9"/>
        <v>15796610.744853307</v>
      </c>
      <c r="W78" s="13">
        <f t="shared" si="7"/>
        <v>4.026581684355092E-2</v>
      </c>
    </row>
    <row r="79" spans="1:23" x14ac:dyDescent="0.25">
      <c r="A79" s="11">
        <f>'Monthly Data'!A79</f>
        <v>40148</v>
      </c>
      <c r="B79" s="6">
        <f t="shared" si="8"/>
        <v>2009</v>
      </c>
      <c r="C79" s="4">
        <f>'Monthly Data'!D79</f>
        <v>19859508.091600001</v>
      </c>
      <c r="D79">
        <f>'Monthly Data'!M79</f>
        <v>696.79999999999984</v>
      </c>
      <c r="E79">
        <f>'Monthly Data'!N79</f>
        <v>0</v>
      </c>
      <c r="F79" s="30">
        <f>'Monthly Data'!S79</f>
        <v>23223</v>
      </c>
      <c r="G79" s="30">
        <f>'Monthly Data'!AD79</f>
        <v>0</v>
      </c>
      <c r="H79" s="30">
        <f>'Monthly Data'!AF79</f>
        <v>0</v>
      </c>
      <c r="I79" s="30">
        <f>'Monthly Data'!AH79</f>
        <v>0</v>
      </c>
      <c r="J79" s="30">
        <f>'Monthly Data'!AI79</f>
        <v>0</v>
      </c>
      <c r="K79" s="30">
        <f>'Monthly Data'!AJ79</f>
        <v>0</v>
      </c>
      <c r="M79" s="62">
        <f>'Res OLS Model'!$B$5</f>
        <v>36285878.877469003</v>
      </c>
      <c r="N79" s="62">
        <f>'Res OLS Model'!$B$6*D79</f>
        <v>7807091.3937164396</v>
      </c>
      <c r="O79" s="62">
        <f>'Res OLS Model'!$B$7*E79</f>
        <v>0</v>
      </c>
      <c r="P79" s="62">
        <f>'Res OLS Model'!$B$8*F79</f>
        <v>-23345872.247591261</v>
      </c>
      <c r="Q79" s="62">
        <f>'Res OLS Model'!$B$9*G79</f>
        <v>0</v>
      </c>
      <c r="R79" s="62">
        <f>'Res OLS Model'!$B$10*H79</f>
        <v>0</v>
      </c>
      <c r="S79" s="62">
        <f>'Res OLS Model'!$B$11*I79</f>
        <v>0</v>
      </c>
      <c r="T79" s="62">
        <f>'Res OLS Model'!$B$12*J79</f>
        <v>0</v>
      </c>
      <c r="U79" s="62">
        <f>'Res OLS Model'!$B$13*K79</f>
        <v>0</v>
      </c>
      <c r="V79" s="62">
        <f t="shared" si="9"/>
        <v>20747098.023594182</v>
      </c>
      <c r="W79" s="13">
        <f t="shared" si="7"/>
        <v>4.469345000391052E-2</v>
      </c>
    </row>
    <row r="80" spans="1:23" x14ac:dyDescent="0.25">
      <c r="A80" s="11">
        <f>'Monthly Data'!A80</f>
        <v>40179</v>
      </c>
      <c r="B80" s="6">
        <f t="shared" si="8"/>
        <v>2010</v>
      </c>
      <c r="C80" s="4">
        <f>'Monthly Data'!D80</f>
        <v>23606855.725399997</v>
      </c>
      <c r="D80">
        <f>'Monthly Data'!M80</f>
        <v>750.59999999999991</v>
      </c>
      <c r="E80">
        <f>'Monthly Data'!N80</f>
        <v>0</v>
      </c>
      <c r="F80" s="30">
        <f>'Monthly Data'!S80</f>
        <v>23244</v>
      </c>
      <c r="G80" s="30">
        <f>'Monthly Data'!AD80</f>
        <v>0</v>
      </c>
      <c r="H80" s="30">
        <f>'Monthly Data'!AF80</f>
        <v>0</v>
      </c>
      <c r="I80" s="30">
        <f>'Monthly Data'!AH80</f>
        <v>0</v>
      </c>
      <c r="J80" s="30">
        <f>'Monthly Data'!AI80</f>
        <v>1</v>
      </c>
      <c r="K80" s="30">
        <f>'Monthly Data'!AJ80</f>
        <v>0</v>
      </c>
      <c r="M80" s="62">
        <f>'Res OLS Model'!$B$5</f>
        <v>36285878.877469003</v>
      </c>
      <c r="N80" s="62">
        <f>'Res OLS Model'!$B$6*D80</f>
        <v>8409877.7269281857</v>
      </c>
      <c r="O80" s="62">
        <f>'Res OLS Model'!$B$7*E80</f>
        <v>0</v>
      </c>
      <c r="P80" s="62">
        <f>'Res OLS Model'!$B$8*F80</f>
        <v>-23366983.358007632</v>
      </c>
      <c r="Q80" s="62">
        <f>'Res OLS Model'!$B$9*G80</f>
        <v>0</v>
      </c>
      <c r="R80" s="62">
        <f>'Res OLS Model'!$B$10*H80</f>
        <v>0</v>
      </c>
      <c r="S80" s="62">
        <f>'Res OLS Model'!$B$11*I80</f>
        <v>0</v>
      </c>
      <c r="T80" s="62">
        <f>'Res OLS Model'!$B$12*J80</f>
        <v>1341287.9429404701</v>
      </c>
      <c r="U80" s="62">
        <f>'Res OLS Model'!$B$13*K80</f>
        <v>0</v>
      </c>
      <c r="V80" s="62">
        <f t="shared" si="9"/>
        <v>22670061.18933003</v>
      </c>
      <c r="W80" s="13">
        <f t="shared" si="7"/>
        <v>3.9683155900428313E-2</v>
      </c>
    </row>
    <row r="81" spans="1:23" x14ac:dyDescent="0.25">
      <c r="A81" s="11">
        <f>'Monthly Data'!A81</f>
        <v>40210</v>
      </c>
      <c r="B81" s="6">
        <f t="shared" si="8"/>
        <v>2010</v>
      </c>
      <c r="C81" s="4">
        <f>'Monthly Data'!D81</f>
        <v>21091517.422400001</v>
      </c>
      <c r="D81">
        <f>'Monthly Data'!M81</f>
        <v>620.40000000000009</v>
      </c>
      <c r="E81">
        <f>'Monthly Data'!N81</f>
        <v>0</v>
      </c>
      <c r="F81" s="30">
        <f>'Monthly Data'!S81</f>
        <v>23206</v>
      </c>
      <c r="G81" s="30">
        <f>'Monthly Data'!AD81</f>
        <v>0</v>
      </c>
      <c r="H81" s="30">
        <f>'Monthly Data'!AF81</f>
        <v>0</v>
      </c>
      <c r="I81" s="30">
        <f>'Monthly Data'!AH81</f>
        <v>0</v>
      </c>
      <c r="J81" s="30">
        <f>'Monthly Data'!AI81</f>
        <v>0</v>
      </c>
      <c r="K81" s="30">
        <f>'Monthly Data'!AJ81</f>
        <v>0</v>
      </c>
      <c r="M81" s="62">
        <f>'Res OLS Model'!$B$5</f>
        <v>36285878.877469003</v>
      </c>
      <c r="N81" s="62">
        <f>'Res OLS Model'!$B$6*D81</f>
        <v>6951089.9837280149</v>
      </c>
      <c r="O81" s="62">
        <f>'Res OLS Model'!$B$7*E81</f>
        <v>0</v>
      </c>
      <c r="P81" s="62">
        <f>'Res OLS Model'!$B$8*F81</f>
        <v>-23328782.30106372</v>
      </c>
      <c r="Q81" s="62">
        <f>'Res OLS Model'!$B$9*G81</f>
        <v>0</v>
      </c>
      <c r="R81" s="62">
        <f>'Res OLS Model'!$B$10*H81</f>
        <v>0</v>
      </c>
      <c r="S81" s="62">
        <f>'Res OLS Model'!$B$11*I81</f>
        <v>0</v>
      </c>
      <c r="T81" s="62">
        <f>'Res OLS Model'!$B$12*J81</f>
        <v>0</v>
      </c>
      <c r="U81" s="62">
        <f>'Res OLS Model'!$B$13*K81</f>
        <v>0</v>
      </c>
      <c r="V81" s="62">
        <f t="shared" si="9"/>
        <v>19908186.560133297</v>
      </c>
      <c r="W81" s="13">
        <f t="shared" si="7"/>
        <v>5.6104586434827186E-2</v>
      </c>
    </row>
    <row r="82" spans="1:23" x14ac:dyDescent="0.25">
      <c r="A82" s="11">
        <f>'Monthly Data'!A82</f>
        <v>40238</v>
      </c>
      <c r="B82" s="6">
        <f t="shared" si="8"/>
        <v>2010</v>
      </c>
      <c r="C82" s="4">
        <f>'Monthly Data'!D82</f>
        <v>19291304.618700001</v>
      </c>
      <c r="D82">
        <f>'Monthly Data'!M82</f>
        <v>451.89999999999992</v>
      </c>
      <c r="E82">
        <f>'Monthly Data'!N82</f>
        <v>0</v>
      </c>
      <c r="F82" s="30">
        <f>'Monthly Data'!S82</f>
        <v>23227</v>
      </c>
      <c r="G82" s="30">
        <f>'Monthly Data'!AD82</f>
        <v>0</v>
      </c>
      <c r="H82" s="30">
        <f>'Monthly Data'!AF82</f>
        <v>0</v>
      </c>
      <c r="I82" s="30">
        <f>'Monthly Data'!AH82</f>
        <v>0</v>
      </c>
      <c r="J82" s="30">
        <f>'Monthly Data'!AI82</f>
        <v>0</v>
      </c>
      <c r="K82" s="30">
        <f>'Monthly Data'!AJ82</f>
        <v>1</v>
      </c>
      <c r="M82" s="62">
        <f>'Res OLS Model'!$B$5</f>
        <v>36285878.877469003</v>
      </c>
      <c r="N82" s="62">
        <f>'Res OLS Model'!$B$6*D82</f>
        <v>5063181.1148399245</v>
      </c>
      <c r="O82" s="62">
        <f>'Res OLS Model'!$B$7*E82</f>
        <v>0</v>
      </c>
      <c r="P82" s="62">
        <f>'Res OLS Model'!$B$8*F82</f>
        <v>-23349893.411480092</v>
      </c>
      <c r="Q82" s="62">
        <f>'Res OLS Model'!$B$9*G82</f>
        <v>0</v>
      </c>
      <c r="R82" s="62">
        <f>'Res OLS Model'!$B$10*H82</f>
        <v>0</v>
      </c>
      <c r="S82" s="62">
        <f>'Res OLS Model'!$B$11*I82</f>
        <v>0</v>
      </c>
      <c r="T82" s="62">
        <f>'Res OLS Model'!$B$12*J82</f>
        <v>0</v>
      </c>
      <c r="U82" s="62">
        <f>'Res OLS Model'!$B$13*K82</f>
        <v>623335.83106531797</v>
      </c>
      <c r="V82" s="62">
        <f t="shared" si="9"/>
        <v>18622502.411894158</v>
      </c>
      <c r="W82" s="13">
        <f t="shared" si="7"/>
        <v>3.4668583593747276E-2</v>
      </c>
    </row>
    <row r="83" spans="1:23" x14ac:dyDescent="0.25">
      <c r="A83" s="11">
        <f>'Monthly Data'!A83</f>
        <v>40269</v>
      </c>
      <c r="B83" s="6">
        <f t="shared" si="8"/>
        <v>2010</v>
      </c>
      <c r="C83" s="4">
        <f>'Monthly Data'!D83</f>
        <v>14289179.892700002</v>
      </c>
      <c r="D83">
        <f>'Monthly Data'!M83</f>
        <v>243.49999999999989</v>
      </c>
      <c r="E83">
        <f>'Monthly Data'!N83</f>
        <v>1.3</v>
      </c>
      <c r="F83" s="30">
        <f>'Monthly Data'!S83</f>
        <v>23169</v>
      </c>
      <c r="G83" s="30">
        <f>'Monthly Data'!AD83</f>
        <v>0</v>
      </c>
      <c r="H83" s="30">
        <f>'Monthly Data'!AF83</f>
        <v>1</v>
      </c>
      <c r="I83" s="30">
        <f>'Monthly Data'!AH83</f>
        <v>0</v>
      </c>
      <c r="J83" s="30">
        <f>'Monthly Data'!AI83</f>
        <v>0</v>
      </c>
      <c r="K83" s="30">
        <f>'Monthly Data'!AJ83</f>
        <v>0</v>
      </c>
      <c r="M83" s="62">
        <f>'Res OLS Model'!$B$5</f>
        <v>36285878.877469003</v>
      </c>
      <c r="N83" s="62">
        <f>'Res OLS Model'!$B$6*D83</f>
        <v>2728224.3891646853</v>
      </c>
      <c r="O83" s="62">
        <f>'Res OLS Model'!$B$7*E83</f>
        <v>35024.991205550323</v>
      </c>
      <c r="P83" s="62">
        <f>'Res OLS Model'!$B$8*F83</f>
        <v>-23291586.535092015</v>
      </c>
      <c r="Q83" s="62">
        <f>'Res OLS Model'!$B$9*G83</f>
        <v>0</v>
      </c>
      <c r="R83" s="62">
        <f>'Res OLS Model'!$B$10*H83</f>
        <v>-1378033.61082948</v>
      </c>
      <c r="S83" s="62">
        <f>'Res OLS Model'!$B$11*I83</f>
        <v>0</v>
      </c>
      <c r="T83" s="62">
        <f>'Res OLS Model'!$B$12*J83</f>
        <v>0</v>
      </c>
      <c r="U83" s="62">
        <f>'Res OLS Model'!$B$13*K83</f>
        <v>0</v>
      </c>
      <c r="V83" s="62">
        <f t="shared" si="9"/>
        <v>14379508.111917745</v>
      </c>
      <c r="W83" s="13">
        <f t="shared" si="7"/>
        <v>6.321441810939076E-3</v>
      </c>
    </row>
    <row r="84" spans="1:23" x14ac:dyDescent="0.25">
      <c r="A84" s="11">
        <f>'Monthly Data'!A84</f>
        <v>40299</v>
      </c>
      <c r="B84" s="6">
        <f t="shared" si="8"/>
        <v>2010</v>
      </c>
      <c r="C84" s="4">
        <f>'Monthly Data'!D84</f>
        <v>12526333.185799999</v>
      </c>
      <c r="D84">
        <f>'Monthly Data'!M84</f>
        <v>110.2</v>
      </c>
      <c r="E84">
        <f>'Monthly Data'!N84</f>
        <v>26.100000000000005</v>
      </c>
      <c r="F84" s="30">
        <f>'Monthly Data'!S84</f>
        <v>22966</v>
      </c>
      <c r="G84" s="30">
        <f>'Monthly Data'!AD84</f>
        <v>0</v>
      </c>
      <c r="H84" s="30">
        <f>'Monthly Data'!AF84</f>
        <v>0</v>
      </c>
      <c r="I84" s="30">
        <f>'Monthly Data'!AH84</f>
        <v>1</v>
      </c>
      <c r="J84" s="30">
        <f>'Monthly Data'!AI84</f>
        <v>0</v>
      </c>
      <c r="K84" s="30">
        <f>'Monthly Data'!AJ84</f>
        <v>0</v>
      </c>
      <c r="M84" s="62">
        <f>'Res OLS Model'!$B$5</f>
        <v>36285878.877469003</v>
      </c>
      <c r="N84" s="62">
        <f>'Res OLS Model'!$B$6*D84</f>
        <v>1234703.6044597472</v>
      </c>
      <c r="O84" s="62">
        <f>'Res OLS Model'!$B$7*E84</f>
        <v>703194.05420374125</v>
      </c>
      <c r="P84" s="62">
        <f>'Res OLS Model'!$B$8*F84</f>
        <v>-23087512.467733748</v>
      </c>
      <c r="Q84" s="62">
        <f>'Res OLS Model'!$B$9*G84</f>
        <v>0</v>
      </c>
      <c r="R84" s="62">
        <f>'Res OLS Model'!$B$10*H84</f>
        <v>0</v>
      </c>
      <c r="S84" s="62">
        <f>'Res OLS Model'!$B$11*I84</f>
        <v>-2360733.7423852198</v>
      </c>
      <c r="T84" s="62">
        <f>'Res OLS Model'!$B$12*J84</f>
        <v>0</v>
      </c>
      <c r="U84" s="62">
        <f>'Res OLS Model'!$B$13*K84</f>
        <v>0</v>
      </c>
      <c r="V84" s="62">
        <f t="shared" si="9"/>
        <v>12775530.326013524</v>
      </c>
      <c r="W84" s="13">
        <f t="shared" si="7"/>
        <v>1.9893861716533116E-2</v>
      </c>
    </row>
    <row r="85" spans="1:23" x14ac:dyDescent="0.25">
      <c r="A85" s="11">
        <f>'Monthly Data'!A85</f>
        <v>40330</v>
      </c>
      <c r="B85" s="6">
        <f t="shared" si="8"/>
        <v>2010</v>
      </c>
      <c r="C85" s="4">
        <f>'Monthly Data'!D85</f>
        <v>12654046.736899998</v>
      </c>
      <c r="D85">
        <f>'Monthly Data'!M85</f>
        <v>38.300000000000004</v>
      </c>
      <c r="E85">
        <f>'Monthly Data'!N85</f>
        <v>33.700000000000003</v>
      </c>
      <c r="F85" s="30">
        <f>'Monthly Data'!S85</f>
        <v>23006</v>
      </c>
      <c r="G85" s="30">
        <f>'Monthly Data'!AD85</f>
        <v>0</v>
      </c>
      <c r="H85" s="30">
        <f>'Monthly Data'!AF85</f>
        <v>0</v>
      </c>
      <c r="I85" s="30">
        <f>'Monthly Data'!AH85</f>
        <v>1</v>
      </c>
      <c r="J85" s="30">
        <f>'Monthly Data'!AI85</f>
        <v>0</v>
      </c>
      <c r="K85" s="30">
        <f>'Monthly Data'!AJ85</f>
        <v>0</v>
      </c>
      <c r="M85" s="62">
        <f>'Res OLS Model'!$B$5</f>
        <v>36285878.877469003</v>
      </c>
      <c r="N85" s="62">
        <f>'Res OLS Model'!$B$6*D85</f>
        <v>429121.12568791583</v>
      </c>
      <c r="O85" s="62">
        <f>'Res OLS Model'!$B$7*E85</f>
        <v>907955.54125157383</v>
      </c>
      <c r="P85" s="62">
        <f>'Res OLS Model'!$B$8*F85</f>
        <v>-23127724.106622078</v>
      </c>
      <c r="Q85" s="62">
        <f>'Res OLS Model'!$B$9*G85</f>
        <v>0</v>
      </c>
      <c r="R85" s="62">
        <f>'Res OLS Model'!$B$10*H85</f>
        <v>0</v>
      </c>
      <c r="S85" s="62">
        <f>'Res OLS Model'!$B$11*I85</f>
        <v>-2360733.7423852198</v>
      </c>
      <c r="T85" s="62">
        <f>'Res OLS Model'!$B$12*J85</f>
        <v>0</v>
      </c>
      <c r="U85" s="62">
        <f>'Res OLS Model'!$B$13*K85</f>
        <v>0</v>
      </c>
      <c r="V85" s="62">
        <f t="shared" si="9"/>
        <v>12134497.695401195</v>
      </c>
      <c r="W85" s="13">
        <f t="shared" si="7"/>
        <v>4.1057936034309468E-2</v>
      </c>
    </row>
    <row r="86" spans="1:23" x14ac:dyDescent="0.25">
      <c r="A86" s="11">
        <f>'Monthly Data'!A86</f>
        <v>40360</v>
      </c>
      <c r="B86" s="6">
        <f t="shared" si="8"/>
        <v>2010</v>
      </c>
      <c r="C86" s="4">
        <f>'Monthly Data'!D86</f>
        <v>14622071.658500001</v>
      </c>
      <c r="D86">
        <f>'Monthly Data'!M86</f>
        <v>3.4000000000000004</v>
      </c>
      <c r="E86">
        <f>'Monthly Data'!N86</f>
        <v>139.79999999999995</v>
      </c>
      <c r="F86" s="30">
        <f>'Monthly Data'!S86</f>
        <v>23113</v>
      </c>
      <c r="G86" s="30">
        <f>'Monthly Data'!AD86</f>
        <v>0</v>
      </c>
      <c r="H86" s="30">
        <f>'Monthly Data'!AF86</f>
        <v>0</v>
      </c>
      <c r="I86" s="30">
        <f>'Monthly Data'!AH86</f>
        <v>1</v>
      </c>
      <c r="J86" s="30">
        <f>'Monthly Data'!AI86</f>
        <v>0</v>
      </c>
      <c r="K86" s="30">
        <f>'Monthly Data'!AJ86</f>
        <v>0</v>
      </c>
      <c r="M86" s="62">
        <f>'Res OLS Model'!$B$5</f>
        <v>36285878.877469003</v>
      </c>
      <c r="N86" s="62">
        <f>'Res OLS Model'!$B$6*D86</f>
        <v>38094.303585872425</v>
      </c>
      <c r="O86" s="62">
        <f>'Res OLS Model'!$B$7*E86</f>
        <v>3766533.6696430258</v>
      </c>
      <c r="P86" s="62">
        <f>'Res OLS Model'!$B$8*F86</f>
        <v>-23235290.240648355</v>
      </c>
      <c r="Q86" s="62">
        <f>'Res OLS Model'!$B$9*G86</f>
        <v>0</v>
      </c>
      <c r="R86" s="62">
        <f>'Res OLS Model'!$B$10*H86</f>
        <v>0</v>
      </c>
      <c r="S86" s="62">
        <f>'Res OLS Model'!$B$11*I86</f>
        <v>-2360733.7423852198</v>
      </c>
      <c r="T86" s="62">
        <f>'Res OLS Model'!$B$12*J86</f>
        <v>0</v>
      </c>
      <c r="U86" s="62">
        <f>'Res OLS Model'!$B$13*K86</f>
        <v>0</v>
      </c>
      <c r="V86" s="62">
        <f t="shared" si="9"/>
        <v>14494482.86766433</v>
      </c>
      <c r="W86" s="13">
        <f t="shared" si="7"/>
        <v>8.7257670332577045E-3</v>
      </c>
    </row>
    <row r="87" spans="1:23" x14ac:dyDescent="0.25">
      <c r="A87" s="11">
        <f>'Monthly Data'!A87</f>
        <v>40391</v>
      </c>
      <c r="B87" s="6">
        <f t="shared" si="8"/>
        <v>2010</v>
      </c>
      <c r="C87" s="4">
        <f>'Monthly Data'!D87</f>
        <v>13964183.280500002</v>
      </c>
      <c r="D87">
        <f>'Monthly Data'!M87</f>
        <v>10.100000000000001</v>
      </c>
      <c r="E87">
        <f>'Monthly Data'!N87</f>
        <v>90.299999999999969</v>
      </c>
      <c r="F87" s="30">
        <f>'Monthly Data'!S87</f>
        <v>23035</v>
      </c>
      <c r="G87" s="30">
        <f>'Monthly Data'!AD87</f>
        <v>0</v>
      </c>
      <c r="H87" s="30">
        <f>'Monthly Data'!AF87</f>
        <v>0</v>
      </c>
      <c r="I87" s="30">
        <f>'Monthly Data'!AH87</f>
        <v>1</v>
      </c>
      <c r="J87" s="30">
        <f>'Monthly Data'!AI87</f>
        <v>0</v>
      </c>
      <c r="K87" s="30">
        <f>'Monthly Data'!AJ87</f>
        <v>0</v>
      </c>
      <c r="M87" s="62">
        <f>'Res OLS Model'!$B$5</f>
        <v>36285878.877469003</v>
      </c>
      <c r="N87" s="62">
        <f>'Res OLS Model'!$B$6*D87</f>
        <v>113162.49006391515</v>
      </c>
      <c r="O87" s="62">
        <f>'Res OLS Model'!$B$7*E87</f>
        <v>2432889.7737393794</v>
      </c>
      <c r="P87" s="62">
        <f>'Res OLS Model'!$B$8*F87</f>
        <v>-23156877.544816118</v>
      </c>
      <c r="Q87" s="62">
        <f>'Res OLS Model'!$B$9*G87</f>
        <v>0</v>
      </c>
      <c r="R87" s="62">
        <f>'Res OLS Model'!$B$10*H87</f>
        <v>0</v>
      </c>
      <c r="S87" s="62">
        <f>'Res OLS Model'!$B$11*I87</f>
        <v>-2360733.7423852198</v>
      </c>
      <c r="T87" s="62">
        <f>'Res OLS Model'!$B$12*J87</f>
        <v>0</v>
      </c>
      <c r="U87" s="62">
        <f>'Res OLS Model'!$B$13*K87</f>
        <v>0</v>
      </c>
      <c r="V87" s="62">
        <f t="shared" si="9"/>
        <v>13314319.854070961</v>
      </c>
      <c r="W87" s="13">
        <f t="shared" si="7"/>
        <v>4.6537875747916402E-2</v>
      </c>
    </row>
    <row r="88" spans="1:23" x14ac:dyDescent="0.25">
      <c r="A88" s="11">
        <f>'Monthly Data'!A88</f>
        <v>40422</v>
      </c>
      <c r="B88" s="6">
        <f t="shared" si="8"/>
        <v>2010</v>
      </c>
      <c r="C88" s="4">
        <f>'Monthly Data'!D88</f>
        <v>13079707.3025</v>
      </c>
      <c r="D88">
        <f>'Monthly Data'!M88</f>
        <v>99.40000000000002</v>
      </c>
      <c r="E88">
        <f>'Monthly Data'!N88</f>
        <v>29.400000000000002</v>
      </c>
      <c r="F88" s="30">
        <f>'Monthly Data'!S88</f>
        <v>23146</v>
      </c>
      <c r="G88" s="30">
        <f>'Monthly Data'!AD88</f>
        <v>1</v>
      </c>
      <c r="H88" s="30">
        <f>'Monthly Data'!AF88</f>
        <v>0</v>
      </c>
      <c r="I88" s="30">
        <f>'Monthly Data'!AH88</f>
        <v>0</v>
      </c>
      <c r="J88" s="30">
        <f>'Monthly Data'!AI88</f>
        <v>0</v>
      </c>
      <c r="K88" s="30">
        <f>'Monthly Data'!AJ88</f>
        <v>0</v>
      </c>
      <c r="M88" s="62">
        <f>'Res OLS Model'!$B$5</f>
        <v>36285878.877469003</v>
      </c>
      <c r="N88" s="62">
        <f>'Res OLS Model'!$B$6*D88</f>
        <v>1113698.1695399175</v>
      </c>
      <c r="O88" s="62">
        <f>'Res OLS Model'!$B$7*E88</f>
        <v>792103.64726398431</v>
      </c>
      <c r="P88" s="62">
        <f>'Res OLS Model'!$B$8*F88</f>
        <v>-23268464.842731226</v>
      </c>
      <c r="Q88" s="62">
        <f>'Res OLS Model'!$B$9*G88</f>
        <v>-1472524.5627255</v>
      </c>
      <c r="R88" s="62">
        <f>'Res OLS Model'!$B$10*H88</f>
        <v>0</v>
      </c>
      <c r="S88" s="62">
        <f>'Res OLS Model'!$B$11*I88</f>
        <v>0</v>
      </c>
      <c r="T88" s="62">
        <f>'Res OLS Model'!$B$12*J88</f>
        <v>0</v>
      </c>
      <c r="U88" s="62">
        <f>'Res OLS Model'!$B$13*K88</f>
        <v>0</v>
      </c>
      <c r="V88" s="62">
        <f t="shared" si="9"/>
        <v>13450691.28881618</v>
      </c>
      <c r="W88" s="13">
        <f t="shared" si="7"/>
        <v>2.8363324785201541E-2</v>
      </c>
    </row>
    <row r="89" spans="1:23" x14ac:dyDescent="0.25">
      <c r="A89" s="11">
        <f>'Monthly Data'!A89</f>
        <v>40452</v>
      </c>
      <c r="B89" s="6">
        <f t="shared" si="8"/>
        <v>2010</v>
      </c>
      <c r="C89" s="4">
        <f>'Monthly Data'!D89</f>
        <v>14420343.764199998</v>
      </c>
      <c r="D89">
        <f>'Monthly Data'!M89</f>
        <v>284.69999999999993</v>
      </c>
      <c r="E89">
        <f>'Monthly Data'!N89</f>
        <v>0</v>
      </c>
      <c r="F89" s="30">
        <f>'Monthly Data'!S89</f>
        <v>23213</v>
      </c>
      <c r="G89" s="30">
        <f>'Monthly Data'!AD89</f>
        <v>1</v>
      </c>
      <c r="H89" s="30">
        <f>'Monthly Data'!AF89</f>
        <v>0</v>
      </c>
      <c r="I89" s="30">
        <f>'Monthly Data'!AH89</f>
        <v>0</v>
      </c>
      <c r="J89" s="30">
        <f>'Monthly Data'!AI89</f>
        <v>0</v>
      </c>
      <c r="K89" s="30">
        <f>'Monthly Data'!AJ89</f>
        <v>0</v>
      </c>
      <c r="M89" s="62">
        <f>'Res OLS Model'!$B$5</f>
        <v>36285878.877469003</v>
      </c>
      <c r="N89" s="62">
        <f>'Res OLS Model'!$B$6*D89</f>
        <v>3189837.7149699633</v>
      </c>
      <c r="O89" s="62">
        <f>'Res OLS Model'!$B$7*E89</f>
        <v>0</v>
      </c>
      <c r="P89" s="62">
        <f>'Res OLS Model'!$B$8*F89</f>
        <v>-23335819.337869179</v>
      </c>
      <c r="Q89" s="62">
        <f>'Res OLS Model'!$B$9*G89</f>
        <v>-1472524.5627255</v>
      </c>
      <c r="R89" s="62">
        <f>'Res OLS Model'!$B$10*H89</f>
        <v>0</v>
      </c>
      <c r="S89" s="62">
        <f>'Res OLS Model'!$B$11*I89</f>
        <v>0</v>
      </c>
      <c r="T89" s="62">
        <f>'Res OLS Model'!$B$12*J89</f>
        <v>0</v>
      </c>
      <c r="U89" s="62">
        <f>'Res OLS Model'!$B$13*K89</f>
        <v>0</v>
      </c>
      <c r="V89" s="62">
        <f t="shared" si="9"/>
        <v>14667372.691844288</v>
      </c>
      <c r="W89" s="13">
        <f t="shared" si="7"/>
        <v>1.7130585212369556E-2</v>
      </c>
    </row>
    <row r="90" spans="1:23" x14ac:dyDescent="0.25">
      <c r="A90" s="11">
        <f>'Monthly Data'!A90</f>
        <v>40483</v>
      </c>
      <c r="B90" s="6">
        <f t="shared" si="8"/>
        <v>2010</v>
      </c>
      <c r="C90" s="4">
        <f>'Monthly Data'!D90</f>
        <v>16915365.330200002</v>
      </c>
      <c r="D90">
        <f>'Monthly Data'!M90</f>
        <v>451.4</v>
      </c>
      <c r="E90">
        <f>'Monthly Data'!N90</f>
        <v>0</v>
      </c>
      <c r="F90" s="30">
        <f>'Monthly Data'!S90</f>
        <v>23299</v>
      </c>
      <c r="G90" s="30">
        <f>'Monthly Data'!AD90</f>
        <v>1</v>
      </c>
      <c r="H90" s="30">
        <f>'Monthly Data'!AF90</f>
        <v>0</v>
      </c>
      <c r="I90" s="30">
        <f>'Monthly Data'!AH90</f>
        <v>0</v>
      </c>
      <c r="J90" s="30">
        <f>'Monthly Data'!AI90</f>
        <v>0</v>
      </c>
      <c r="K90" s="30">
        <f>'Monthly Data'!AJ90</f>
        <v>0</v>
      </c>
      <c r="M90" s="62">
        <f>'Res OLS Model'!$B$5</f>
        <v>36285878.877469003</v>
      </c>
      <c r="N90" s="62">
        <f>'Res OLS Model'!$B$6*D90</f>
        <v>5057579.0113714142</v>
      </c>
      <c r="O90" s="62">
        <f>'Res OLS Model'!$B$7*E90</f>
        <v>0</v>
      </c>
      <c r="P90" s="62">
        <f>'Res OLS Model'!$B$8*F90</f>
        <v>-23422274.361479085</v>
      </c>
      <c r="Q90" s="62">
        <f>'Res OLS Model'!$B$9*G90</f>
        <v>-1472524.5627255</v>
      </c>
      <c r="R90" s="62">
        <f>'Res OLS Model'!$B$10*H90</f>
        <v>0</v>
      </c>
      <c r="S90" s="62">
        <f>'Res OLS Model'!$B$11*I90</f>
        <v>0</v>
      </c>
      <c r="T90" s="62">
        <f>'Res OLS Model'!$B$12*J90</f>
        <v>0</v>
      </c>
      <c r="U90" s="62">
        <f>'Res OLS Model'!$B$13*K90</f>
        <v>0</v>
      </c>
      <c r="V90" s="62">
        <f t="shared" si="9"/>
        <v>16448658.96463583</v>
      </c>
      <c r="W90" s="13">
        <f t="shared" si="7"/>
        <v>2.7590676077857614E-2</v>
      </c>
    </row>
    <row r="91" spans="1:23" x14ac:dyDescent="0.25">
      <c r="A91" s="11">
        <f>'Monthly Data'!A91</f>
        <v>40513</v>
      </c>
      <c r="B91" s="6">
        <f t="shared" si="8"/>
        <v>2010</v>
      </c>
      <c r="C91" s="4">
        <f>'Monthly Data'!D91</f>
        <v>20949855.477400001</v>
      </c>
      <c r="D91">
        <f>'Monthly Data'!M91</f>
        <v>713.49999999999989</v>
      </c>
      <c r="E91">
        <f>'Monthly Data'!N91</f>
        <v>0</v>
      </c>
      <c r="F91" s="30">
        <f>'Monthly Data'!S91</f>
        <v>23337</v>
      </c>
      <c r="G91" s="30">
        <f>'Monthly Data'!AD91</f>
        <v>0</v>
      </c>
      <c r="H91" s="30">
        <f>'Monthly Data'!AF91</f>
        <v>0</v>
      </c>
      <c r="I91" s="30">
        <f>'Monthly Data'!AH91</f>
        <v>0</v>
      </c>
      <c r="J91" s="30">
        <f>'Monthly Data'!AI91</f>
        <v>0</v>
      </c>
      <c r="K91" s="30">
        <f>'Monthly Data'!AJ91</f>
        <v>0</v>
      </c>
      <c r="M91" s="62">
        <f>'Res OLS Model'!$B$5</f>
        <v>36285878.877469003</v>
      </c>
      <c r="N91" s="62">
        <f>'Res OLS Model'!$B$6*D91</f>
        <v>7994201.6495646955</v>
      </c>
      <c r="O91" s="62">
        <f>'Res OLS Model'!$B$7*E91</f>
        <v>0</v>
      </c>
      <c r="P91" s="62">
        <f>'Res OLS Model'!$B$8*F91</f>
        <v>-23460475.418422997</v>
      </c>
      <c r="Q91" s="62">
        <f>'Res OLS Model'!$B$9*G91</f>
        <v>0</v>
      </c>
      <c r="R91" s="62">
        <f>'Res OLS Model'!$B$10*H91</f>
        <v>0</v>
      </c>
      <c r="S91" s="62">
        <f>'Res OLS Model'!$B$11*I91</f>
        <v>0</v>
      </c>
      <c r="T91" s="62">
        <f>'Res OLS Model'!$B$12*J91</f>
        <v>0</v>
      </c>
      <c r="U91" s="62">
        <f>'Res OLS Model'!$B$13*K91</f>
        <v>0</v>
      </c>
      <c r="V91" s="62">
        <f t="shared" si="9"/>
        <v>20819605.108610705</v>
      </c>
      <c r="W91" s="13">
        <f t="shared" si="7"/>
        <v>6.2172442635609736E-3</v>
      </c>
    </row>
    <row r="92" spans="1:23" x14ac:dyDescent="0.25">
      <c r="A92" s="11">
        <f>'Monthly Data'!A92</f>
        <v>40544</v>
      </c>
      <c r="B92" s="6">
        <f t="shared" si="8"/>
        <v>2011</v>
      </c>
      <c r="C92" s="4">
        <f>'Monthly Data'!D92</f>
        <v>22949860.934299998</v>
      </c>
      <c r="D92">
        <f>'Monthly Data'!M92</f>
        <v>853.19999999999982</v>
      </c>
      <c r="E92">
        <f>'Monthly Data'!N92</f>
        <v>0</v>
      </c>
      <c r="F92" s="30">
        <f>'Monthly Data'!S92</f>
        <v>23342</v>
      </c>
      <c r="G92" s="30">
        <f>'Monthly Data'!AD92</f>
        <v>0</v>
      </c>
      <c r="H92" s="30">
        <f>'Monthly Data'!AF92</f>
        <v>0</v>
      </c>
      <c r="I92" s="30">
        <f>'Monthly Data'!AH92</f>
        <v>0</v>
      </c>
      <c r="J92" s="30">
        <f>'Monthly Data'!AI92</f>
        <v>1</v>
      </c>
      <c r="K92" s="30">
        <f>'Monthly Data'!AJ92</f>
        <v>0</v>
      </c>
      <c r="M92" s="62">
        <f>'Res OLS Model'!$B$5</f>
        <v>36285878.877469003</v>
      </c>
      <c r="N92" s="62">
        <f>'Res OLS Model'!$B$6*D92</f>
        <v>9559429.3586665709</v>
      </c>
      <c r="O92" s="62">
        <f>'Res OLS Model'!$B$7*E92</f>
        <v>0</v>
      </c>
      <c r="P92" s="62">
        <f>'Res OLS Model'!$B$8*F92</f>
        <v>-23465501.873284038</v>
      </c>
      <c r="Q92" s="62">
        <f>'Res OLS Model'!$B$9*G92</f>
        <v>0</v>
      </c>
      <c r="R92" s="62">
        <f>'Res OLS Model'!$B$10*H92</f>
        <v>0</v>
      </c>
      <c r="S92" s="62">
        <f>'Res OLS Model'!$B$11*I92</f>
        <v>0</v>
      </c>
      <c r="T92" s="62">
        <f>'Res OLS Model'!$B$12*J92</f>
        <v>1341287.9429404701</v>
      </c>
      <c r="U92" s="62">
        <f>'Res OLS Model'!$B$13*K92</f>
        <v>0</v>
      </c>
      <c r="V92" s="62">
        <f t="shared" si="9"/>
        <v>23721094.305792004</v>
      </c>
      <c r="W92" s="13">
        <f t="shared" si="7"/>
        <v>3.3605143564915875E-2</v>
      </c>
    </row>
    <row r="93" spans="1:23" x14ac:dyDescent="0.25">
      <c r="A93" s="11">
        <f>'Monthly Data'!A93</f>
        <v>40575</v>
      </c>
      <c r="B93" s="6">
        <f t="shared" si="8"/>
        <v>2011</v>
      </c>
      <c r="C93" s="4">
        <f>'Monthly Data'!D93</f>
        <v>20130373.043899998</v>
      </c>
      <c r="D93">
        <f>'Monthly Data'!M93</f>
        <v>700.39999999999986</v>
      </c>
      <c r="E93">
        <f>'Monthly Data'!N93</f>
        <v>0</v>
      </c>
      <c r="F93" s="30">
        <f>'Monthly Data'!S93</f>
        <v>23363</v>
      </c>
      <c r="G93" s="30">
        <f>'Monthly Data'!AD93</f>
        <v>0</v>
      </c>
      <c r="H93" s="30">
        <f>'Monthly Data'!AF93</f>
        <v>0</v>
      </c>
      <c r="I93" s="30">
        <f>'Monthly Data'!AH93</f>
        <v>0</v>
      </c>
      <c r="J93" s="30">
        <f>'Monthly Data'!AI93</f>
        <v>0</v>
      </c>
      <c r="K93" s="30">
        <f>'Monthly Data'!AJ93</f>
        <v>0</v>
      </c>
      <c r="M93" s="62">
        <f>'Res OLS Model'!$B$5</f>
        <v>36285878.877469003</v>
      </c>
      <c r="N93" s="62">
        <f>'Res OLS Model'!$B$6*D93</f>
        <v>7847426.5386897167</v>
      </c>
      <c r="O93" s="62">
        <f>'Res OLS Model'!$B$7*E93</f>
        <v>0</v>
      </c>
      <c r="P93" s="62">
        <f>'Res OLS Model'!$B$8*F93</f>
        <v>-23486612.98370041</v>
      </c>
      <c r="Q93" s="62">
        <f>'Res OLS Model'!$B$9*G93</f>
        <v>0</v>
      </c>
      <c r="R93" s="62">
        <f>'Res OLS Model'!$B$10*H93</f>
        <v>0</v>
      </c>
      <c r="S93" s="62">
        <f>'Res OLS Model'!$B$11*I93</f>
        <v>0</v>
      </c>
      <c r="T93" s="62">
        <f>'Res OLS Model'!$B$12*J93</f>
        <v>0</v>
      </c>
      <c r="U93" s="62">
        <f>'Res OLS Model'!$B$13*K93</f>
        <v>0</v>
      </c>
      <c r="V93" s="62">
        <f t="shared" si="9"/>
        <v>20646692.432458311</v>
      </c>
      <c r="W93" s="13">
        <f t="shared" si="7"/>
        <v>2.5648773991039913E-2</v>
      </c>
    </row>
    <row r="94" spans="1:23" x14ac:dyDescent="0.25">
      <c r="A94" s="11">
        <f>'Monthly Data'!A94</f>
        <v>40603</v>
      </c>
      <c r="B94" s="6">
        <f t="shared" si="8"/>
        <v>2011</v>
      </c>
      <c r="C94" s="4">
        <f>'Monthly Data'!D94</f>
        <v>19264282.676100001</v>
      </c>
      <c r="D94">
        <f>'Monthly Data'!M94</f>
        <v>595.70000000000016</v>
      </c>
      <c r="E94">
        <f>'Monthly Data'!N94</f>
        <v>0</v>
      </c>
      <c r="F94" s="30">
        <f>'Monthly Data'!S94</f>
        <v>23358</v>
      </c>
      <c r="G94" s="30">
        <f>'Monthly Data'!AD94</f>
        <v>0</v>
      </c>
      <c r="H94" s="30">
        <f>'Monthly Data'!AF94</f>
        <v>0</v>
      </c>
      <c r="I94" s="30">
        <f>'Monthly Data'!AH94</f>
        <v>0</v>
      </c>
      <c r="J94" s="30">
        <f>'Monthly Data'!AI94</f>
        <v>0</v>
      </c>
      <c r="K94" s="30">
        <f>'Monthly Data'!AJ94</f>
        <v>1</v>
      </c>
      <c r="M94" s="62">
        <f>'Res OLS Model'!$B$5</f>
        <v>36285878.877469003</v>
      </c>
      <c r="N94" s="62">
        <f>'Res OLS Model'!$B$6*D94</f>
        <v>6674346.07238359</v>
      </c>
      <c r="O94" s="62">
        <f>'Res OLS Model'!$B$7*E94</f>
        <v>0</v>
      </c>
      <c r="P94" s="62">
        <f>'Res OLS Model'!$B$8*F94</f>
        <v>-23481586.528839368</v>
      </c>
      <c r="Q94" s="62">
        <f>'Res OLS Model'!$B$9*G94</f>
        <v>0</v>
      </c>
      <c r="R94" s="62">
        <f>'Res OLS Model'!$B$10*H94</f>
        <v>0</v>
      </c>
      <c r="S94" s="62">
        <f>'Res OLS Model'!$B$11*I94</f>
        <v>0</v>
      </c>
      <c r="T94" s="62">
        <f>'Res OLS Model'!$B$12*J94</f>
        <v>0</v>
      </c>
      <c r="U94" s="62">
        <f>'Res OLS Model'!$B$13*K94</f>
        <v>623335.83106531797</v>
      </c>
      <c r="V94" s="62">
        <f t="shared" si="9"/>
        <v>20101974.252078544</v>
      </c>
      <c r="W94" s="13">
        <f t="shared" si="7"/>
        <v>4.3484182103381175E-2</v>
      </c>
    </row>
    <row r="95" spans="1:23" x14ac:dyDescent="0.25">
      <c r="A95" s="11">
        <f>'Monthly Data'!A95</f>
        <v>40634</v>
      </c>
      <c r="B95" s="6">
        <f t="shared" si="8"/>
        <v>2011</v>
      </c>
      <c r="C95" s="4">
        <f>'Monthly Data'!D95</f>
        <v>15275002.8061</v>
      </c>
      <c r="D95">
        <f>'Monthly Data'!M95</f>
        <v>350.99999999999989</v>
      </c>
      <c r="E95">
        <f>'Monthly Data'!N95</f>
        <v>0</v>
      </c>
      <c r="F95" s="30">
        <f>'Monthly Data'!S95</f>
        <v>23357</v>
      </c>
      <c r="G95" s="30">
        <f>'Monthly Data'!AD95</f>
        <v>0</v>
      </c>
      <c r="H95" s="30">
        <f>'Monthly Data'!AF95</f>
        <v>1</v>
      </c>
      <c r="I95" s="30">
        <f>'Monthly Data'!AH95</f>
        <v>0</v>
      </c>
      <c r="J95" s="30">
        <f>'Monthly Data'!AI95</f>
        <v>0</v>
      </c>
      <c r="K95" s="30">
        <f>'Monthly Data'!AJ95</f>
        <v>0</v>
      </c>
      <c r="M95" s="62">
        <f>'Res OLS Model'!$B$5</f>
        <v>36285878.877469003</v>
      </c>
      <c r="N95" s="62">
        <f>'Res OLS Model'!$B$6*D95</f>
        <v>3932676.6348944749</v>
      </c>
      <c r="O95" s="62">
        <f>'Res OLS Model'!$B$7*E95</f>
        <v>0</v>
      </c>
      <c r="P95" s="62">
        <f>'Res OLS Model'!$B$8*F95</f>
        <v>-23480581.237867162</v>
      </c>
      <c r="Q95" s="62">
        <f>'Res OLS Model'!$B$9*G95</f>
        <v>0</v>
      </c>
      <c r="R95" s="62">
        <f>'Res OLS Model'!$B$10*H95</f>
        <v>-1378033.61082948</v>
      </c>
      <c r="S95" s="62">
        <f>'Res OLS Model'!$B$11*I95</f>
        <v>0</v>
      </c>
      <c r="T95" s="62">
        <f>'Res OLS Model'!$B$12*J95</f>
        <v>0</v>
      </c>
      <c r="U95" s="62">
        <f>'Res OLS Model'!$B$13*K95</f>
        <v>0</v>
      </c>
      <c r="V95" s="62">
        <f t="shared" si="9"/>
        <v>15359940.663666837</v>
      </c>
      <c r="W95" s="13">
        <f t="shared" si="7"/>
        <v>5.5605788519343313E-3</v>
      </c>
    </row>
    <row r="96" spans="1:23" x14ac:dyDescent="0.25">
      <c r="A96" s="11">
        <f>'Monthly Data'!A96</f>
        <v>40664</v>
      </c>
      <c r="B96" s="6">
        <f t="shared" si="8"/>
        <v>2011</v>
      </c>
      <c r="C96" s="4">
        <f>'Monthly Data'!D96</f>
        <v>12988644.4836</v>
      </c>
      <c r="D96">
        <f>'Monthly Data'!M96</f>
        <v>150</v>
      </c>
      <c r="E96">
        <f>'Monthly Data'!N96</f>
        <v>1.2999999999999998</v>
      </c>
      <c r="F96" s="30">
        <f>'Monthly Data'!S96</f>
        <v>23144</v>
      </c>
      <c r="G96" s="30">
        <f>'Monthly Data'!AD96</f>
        <v>0</v>
      </c>
      <c r="H96" s="30">
        <f>'Monthly Data'!AF96</f>
        <v>0</v>
      </c>
      <c r="I96" s="30">
        <f>'Monthly Data'!AH96</f>
        <v>1</v>
      </c>
      <c r="J96" s="30">
        <f>'Monthly Data'!AI96</f>
        <v>0</v>
      </c>
      <c r="K96" s="30">
        <f>'Monthly Data'!AJ96</f>
        <v>0</v>
      </c>
      <c r="M96" s="62">
        <f>'Res OLS Model'!$B$5</f>
        <v>36285878.877469003</v>
      </c>
      <c r="N96" s="62">
        <f>'Res OLS Model'!$B$6*D96</f>
        <v>1680631.0405531949</v>
      </c>
      <c r="O96" s="62">
        <f>'Res OLS Model'!$B$7*E96</f>
        <v>35024.991205550315</v>
      </c>
      <c r="P96" s="62">
        <f>'Res OLS Model'!$B$8*F96</f>
        <v>-23266454.260786813</v>
      </c>
      <c r="Q96" s="62">
        <f>'Res OLS Model'!$B$9*G96</f>
        <v>0</v>
      </c>
      <c r="R96" s="62">
        <f>'Res OLS Model'!$B$10*H96</f>
        <v>0</v>
      </c>
      <c r="S96" s="62">
        <f>'Res OLS Model'!$B$11*I96</f>
        <v>-2360733.7423852198</v>
      </c>
      <c r="T96" s="62">
        <f>'Res OLS Model'!$B$12*J96</f>
        <v>0</v>
      </c>
      <c r="U96" s="62">
        <f>'Res OLS Model'!$B$13*K96</f>
        <v>0</v>
      </c>
      <c r="V96" s="62">
        <f t="shared" si="9"/>
        <v>12374346.906055719</v>
      </c>
      <c r="W96" s="13">
        <f t="shared" si="7"/>
        <v>4.7294972028830165E-2</v>
      </c>
    </row>
    <row r="97" spans="1:23" x14ac:dyDescent="0.25">
      <c r="A97" s="11">
        <f>'Monthly Data'!A97</f>
        <v>40695</v>
      </c>
      <c r="B97" s="6">
        <f t="shared" si="8"/>
        <v>2011</v>
      </c>
      <c r="C97" s="4">
        <f>'Monthly Data'!D97</f>
        <v>12227658.222899999</v>
      </c>
      <c r="D97">
        <f>'Monthly Data'!M97</f>
        <v>25.199999999999996</v>
      </c>
      <c r="E97">
        <f>'Monthly Data'!N97</f>
        <v>24.900000000000002</v>
      </c>
      <c r="F97" s="30">
        <f>'Monthly Data'!S97</f>
        <v>23078</v>
      </c>
      <c r="G97" s="30">
        <f>'Monthly Data'!AD97</f>
        <v>0</v>
      </c>
      <c r="H97" s="30">
        <f>'Monthly Data'!AF97</f>
        <v>0</v>
      </c>
      <c r="I97" s="30">
        <f>'Monthly Data'!AH97</f>
        <v>1</v>
      </c>
      <c r="J97" s="30">
        <f>'Monthly Data'!AI97</f>
        <v>0</v>
      </c>
      <c r="K97" s="30">
        <f>'Monthly Data'!AJ97</f>
        <v>0</v>
      </c>
      <c r="M97" s="62">
        <f>'Res OLS Model'!$B$5</f>
        <v>36285878.877469003</v>
      </c>
      <c r="N97" s="62">
        <f>'Res OLS Model'!$B$6*D97</f>
        <v>282346.01481293672</v>
      </c>
      <c r="O97" s="62">
        <f>'Res OLS Model'!$B$7*E97</f>
        <v>670863.29309092544</v>
      </c>
      <c r="P97" s="62">
        <f>'Res OLS Model'!$B$8*F97</f>
        <v>-23200105.056621071</v>
      </c>
      <c r="Q97" s="62">
        <f>'Res OLS Model'!$B$9*G97</f>
        <v>0</v>
      </c>
      <c r="R97" s="62">
        <f>'Res OLS Model'!$B$10*H97</f>
        <v>0</v>
      </c>
      <c r="S97" s="62">
        <f>'Res OLS Model'!$B$11*I97</f>
        <v>-2360733.7423852198</v>
      </c>
      <c r="T97" s="62">
        <f>'Res OLS Model'!$B$12*J97</f>
        <v>0</v>
      </c>
      <c r="U97" s="62">
        <f>'Res OLS Model'!$B$13*K97</f>
        <v>0</v>
      </c>
      <c r="V97" s="62">
        <f t="shared" si="9"/>
        <v>11678249.386366576</v>
      </c>
      <c r="W97" s="13">
        <f t="shared" si="7"/>
        <v>4.4931648114312585E-2</v>
      </c>
    </row>
    <row r="98" spans="1:23" x14ac:dyDescent="0.25">
      <c r="A98" s="11">
        <f>'Monthly Data'!A98</f>
        <v>40725</v>
      </c>
      <c r="B98" s="6">
        <f t="shared" si="8"/>
        <v>2011</v>
      </c>
      <c r="C98" s="4">
        <f>'Monthly Data'!D98</f>
        <v>14186476.795499999</v>
      </c>
      <c r="D98">
        <f>'Monthly Data'!M98</f>
        <v>0</v>
      </c>
      <c r="E98">
        <f>'Monthly Data'!N98</f>
        <v>118.30000000000003</v>
      </c>
      <c r="F98" s="30">
        <f>'Monthly Data'!S98</f>
        <v>23049</v>
      </c>
      <c r="G98" s="30">
        <f>'Monthly Data'!AD98</f>
        <v>0</v>
      </c>
      <c r="H98" s="30">
        <f>'Monthly Data'!AF98</f>
        <v>0</v>
      </c>
      <c r="I98" s="30">
        <f>'Monthly Data'!AH98</f>
        <v>1</v>
      </c>
      <c r="J98" s="30">
        <f>'Monthly Data'!AI98</f>
        <v>0</v>
      </c>
      <c r="K98" s="30">
        <f>'Monthly Data'!AJ98</f>
        <v>0</v>
      </c>
      <c r="M98" s="62">
        <f>'Res OLS Model'!$B$5</f>
        <v>36285878.877469003</v>
      </c>
      <c r="N98" s="62">
        <f>'Res OLS Model'!$B$6*D98</f>
        <v>0</v>
      </c>
      <c r="O98" s="62">
        <f>'Res OLS Model'!$B$7*E98</f>
        <v>3187274.1997050801</v>
      </c>
      <c r="P98" s="62">
        <f>'Res OLS Model'!$B$8*F98</f>
        <v>-23170951.618427031</v>
      </c>
      <c r="Q98" s="62">
        <f>'Res OLS Model'!$B$9*G98</f>
        <v>0</v>
      </c>
      <c r="R98" s="62">
        <f>'Res OLS Model'!$B$10*H98</f>
        <v>0</v>
      </c>
      <c r="S98" s="62">
        <f>'Res OLS Model'!$B$11*I98</f>
        <v>-2360733.7423852198</v>
      </c>
      <c r="T98" s="62">
        <f>'Res OLS Model'!$B$12*J98</f>
        <v>0</v>
      </c>
      <c r="U98" s="62">
        <f>'Res OLS Model'!$B$13*K98</f>
        <v>0</v>
      </c>
      <c r="V98" s="62">
        <f t="shared" si="9"/>
        <v>13941467.716361832</v>
      </c>
      <c r="W98" s="13">
        <f t="shared" si="7"/>
        <v>1.727060796489548E-2</v>
      </c>
    </row>
    <row r="99" spans="1:23" x14ac:dyDescent="0.25">
      <c r="A99" s="11">
        <f>'Monthly Data'!A99</f>
        <v>40756</v>
      </c>
      <c r="B99" s="6">
        <f t="shared" si="8"/>
        <v>2011</v>
      </c>
      <c r="C99" s="4">
        <f>'Monthly Data'!D99</f>
        <v>13646879.092999998</v>
      </c>
      <c r="D99">
        <f>'Monthly Data'!M99</f>
        <v>7</v>
      </c>
      <c r="E99">
        <f>'Monthly Data'!N99</f>
        <v>68.2</v>
      </c>
      <c r="F99" s="30">
        <f>'Monthly Data'!S99</f>
        <v>23068</v>
      </c>
      <c r="G99" s="30">
        <f>'Monthly Data'!AD99</f>
        <v>0</v>
      </c>
      <c r="H99" s="30">
        <f>'Monthly Data'!AF99</f>
        <v>0</v>
      </c>
      <c r="I99" s="30">
        <f>'Monthly Data'!AH99</f>
        <v>1</v>
      </c>
      <c r="J99" s="30">
        <f>'Monthly Data'!AI99</f>
        <v>0</v>
      </c>
      <c r="K99" s="30">
        <f>'Monthly Data'!AJ99</f>
        <v>0</v>
      </c>
      <c r="M99" s="62">
        <f>'Res OLS Model'!$B$5</f>
        <v>36285878.877469003</v>
      </c>
      <c r="N99" s="62">
        <f>'Res OLS Model'!$B$6*D99</f>
        <v>78429.448559149096</v>
      </c>
      <c r="O99" s="62">
        <f>'Res OLS Model'!$B$7*E99</f>
        <v>1837464.9232450246</v>
      </c>
      <c r="P99" s="62">
        <f>'Res OLS Model'!$B$8*F99</f>
        <v>-23190052.146898989</v>
      </c>
      <c r="Q99" s="62">
        <f>'Res OLS Model'!$B$9*G99</f>
        <v>0</v>
      </c>
      <c r="R99" s="62">
        <f>'Res OLS Model'!$B$10*H99</f>
        <v>0</v>
      </c>
      <c r="S99" s="62">
        <f>'Res OLS Model'!$B$11*I99</f>
        <v>-2360733.7423852198</v>
      </c>
      <c r="T99" s="62">
        <f>'Res OLS Model'!$B$12*J99</f>
        <v>0</v>
      </c>
      <c r="U99" s="62">
        <f>'Res OLS Model'!$B$13*K99</f>
        <v>0</v>
      </c>
      <c r="V99" s="62">
        <f t="shared" si="9"/>
        <v>12650987.359988973</v>
      </c>
      <c r="W99" s="13">
        <f t="shared" si="7"/>
        <v>7.2975786348239619E-2</v>
      </c>
    </row>
    <row r="100" spans="1:23" x14ac:dyDescent="0.25">
      <c r="A100" s="11">
        <f>'Monthly Data'!A100</f>
        <v>40787</v>
      </c>
      <c r="B100" s="6">
        <f t="shared" si="8"/>
        <v>2011</v>
      </c>
      <c r="C100" s="4">
        <f>'Monthly Data'!D100</f>
        <v>12374381.956699999</v>
      </c>
      <c r="D100">
        <f>'Monthly Data'!M100</f>
        <v>72.5</v>
      </c>
      <c r="E100">
        <f>'Monthly Data'!N100</f>
        <v>24.500000000000004</v>
      </c>
      <c r="F100" s="30">
        <f>'Monthly Data'!S100</f>
        <v>23151</v>
      </c>
      <c r="G100" s="30">
        <f>'Monthly Data'!AD100</f>
        <v>1</v>
      </c>
      <c r="H100" s="30">
        <f>'Monthly Data'!AF100</f>
        <v>0</v>
      </c>
      <c r="I100" s="30">
        <f>'Monthly Data'!AH100</f>
        <v>0</v>
      </c>
      <c r="J100" s="30">
        <f>'Monthly Data'!AI100</f>
        <v>0</v>
      </c>
      <c r="K100" s="30">
        <f>'Monthly Data'!AJ100</f>
        <v>0</v>
      </c>
      <c r="M100" s="62">
        <f>'Res OLS Model'!$B$5</f>
        <v>36285878.877469003</v>
      </c>
      <c r="N100" s="62">
        <f>'Res OLS Model'!$B$6*D100</f>
        <v>812305.00293404423</v>
      </c>
      <c r="O100" s="62">
        <f>'Res OLS Model'!$B$7*E100</f>
        <v>660086.37271998695</v>
      </c>
      <c r="P100" s="62">
        <f>'Res OLS Model'!$B$8*F100</f>
        <v>-23273491.297592267</v>
      </c>
      <c r="Q100" s="62">
        <f>'Res OLS Model'!$B$9*G100</f>
        <v>-1472524.5627255</v>
      </c>
      <c r="R100" s="62">
        <f>'Res OLS Model'!$B$10*H100</f>
        <v>0</v>
      </c>
      <c r="S100" s="62">
        <f>'Res OLS Model'!$B$11*I100</f>
        <v>0</v>
      </c>
      <c r="T100" s="62">
        <f>'Res OLS Model'!$B$12*J100</f>
        <v>0</v>
      </c>
      <c r="U100" s="62">
        <f>'Res OLS Model'!$B$13*K100</f>
        <v>0</v>
      </c>
      <c r="V100" s="62">
        <f t="shared" si="9"/>
        <v>13012254.392805271</v>
      </c>
      <c r="W100" s="13">
        <f t="shared" ref="W100:W131" si="10">ABS(V100-C100)/C100</f>
        <v>5.1547821809387537E-2</v>
      </c>
    </row>
    <row r="101" spans="1:23" x14ac:dyDescent="0.25">
      <c r="A101" s="11">
        <f>'Monthly Data'!A101</f>
        <v>40817</v>
      </c>
      <c r="B101" s="6">
        <f t="shared" si="8"/>
        <v>2011</v>
      </c>
      <c r="C101" s="4">
        <f>'Monthly Data'!D101</f>
        <v>13664672.127900001</v>
      </c>
      <c r="D101">
        <f>'Monthly Data'!M101</f>
        <v>266.49999999999994</v>
      </c>
      <c r="E101">
        <f>'Monthly Data'!N101</f>
        <v>0.5</v>
      </c>
      <c r="F101" s="30">
        <f>'Monthly Data'!S101</f>
        <v>23189</v>
      </c>
      <c r="G101" s="30">
        <f>'Monthly Data'!AD101</f>
        <v>1</v>
      </c>
      <c r="H101" s="30">
        <f>'Monthly Data'!AF101</f>
        <v>0</v>
      </c>
      <c r="I101" s="30">
        <f>'Monthly Data'!AH101</f>
        <v>0</v>
      </c>
      <c r="J101" s="30">
        <f>'Monthly Data'!AI101</f>
        <v>0</v>
      </c>
      <c r="K101" s="30">
        <f>'Monthly Data'!AJ101</f>
        <v>0</v>
      </c>
      <c r="M101" s="62">
        <f>'Res OLS Model'!$B$5</f>
        <v>36285878.877469003</v>
      </c>
      <c r="N101" s="62">
        <f>'Res OLS Model'!$B$6*D101</f>
        <v>2985921.1487161755</v>
      </c>
      <c r="O101" s="62">
        <f>'Res OLS Model'!$B$7*E101</f>
        <v>13471.150463673201</v>
      </c>
      <c r="P101" s="62">
        <f>'Res OLS Model'!$B$8*F101</f>
        <v>-23311692.354536179</v>
      </c>
      <c r="Q101" s="62">
        <f>'Res OLS Model'!$B$9*G101</f>
        <v>-1472524.5627255</v>
      </c>
      <c r="R101" s="62">
        <f>'Res OLS Model'!$B$10*H101</f>
        <v>0</v>
      </c>
      <c r="S101" s="62">
        <f>'Res OLS Model'!$B$11*I101</f>
        <v>0</v>
      </c>
      <c r="T101" s="62">
        <f>'Res OLS Model'!$B$12*J101</f>
        <v>0</v>
      </c>
      <c r="U101" s="62">
        <f>'Res OLS Model'!$B$13*K101</f>
        <v>0</v>
      </c>
      <c r="V101" s="62">
        <f t="shared" si="9"/>
        <v>14501054.259387169</v>
      </c>
      <c r="W101" s="13">
        <f t="shared" si="10"/>
        <v>6.120762530258414E-2</v>
      </c>
    </row>
    <row r="102" spans="1:23" x14ac:dyDescent="0.25">
      <c r="A102" s="11">
        <f>'Monthly Data'!A102</f>
        <v>40848</v>
      </c>
      <c r="B102" s="6">
        <f t="shared" si="8"/>
        <v>2011</v>
      </c>
      <c r="C102" s="4">
        <f>'Monthly Data'!D102</f>
        <v>15512028.3873</v>
      </c>
      <c r="D102">
        <f>'Monthly Data'!M102</f>
        <v>394.7</v>
      </c>
      <c r="E102">
        <f>'Monthly Data'!N102</f>
        <v>0</v>
      </c>
      <c r="F102" s="30">
        <f>'Monthly Data'!S102</f>
        <v>23212</v>
      </c>
      <c r="G102" s="30">
        <f>'Monthly Data'!AD102</f>
        <v>1</v>
      </c>
      <c r="H102" s="30">
        <f>'Monthly Data'!AF102</f>
        <v>0</v>
      </c>
      <c r="I102" s="30">
        <f>'Monthly Data'!AH102</f>
        <v>0</v>
      </c>
      <c r="J102" s="30">
        <f>'Monthly Data'!AI102</f>
        <v>0</v>
      </c>
      <c r="K102" s="30">
        <f>'Monthly Data'!AJ102</f>
        <v>0</v>
      </c>
      <c r="M102" s="62">
        <f>'Res OLS Model'!$B$5</f>
        <v>36285878.877469003</v>
      </c>
      <c r="N102" s="62">
        <f>'Res OLS Model'!$B$6*D102</f>
        <v>4422300.4780423064</v>
      </c>
      <c r="O102" s="62">
        <f>'Res OLS Model'!$B$7*E102</f>
        <v>0</v>
      </c>
      <c r="P102" s="62">
        <f>'Res OLS Model'!$B$8*F102</f>
        <v>-23334814.046896968</v>
      </c>
      <c r="Q102" s="62">
        <f>'Res OLS Model'!$B$9*G102</f>
        <v>-1472524.5627255</v>
      </c>
      <c r="R102" s="62">
        <f>'Res OLS Model'!$B$10*H102</f>
        <v>0</v>
      </c>
      <c r="S102" s="62">
        <f>'Res OLS Model'!$B$11*I102</f>
        <v>0</v>
      </c>
      <c r="T102" s="62">
        <f>'Res OLS Model'!$B$12*J102</f>
        <v>0</v>
      </c>
      <c r="U102" s="62">
        <f>'Res OLS Model'!$B$13*K102</f>
        <v>0</v>
      </c>
      <c r="V102" s="62">
        <f t="shared" si="9"/>
        <v>15900840.74588884</v>
      </c>
      <c r="W102" s="13">
        <f t="shared" si="10"/>
        <v>2.5065217061307668E-2</v>
      </c>
    </row>
    <row r="103" spans="1:23" x14ac:dyDescent="0.25">
      <c r="A103" s="11">
        <f>'Monthly Data'!A103</f>
        <v>40878</v>
      </c>
      <c r="B103" s="6">
        <f t="shared" si="8"/>
        <v>2011</v>
      </c>
      <c r="C103" s="4">
        <f>'Monthly Data'!D103</f>
        <v>18884077.882800002</v>
      </c>
      <c r="D103">
        <f>'Monthly Data'!M103</f>
        <v>623.09999999999991</v>
      </c>
      <c r="E103">
        <f>'Monthly Data'!N103</f>
        <v>0</v>
      </c>
      <c r="F103" s="30">
        <f>'Monthly Data'!S103</f>
        <v>23234</v>
      </c>
      <c r="G103" s="30">
        <f>'Monthly Data'!AD103</f>
        <v>0</v>
      </c>
      <c r="H103" s="30">
        <f>'Monthly Data'!AF103</f>
        <v>0</v>
      </c>
      <c r="I103" s="30">
        <f>'Monthly Data'!AH103</f>
        <v>0</v>
      </c>
      <c r="J103" s="30">
        <f>'Monthly Data'!AI103</f>
        <v>0</v>
      </c>
      <c r="K103" s="30">
        <f>'Monthly Data'!AJ103</f>
        <v>0</v>
      </c>
      <c r="M103" s="62">
        <f>'Res OLS Model'!$B$5</f>
        <v>36285878.877469003</v>
      </c>
      <c r="N103" s="62">
        <f>'Res OLS Model'!$B$6*D103</f>
        <v>6981341.3424579706</v>
      </c>
      <c r="O103" s="62">
        <f>'Res OLS Model'!$B$7*E103</f>
        <v>0</v>
      </c>
      <c r="P103" s="62">
        <f>'Res OLS Model'!$B$8*F103</f>
        <v>-23356930.44828555</v>
      </c>
      <c r="Q103" s="62">
        <f>'Res OLS Model'!$B$9*G103</f>
        <v>0</v>
      </c>
      <c r="R103" s="62">
        <f>'Res OLS Model'!$B$10*H103</f>
        <v>0</v>
      </c>
      <c r="S103" s="62">
        <f>'Res OLS Model'!$B$11*I103</f>
        <v>0</v>
      </c>
      <c r="T103" s="62">
        <f>'Res OLS Model'!$B$12*J103</f>
        <v>0</v>
      </c>
      <c r="U103" s="62">
        <f>'Res OLS Model'!$B$13*K103</f>
        <v>0</v>
      </c>
      <c r="V103" s="62">
        <f t="shared" si="9"/>
        <v>19910289.771641426</v>
      </c>
      <c r="W103" s="13">
        <f t="shared" si="10"/>
        <v>5.4342705808056349E-2</v>
      </c>
    </row>
    <row r="104" spans="1:23" x14ac:dyDescent="0.25">
      <c r="A104" s="11">
        <f>'Monthly Data'!A104</f>
        <v>40909</v>
      </c>
      <c r="B104" s="6">
        <f t="shared" si="8"/>
        <v>2012</v>
      </c>
      <c r="C104" s="4">
        <f>'Monthly Data'!D104</f>
        <v>20794679.283499997</v>
      </c>
      <c r="D104">
        <f>'Monthly Data'!M104</f>
        <v>712.69999999999993</v>
      </c>
      <c r="E104">
        <f>'Monthly Data'!N104</f>
        <v>0</v>
      </c>
      <c r="F104" s="30">
        <f>'Monthly Data'!S104</f>
        <v>23226</v>
      </c>
      <c r="G104" s="30">
        <f>'Monthly Data'!AD104</f>
        <v>0</v>
      </c>
      <c r="H104" s="30">
        <f>'Monthly Data'!AF104</f>
        <v>0</v>
      </c>
      <c r="I104" s="30">
        <f>'Monthly Data'!AH104</f>
        <v>0</v>
      </c>
      <c r="J104" s="30">
        <f>'Monthly Data'!AI104</f>
        <v>1</v>
      </c>
      <c r="K104" s="30">
        <f>'Monthly Data'!AJ104</f>
        <v>0</v>
      </c>
      <c r="M104" s="62">
        <f>'Res OLS Model'!$B$5</f>
        <v>36285878.877469003</v>
      </c>
      <c r="N104" s="62">
        <f>'Res OLS Model'!$B$6*D104</f>
        <v>7985238.284015079</v>
      </c>
      <c r="O104" s="62">
        <f>'Res OLS Model'!$B$7*E104</f>
        <v>0</v>
      </c>
      <c r="P104" s="62">
        <f>'Res OLS Model'!$B$8*F104</f>
        <v>-23348888.120507885</v>
      </c>
      <c r="Q104" s="62">
        <f>'Res OLS Model'!$B$9*G104</f>
        <v>0</v>
      </c>
      <c r="R104" s="62">
        <f>'Res OLS Model'!$B$10*H104</f>
        <v>0</v>
      </c>
      <c r="S104" s="62">
        <f>'Res OLS Model'!$B$11*I104</f>
        <v>0</v>
      </c>
      <c r="T104" s="62">
        <f>'Res OLS Model'!$B$12*J104</f>
        <v>1341287.9429404701</v>
      </c>
      <c r="U104" s="62">
        <f>'Res OLS Model'!$B$13*K104</f>
        <v>0</v>
      </c>
      <c r="V104" s="62">
        <f t="shared" si="9"/>
        <v>22263516.98391667</v>
      </c>
      <c r="W104" s="13">
        <f t="shared" si="10"/>
        <v>7.0635265896221586E-2</v>
      </c>
    </row>
    <row r="105" spans="1:23" x14ac:dyDescent="0.25">
      <c r="A105" s="11">
        <f>'Monthly Data'!A105</f>
        <v>40940</v>
      </c>
      <c r="B105" s="6">
        <f t="shared" si="8"/>
        <v>2012</v>
      </c>
      <c r="C105" s="4">
        <f>'Monthly Data'!D105</f>
        <v>18571936.430599999</v>
      </c>
      <c r="D105">
        <f>'Monthly Data'!M105</f>
        <v>604.40000000000009</v>
      </c>
      <c r="E105">
        <f>'Monthly Data'!N105</f>
        <v>0</v>
      </c>
      <c r="F105" s="30">
        <f>'Monthly Data'!S105</f>
        <v>23235</v>
      </c>
      <c r="G105" s="30">
        <f>'Monthly Data'!AD105</f>
        <v>0</v>
      </c>
      <c r="H105" s="30">
        <f>'Monthly Data'!AF105</f>
        <v>0</v>
      </c>
      <c r="I105" s="30">
        <f>'Monthly Data'!AH105</f>
        <v>0</v>
      </c>
      <c r="J105" s="30">
        <f>'Monthly Data'!AI105</f>
        <v>0</v>
      </c>
      <c r="K105" s="30">
        <f>'Monthly Data'!AJ105</f>
        <v>0</v>
      </c>
      <c r="M105" s="62">
        <f>'Res OLS Model'!$B$5</f>
        <v>36285878.877469003</v>
      </c>
      <c r="N105" s="62">
        <f>'Res OLS Model'!$B$6*D105</f>
        <v>6771822.6727356743</v>
      </c>
      <c r="O105" s="62">
        <f>'Res OLS Model'!$B$7*E105</f>
        <v>0</v>
      </c>
      <c r="P105" s="62">
        <f>'Res OLS Model'!$B$8*F105</f>
        <v>-23357935.739257757</v>
      </c>
      <c r="Q105" s="62">
        <f>'Res OLS Model'!$B$9*G105</f>
        <v>0</v>
      </c>
      <c r="R105" s="62">
        <f>'Res OLS Model'!$B$10*H105</f>
        <v>0</v>
      </c>
      <c r="S105" s="62">
        <f>'Res OLS Model'!$B$11*I105</f>
        <v>0</v>
      </c>
      <c r="T105" s="62">
        <f>'Res OLS Model'!$B$12*J105</f>
        <v>0</v>
      </c>
      <c r="U105" s="62">
        <f>'Res OLS Model'!$B$13*K105</f>
        <v>0</v>
      </c>
      <c r="V105" s="62">
        <f t="shared" si="9"/>
        <v>19699765.810946923</v>
      </c>
      <c r="W105" s="13">
        <f t="shared" si="10"/>
        <v>6.0727613653073845E-2</v>
      </c>
    </row>
    <row r="106" spans="1:23" x14ac:dyDescent="0.25">
      <c r="A106" s="11">
        <f>'Monthly Data'!A106</f>
        <v>40969</v>
      </c>
      <c r="B106" s="6">
        <f t="shared" si="8"/>
        <v>2012</v>
      </c>
      <c r="C106" s="4">
        <f>'Monthly Data'!D106</f>
        <v>16671968.3027</v>
      </c>
      <c r="D106">
        <f>'Monthly Data'!M106</f>
        <v>412.19999999999993</v>
      </c>
      <c r="E106">
        <f>'Monthly Data'!N106</f>
        <v>0</v>
      </c>
      <c r="F106" s="30">
        <f>'Monthly Data'!S106</f>
        <v>23259</v>
      </c>
      <c r="G106" s="30">
        <f>'Monthly Data'!AD106</f>
        <v>0</v>
      </c>
      <c r="H106" s="30">
        <f>'Monthly Data'!AF106</f>
        <v>0</v>
      </c>
      <c r="I106" s="30">
        <f>'Monthly Data'!AH106</f>
        <v>0</v>
      </c>
      <c r="J106" s="30">
        <f>'Monthly Data'!AI106</f>
        <v>0</v>
      </c>
      <c r="K106" s="30">
        <f>'Monthly Data'!AJ106</f>
        <v>1</v>
      </c>
      <c r="M106" s="62">
        <f>'Res OLS Model'!$B$5</f>
        <v>36285878.877469003</v>
      </c>
      <c r="N106" s="62">
        <f>'Res OLS Model'!$B$6*D106</f>
        <v>4618374.0994401788</v>
      </c>
      <c r="O106" s="62">
        <f>'Res OLS Model'!$B$7*E106</f>
        <v>0</v>
      </c>
      <c r="P106" s="62">
        <f>'Res OLS Model'!$B$8*F106</f>
        <v>-23382062.722590756</v>
      </c>
      <c r="Q106" s="62">
        <f>'Res OLS Model'!$B$9*G106</f>
        <v>0</v>
      </c>
      <c r="R106" s="62">
        <f>'Res OLS Model'!$B$10*H106</f>
        <v>0</v>
      </c>
      <c r="S106" s="62">
        <f>'Res OLS Model'!$B$11*I106</f>
        <v>0</v>
      </c>
      <c r="T106" s="62">
        <f>'Res OLS Model'!$B$12*J106</f>
        <v>0</v>
      </c>
      <c r="U106" s="62">
        <f>'Res OLS Model'!$B$13*K106</f>
        <v>623335.83106531797</v>
      </c>
      <c r="V106" s="62">
        <f t="shared" si="9"/>
        <v>18145526.085383747</v>
      </c>
      <c r="W106" s="13">
        <f t="shared" si="10"/>
        <v>8.838535174308762E-2</v>
      </c>
    </row>
    <row r="107" spans="1:23" x14ac:dyDescent="0.25">
      <c r="A107" s="11">
        <f>'Monthly Data'!A107</f>
        <v>41000</v>
      </c>
      <c r="B107" s="6">
        <f t="shared" si="8"/>
        <v>2012</v>
      </c>
      <c r="C107" s="4">
        <f>'Monthly Data'!D107</f>
        <v>14395404.4703</v>
      </c>
      <c r="D107">
        <f>'Monthly Data'!M107</f>
        <v>358.9</v>
      </c>
      <c r="E107">
        <f>'Monthly Data'!N107</f>
        <v>0.8</v>
      </c>
      <c r="F107" s="30">
        <f>'Monthly Data'!S107</f>
        <v>23160</v>
      </c>
      <c r="G107" s="30">
        <f>'Monthly Data'!AD107</f>
        <v>0</v>
      </c>
      <c r="H107" s="30">
        <f>'Monthly Data'!AF107</f>
        <v>1</v>
      </c>
      <c r="I107" s="30">
        <f>'Monthly Data'!AH107</f>
        <v>0</v>
      </c>
      <c r="J107" s="30">
        <f>'Monthly Data'!AI107</f>
        <v>0</v>
      </c>
      <c r="K107" s="30">
        <f>'Monthly Data'!AJ107</f>
        <v>0</v>
      </c>
      <c r="M107" s="62">
        <f>'Res OLS Model'!$B$5</f>
        <v>36285878.877469003</v>
      </c>
      <c r="N107" s="62">
        <f>'Res OLS Model'!$B$6*D107</f>
        <v>4021189.869696944</v>
      </c>
      <c r="O107" s="62">
        <f>'Res OLS Model'!$B$7*E107</f>
        <v>21553.840741877124</v>
      </c>
      <c r="P107" s="62">
        <f>'Res OLS Model'!$B$8*F107</f>
        <v>-23282538.916342143</v>
      </c>
      <c r="Q107" s="62">
        <f>'Res OLS Model'!$B$9*G107</f>
        <v>0</v>
      </c>
      <c r="R107" s="62">
        <f>'Res OLS Model'!$B$10*H107</f>
        <v>-1378033.61082948</v>
      </c>
      <c r="S107" s="62">
        <f>'Res OLS Model'!$B$11*I107</f>
        <v>0</v>
      </c>
      <c r="T107" s="62">
        <f>'Res OLS Model'!$B$12*J107</f>
        <v>0</v>
      </c>
      <c r="U107" s="62">
        <f>'Res OLS Model'!$B$13*K107</f>
        <v>0</v>
      </c>
      <c r="V107" s="62">
        <f t="shared" si="9"/>
        <v>15668050.060736205</v>
      </c>
      <c r="W107" s="13">
        <f t="shared" si="10"/>
        <v>8.8406379484638642E-2</v>
      </c>
    </row>
    <row r="108" spans="1:23" x14ac:dyDescent="0.25">
      <c r="A108" s="11">
        <f>'Monthly Data'!A108</f>
        <v>41030</v>
      </c>
      <c r="B108" s="6">
        <f t="shared" si="8"/>
        <v>2012</v>
      </c>
      <c r="C108" s="4">
        <f>'Monthly Data'!D108</f>
        <v>11731052.347100001</v>
      </c>
      <c r="D108">
        <f>'Monthly Data'!M108</f>
        <v>94.000000000000014</v>
      </c>
      <c r="E108">
        <f>'Monthly Data'!N108</f>
        <v>20.100000000000001</v>
      </c>
      <c r="F108" s="30">
        <f>'Monthly Data'!S108</f>
        <v>22994</v>
      </c>
      <c r="G108" s="30">
        <f>'Monthly Data'!AD108</f>
        <v>0</v>
      </c>
      <c r="H108" s="30">
        <f>'Monthly Data'!AF108</f>
        <v>0</v>
      </c>
      <c r="I108" s="30">
        <f>'Monthly Data'!AH108</f>
        <v>1</v>
      </c>
      <c r="J108" s="30">
        <f>'Monthly Data'!AI108</f>
        <v>0</v>
      </c>
      <c r="K108" s="30">
        <f>'Monthly Data'!AJ108</f>
        <v>0</v>
      </c>
      <c r="M108" s="62">
        <f>'Res OLS Model'!$B$5</f>
        <v>36285878.877469003</v>
      </c>
      <c r="N108" s="62">
        <f>'Res OLS Model'!$B$6*D108</f>
        <v>1053195.4520800023</v>
      </c>
      <c r="O108" s="62">
        <f>'Res OLS Model'!$B$7*E108</f>
        <v>541540.24863966275</v>
      </c>
      <c r="P108" s="62">
        <f>'Res OLS Model'!$B$8*F108</f>
        <v>-23115660.614955578</v>
      </c>
      <c r="Q108" s="62">
        <f>'Res OLS Model'!$B$9*G108</f>
        <v>0</v>
      </c>
      <c r="R108" s="62">
        <f>'Res OLS Model'!$B$10*H108</f>
        <v>0</v>
      </c>
      <c r="S108" s="62">
        <f>'Res OLS Model'!$B$11*I108</f>
        <v>-2360733.7423852198</v>
      </c>
      <c r="T108" s="62">
        <f>'Res OLS Model'!$B$12*J108</f>
        <v>0</v>
      </c>
      <c r="U108" s="62">
        <f>'Res OLS Model'!$B$13*K108</f>
        <v>0</v>
      </c>
      <c r="V108" s="62">
        <f t="shared" si="9"/>
        <v>12404220.220847875</v>
      </c>
      <c r="W108" s="13">
        <f t="shared" si="10"/>
        <v>5.7383417431794675E-2</v>
      </c>
    </row>
    <row r="109" spans="1:23" x14ac:dyDescent="0.25">
      <c r="A109" s="11">
        <f>'Monthly Data'!A109</f>
        <v>41061</v>
      </c>
      <c r="B109" s="6">
        <f t="shared" si="8"/>
        <v>2012</v>
      </c>
      <c r="C109" s="4">
        <f>'Monthly Data'!D109</f>
        <v>12434620.296799999</v>
      </c>
      <c r="D109">
        <f>'Monthly Data'!M109</f>
        <v>41.300000000000004</v>
      </c>
      <c r="E109">
        <f>'Monthly Data'!N109</f>
        <v>51.8</v>
      </c>
      <c r="F109" s="30">
        <f>'Monthly Data'!S109</f>
        <v>23023</v>
      </c>
      <c r="G109" s="30">
        <f>'Monthly Data'!AD109</f>
        <v>0</v>
      </c>
      <c r="H109" s="30">
        <f>'Monthly Data'!AF109</f>
        <v>0</v>
      </c>
      <c r="I109" s="30">
        <f>'Monthly Data'!AH109</f>
        <v>1</v>
      </c>
      <c r="J109" s="30">
        <f>'Monthly Data'!AI109</f>
        <v>0</v>
      </c>
      <c r="K109" s="30">
        <f>'Monthly Data'!AJ109</f>
        <v>0</v>
      </c>
      <c r="M109" s="62">
        <f>'Res OLS Model'!$B$5</f>
        <v>36285878.877469003</v>
      </c>
      <c r="N109" s="62">
        <f>'Res OLS Model'!$B$6*D109</f>
        <v>462733.74649897969</v>
      </c>
      <c r="O109" s="62">
        <f>'Res OLS Model'!$B$7*E109</f>
        <v>1395611.1880365435</v>
      </c>
      <c r="P109" s="62">
        <f>'Res OLS Model'!$B$8*F109</f>
        <v>-23144814.053149618</v>
      </c>
      <c r="Q109" s="62">
        <f>'Res OLS Model'!$B$9*G109</f>
        <v>0</v>
      </c>
      <c r="R109" s="62">
        <f>'Res OLS Model'!$B$10*H109</f>
        <v>0</v>
      </c>
      <c r="S109" s="62">
        <f>'Res OLS Model'!$B$11*I109</f>
        <v>-2360733.7423852198</v>
      </c>
      <c r="T109" s="62">
        <f>'Res OLS Model'!$B$12*J109</f>
        <v>0</v>
      </c>
      <c r="U109" s="62">
        <f>'Res OLS Model'!$B$13*K109</f>
        <v>0</v>
      </c>
      <c r="V109" s="62">
        <f t="shared" si="9"/>
        <v>12638676.016469691</v>
      </c>
      <c r="W109" s="13">
        <f t="shared" si="10"/>
        <v>1.641028956245694E-2</v>
      </c>
    </row>
    <row r="110" spans="1:23" x14ac:dyDescent="0.25">
      <c r="A110" s="11">
        <f>'Monthly Data'!A110</f>
        <v>41091</v>
      </c>
      <c r="B110" s="6">
        <f t="shared" si="8"/>
        <v>2012</v>
      </c>
      <c r="C110" s="4">
        <f>'Monthly Data'!D110</f>
        <v>14445687.284299999</v>
      </c>
      <c r="D110">
        <f>'Monthly Data'!M110</f>
        <v>0.2</v>
      </c>
      <c r="E110">
        <f>'Monthly Data'!N110</f>
        <v>120.69999999999996</v>
      </c>
      <c r="F110" s="30">
        <f>'Monthly Data'!S110</f>
        <v>23070</v>
      </c>
      <c r="G110" s="30">
        <f>'Monthly Data'!AD110</f>
        <v>0</v>
      </c>
      <c r="H110" s="30">
        <f>'Monthly Data'!AF110</f>
        <v>0</v>
      </c>
      <c r="I110" s="30">
        <f>'Monthly Data'!AH110</f>
        <v>1</v>
      </c>
      <c r="J110" s="30">
        <f>'Monthly Data'!AI110</f>
        <v>0</v>
      </c>
      <c r="K110" s="30">
        <f>'Monthly Data'!AJ110</f>
        <v>0</v>
      </c>
      <c r="M110" s="62">
        <f>'Res OLS Model'!$B$5</f>
        <v>36285878.877469003</v>
      </c>
      <c r="N110" s="62">
        <f>'Res OLS Model'!$B$6*D110</f>
        <v>2240.8413874042599</v>
      </c>
      <c r="O110" s="62">
        <f>'Res OLS Model'!$B$7*E110</f>
        <v>3251935.7219307097</v>
      </c>
      <c r="P110" s="62">
        <f>'Res OLS Model'!$B$8*F110</f>
        <v>-23192062.728843402</v>
      </c>
      <c r="Q110" s="62">
        <f>'Res OLS Model'!$B$9*G110</f>
        <v>0</v>
      </c>
      <c r="R110" s="62">
        <f>'Res OLS Model'!$B$10*H110</f>
        <v>0</v>
      </c>
      <c r="S110" s="62">
        <f>'Res OLS Model'!$B$11*I110</f>
        <v>-2360733.7423852198</v>
      </c>
      <c r="T110" s="62">
        <f>'Res OLS Model'!$B$12*J110</f>
        <v>0</v>
      </c>
      <c r="U110" s="62">
        <f>'Res OLS Model'!$B$13*K110</f>
        <v>0</v>
      </c>
      <c r="V110" s="62">
        <f t="shared" si="9"/>
        <v>13987258.9695585</v>
      </c>
      <c r="W110" s="13">
        <f t="shared" si="10"/>
        <v>3.1734614332938879E-2</v>
      </c>
    </row>
    <row r="111" spans="1:23" x14ac:dyDescent="0.25">
      <c r="A111" s="11">
        <f>'Monthly Data'!A111</f>
        <v>41122</v>
      </c>
      <c r="B111" s="6">
        <f t="shared" si="8"/>
        <v>2012</v>
      </c>
      <c r="C111" s="4">
        <f>'Monthly Data'!D111</f>
        <v>13861522.800799999</v>
      </c>
      <c r="D111">
        <f>'Monthly Data'!M111</f>
        <v>7.3000000000000007</v>
      </c>
      <c r="E111">
        <f>'Monthly Data'!N111</f>
        <v>87.199999999999974</v>
      </c>
      <c r="F111" s="30">
        <f>'Monthly Data'!S111</f>
        <v>23160</v>
      </c>
      <c r="G111" s="30">
        <f>'Monthly Data'!AD111</f>
        <v>0</v>
      </c>
      <c r="H111" s="30">
        <f>'Monthly Data'!AF111</f>
        <v>0</v>
      </c>
      <c r="I111" s="30">
        <f>'Monthly Data'!AH111</f>
        <v>1</v>
      </c>
      <c r="J111" s="30">
        <f>'Monthly Data'!AI111</f>
        <v>0</v>
      </c>
      <c r="K111" s="30">
        <f>'Monthly Data'!AJ111</f>
        <v>0</v>
      </c>
      <c r="M111" s="62">
        <f>'Res OLS Model'!$B$5</f>
        <v>36285878.877469003</v>
      </c>
      <c r="N111" s="62">
        <f>'Res OLS Model'!$B$6*D111</f>
        <v>81790.710640255493</v>
      </c>
      <c r="O111" s="62">
        <f>'Res OLS Model'!$B$7*E111</f>
        <v>2349368.6408646055</v>
      </c>
      <c r="P111" s="62">
        <f>'Res OLS Model'!$B$8*F111</f>
        <v>-23282538.916342143</v>
      </c>
      <c r="Q111" s="62">
        <f>'Res OLS Model'!$B$9*G111</f>
        <v>0</v>
      </c>
      <c r="R111" s="62">
        <f>'Res OLS Model'!$B$10*H111</f>
        <v>0</v>
      </c>
      <c r="S111" s="62">
        <f>'Res OLS Model'!$B$11*I111</f>
        <v>-2360733.7423852198</v>
      </c>
      <c r="T111" s="62">
        <f>'Res OLS Model'!$B$12*J111</f>
        <v>0</v>
      </c>
      <c r="U111" s="62">
        <f>'Res OLS Model'!$B$13*K111</f>
        <v>0</v>
      </c>
      <c r="V111" s="62">
        <f t="shared" si="9"/>
        <v>13073765.570246503</v>
      </c>
      <c r="W111" s="13">
        <f t="shared" si="10"/>
        <v>5.6830497043804759E-2</v>
      </c>
    </row>
    <row r="112" spans="1:23" x14ac:dyDescent="0.25">
      <c r="A112" s="11">
        <f>'Monthly Data'!A112</f>
        <v>41153</v>
      </c>
      <c r="B112" s="6">
        <f t="shared" si="8"/>
        <v>2012</v>
      </c>
      <c r="C112" s="4">
        <f>'Monthly Data'!D112</f>
        <v>12546095.385499999</v>
      </c>
      <c r="D112">
        <f>'Monthly Data'!M112</f>
        <v>106.30000000000003</v>
      </c>
      <c r="E112">
        <f>'Monthly Data'!N112</f>
        <v>20.200000000000003</v>
      </c>
      <c r="F112" s="30">
        <f>'Monthly Data'!S112</f>
        <v>23229</v>
      </c>
      <c r="G112" s="30">
        <f>'Monthly Data'!AD112</f>
        <v>1</v>
      </c>
      <c r="H112" s="30">
        <f>'Monthly Data'!AF112</f>
        <v>0</v>
      </c>
      <c r="I112" s="30">
        <f>'Monthly Data'!AH112</f>
        <v>0</v>
      </c>
      <c r="J112" s="30">
        <f>'Monthly Data'!AI112</f>
        <v>0</v>
      </c>
      <c r="K112" s="30">
        <f>'Monthly Data'!AJ112</f>
        <v>0</v>
      </c>
      <c r="M112" s="62">
        <f>'Res OLS Model'!$B$5</f>
        <v>36285878.877469003</v>
      </c>
      <c r="N112" s="62">
        <f>'Res OLS Model'!$B$6*D112</f>
        <v>1191007.1974053644</v>
      </c>
      <c r="O112" s="62">
        <f>'Res OLS Model'!$B$7*E112</f>
        <v>544234.47873239743</v>
      </c>
      <c r="P112" s="62">
        <f>'Res OLS Model'!$B$8*F112</f>
        <v>-23351903.993424509</v>
      </c>
      <c r="Q112" s="62">
        <f>'Res OLS Model'!$B$9*G112</f>
        <v>-1472524.5627255</v>
      </c>
      <c r="R112" s="62">
        <f>'Res OLS Model'!$B$10*H112</f>
        <v>0</v>
      </c>
      <c r="S112" s="62">
        <f>'Res OLS Model'!$B$11*I112</f>
        <v>0</v>
      </c>
      <c r="T112" s="62">
        <f>'Res OLS Model'!$B$12*J112</f>
        <v>0</v>
      </c>
      <c r="U112" s="62">
        <f>'Res OLS Model'!$B$13*K112</f>
        <v>0</v>
      </c>
      <c r="V112" s="62">
        <f t="shared" si="9"/>
        <v>13196691.997456763</v>
      </c>
      <c r="W112" s="13">
        <f t="shared" si="10"/>
        <v>5.1856501323007897E-2</v>
      </c>
    </row>
    <row r="113" spans="1:23" x14ac:dyDescent="0.25">
      <c r="A113" s="11">
        <f>'Monthly Data'!A113</f>
        <v>41183</v>
      </c>
      <c r="B113" s="6">
        <f t="shared" si="8"/>
        <v>2012</v>
      </c>
      <c r="C113" s="4">
        <f>'Monthly Data'!D113</f>
        <v>13105249.1916</v>
      </c>
      <c r="D113">
        <f>'Monthly Data'!M113</f>
        <v>259.09999999999991</v>
      </c>
      <c r="E113">
        <f>'Monthly Data'!N113</f>
        <v>0</v>
      </c>
      <c r="F113" s="30">
        <f>'Monthly Data'!S113</f>
        <v>23301</v>
      </c>
      <c r="G113" s="30">
        <f>'Monthly Data'!AD113</f>
        <v>1</v>
      </c>
      <c r="H113" s="30">
        <f>'Monthly Data'!AF113</f>
        <v>0</v>
      </c>
      <c r="I113" s="30">
        <f>'Monthly Data'!AH113</f>
        <v>0</v>
      </c>
      <c r="J113" s="30">
        <f>'Monthly Data'!AI113</f>
        <v>0</v>
      </c>
      <c r="K113" s="30">
        <f>'Monthly Data'!AJ113</f>
        <v>0</v>
      </c>
      <c r="M113" s="62">
        <f>'Res OLS Model'!$B$5</f>
        <v>36285878.877469003</v>
      </c>
      <c r="N113" s="62">
        <f>'Res OLS Model'!$B$6*D113</f>
        <v>2903010.0173822176</v>
      </c>
      <c r="O113" s="62">
        <f>'Res OLS Model'!$B$7*E113</f>
        <v>0</v>
      </c>
      <c r="P113" s="62">
        <f>'Res OLS Model'!$B$8*F113</f>
        <v>-23424284.943423498</v>
      </c>
      <c r="Q113" s="62">
        <f>'Res OLS Model'!$B$9*G113</f>
        <v>-1472524.5627255</v>
      </c>
      <c r="R113" s="62">
        <f>'Res OLS Model'!$B$10*H113</f>
        <v>0</v>
      </c>
      <c r="S113" s="62">
        <f>'Res OLS Model'!$B$11*I113</f>
        <v>0</v>
      </c>
      <c r="T113" s="62">
        <f>'Res OLS Model'!$B$12*J113</f>
        <v>0</v>
      </c>
      <c r="U113" s="62">
        <f>'Res OLS Model'!$B$13*K113</f>
        <v>0</v>
      </c>
      <c r="V113" s="62">
        <f t="shared" si="9"/>
        <v>14292079.388702225</v>
      </c>
      <c r="W113" s="13">
        <f t="shared" si="10"/>
        <v>9.0561436852565957E-2</v>
      </c>
    </row>
    <row r="114" spans="1:23" x14ac:dyDescent="0.25">
      <c r="A114" s="11">
        <f>'Monthly Data'!A114</f>
        <v>41214</v>
      </c>
      <c r="B114" s="6">
        <f t="shared" si="8"/>
        <v>2012</v>
      </c>
      <c r="C114" s="4">
        <f>'Monthly Data'!D114</f>
        <v>16847106.408300001</v>
      </c>
      <c r="D114">
        <f>'Monthly Data'!M114</f>
        <v>498.9</v>
      </c>
      <c r="E114">
        <f>'Monthly Data'!N114</f>
        <v>0</v>
      </c>
      <c r="F114" s="30">
        <f>'Monthly Data'!S114</f>
        <v>23329</v>
      </c>
      <c r="G114" s="30">
        <f>'Monthly Data'!AD114</f>
        <v>1</v>
      </c>
      <c r="H114" s="30">
        <f>'Monthly Data'!AF114</f>
        <v>0</v>
      </c>
      <c r="I114" s="30">
        <f>'Monthly Data'!AH114</f>
        <v>0</v>
      </c>
      <c r="J114" s="30">
        <f>'Monthly Data'!AI114</f>
        <v>0</v>
      </c>
      <c r="K114" s="30">
        <f>'Monthly Data'!AJ114</f>
        <v>0</v>
      </c>
      <c r="M114" s="62">
        <f>'Res OLS Model'!$B$5</f>
        <v>36285878.877469003</v>
      </c>
      <c r="N114" s="62">
        <f>'Res OLS Model'!$B$6*D114</f>
        <v>5589778.8408799265</v>
      </c>
      <c r="O114" s="62">
        <f>'Res OLS Model'!$B$7*E114</f>
        <v>0</v>
      </c>
      <c r="P114" s="62">
        <f>'Res OLS Model'!$B$8*F114</f>
        <v>-23452433.090645328</v>
      </c>
      <c r="Q114" s="62">
        <f>'Res OLS Model'!$B$9*G114</f>
        <v>-1472524.5627255</v>
      </c>
      <c r="R114" s="62">
        <f>'Res OLS Model'!$B$10*H114</f>
        <v>0</v>
      </c>
      <c r="S114" s="62">
        <f>'Res OLS Model'!$B$11*I114</f>
        <v>0</v>
      </c>
      <c r="T114" s="62">
        <f>'Res OLS Model'!$B$12*J114</f>
        <v>0</v>
      </c>
      <c r="U114" s="62">
        <f>'Res OLS Model'!$B$13*K114</f>
        <v>0</v>
      </c>
      <c r="V114" s="62">
        <f t="shared" si="9"/>
        <v>16950700.0649781</v>
      </c>
      <c r="W114" s="13">
        <f t="shared" si="10"/>
        <v>6.1490474487097728E-3</v>
      </c>
    </row>
    <row r="115" spans="1:23" x14ac:dyDescent="0.25">
      <c r="A115" s="11">
        <f>'Monthly Data'!A115</f>
        <v>41244</v>
      </c>
      <c r="B115" s="6">
        <f t="shared" si="8"/>
        <v>2012</v>
      </c>
      <c r="C115" s="4">
        <f>'Monthly Data'!D115</f>
        <v>19547886.409699999</v>
      </c>
      <c r="D115">
        <f>'Monthly Data'!M115</f>
        <v>648.19999999999993</v>
      </c>
      <c r="E115">
        <f>'Monthly Data'!N115</f>
        <v>0</v>
      </c>
      <c r="F115" s="30">
        <f>'Monthly Data'!S115</f>
        <v>23324</v>
      </c>
      <c r="G115" s="30">
        <f>'Monthly Data'!AD115</f>
        <v>0</v>
      </c>
      <c r="H115" s="30">
        <f>'Monthly Data'!AF115</f>
        <v>0</v>
      </c>
      <c r="I115" s="30">
        <f>'Monthly Data'!AH115</f>
        <v>0</v>
      </c>
      <c r="J115" s="30">
        <f>'Monthly Data'!AI115</f>
        <v>0</v>
      </c>
      <c r="K115" s="30">
        <f>'Monthly Data'!AJ115</f>
        <v>0</v>
      </c>
      <c r="M115" s="62">
        <f>'Res OLS Model'!$B$5</f>
        <v>36285878.877469003</v>
      </c>
      <c r="N115" s="62">
        <f>'Res OLS Model'!$B$6*D115</f>
        <v>7262566.9365772055</v>
      </c>
      <c r="O115" s="62">
        <f>'Res OLS Model'!$B$7*E115</f>
        <v>0</v>
      </c>
      <c r="P115" s="62">
        <f>'Res OLS Model'!$B$8*F115</f>
        <v>-23447406.635784291</v>
      </c>
      <c r="Q115" s="62">
        <f>'Res OLS Model'!$B$9*G115</f>
        <v>0</v>
      </c>
      <c r="R115" s="62">
        <f>'Res OLS Model'!$B$10*H115</f>
        <v>0</v>
      </c>
      <c r="S115" s="62">
        <f>'Res OLS Model'!$B$11*I115</f>
        <v>0</v>
      </c>
      <c r="T115" s="62">
        <f>'Res OLS Model'!$B$12*J115</f>
        <v>0</v>
      </c>
      <c r="U115" s="62">
        <f>'Res OLS Model'!$B$13*K115</f>
        <v>0</v>
      </c>
      <c r="V115" s="62">
        <f t="shared" si="9"/>
        <v>20101039.178261921</v>
      </c>
      <c r="W115" s="13">
        <f t="shared" si="10"/>
        <v>2.8297318542194826E-2</v>
      </c>
    </row>
    <row r="116" spans="1:23" x14ac:dyDescent="0.25">
      <c r="A116" s="11">
        <f>'Monthly Data'!A116</f>
        <v>41275</v>
      </c>
      <c r="B116" s="6">
        <f t="shared" si="8"/>
        <v>2013</v>
      </c>
      <c r="C116" s="4">
        <f>'Monthly Data'!D116</f>
        <v>21901118.335200001</v>
      </c>
      <c r="D116">
        <f>'Monthly Data'!M116</f>
        <v>743.9</v>
      </c>
      <c r="E116">
        <f>'Monthly Data'!N116</f>
        <v>0</v>
      </c>
      <c r="F116" s="30">
        <f>'Monthly Data'!S116</f>
        <v>23359</v>
      </c>
      <c r="G116" s="30">
        <f>'Monthly Data'!AD116</f>
        <v>0</v>
      </c>
      <c r="H116" s="30">
        <f>'Monthly Data'!AF116</f>
        <v>0</v>
      </c>
      <c r="I116" s="30">
        <f>'Monthly Data'!AH116</f>
        <v>0</v>
      </c>
      <c r="J116" s="30">
        <f>'Monthly Data'!AI116</f>
        <v>1</v>
      </c>
      <c r="K116" s="30">
        <f>'Monthly Data'!AJ116</f>
        <v>0</v>
      </c>
      <c r="M116" s="62">
        <f>'Res OLS Model'!$B$5</f>
        <v>36285878.877469003</v>
      </c>
      <c r="N116" s="62">
        <f>'Res OLS Model'!$B$6*D116</f>
        <v>8334809.5404501446</v>
      </c>
      <c r="O116" s="62">
        <f>'Res OLS Model'!$B$7*E116</f>
        <v>0</v>
      </c>
      <c r="P116" s="62">
        <f>'Res OLS Model'!$B$8*F116</f>
        <v>-23482591.819811575</v>
      </c>
      <c r="Q116" s="62">
        <f>'Res OLS Model'!$B$9*G116</f>
        <v>0</v>
      </c>
      <c r="R116" s="62">
        <f>'Res OLS Model'!$B$10*H116</f>
        <v>0</v>
      </c>
      <c r="S116" s="62">
        <f>'Res OLS Model'!$B$11*I116</f>
        <v>0</v>
      </c>
      <c r="T116" s="62">
        <f>'Res OLS Model'!$B$12*J116</f>
        <v>1341287.9429404701</v>
      </c>
      <c r="U116" s="62">
        <f>'Res OLS Model'!$B$13*K116</f>
        <v>0</v>
      </c>
      <c r="V116" s="62">
        <f t="shared" si="9"/>
        <v>22479384.541048039</v>
      </c>
      <c r="W116" s="13">
        <f t="shared" si="10"/>
        <v>2.6403501273203702E-2</v>
      </c>
    </row>
    <row r="117" spans="1:23" x14ac:dyDescent="0.25">
      <c r="A117" s="11">
        <f>'Monthly Data'!A117</f>
        <v>41306</v>
      </c>
      <c r="B117" s="6">
        <f t="shared" si="8"/>
        <v>2013</v>
      </c>
      <c r="C117" s="4">
        <f>'Monthly Data'!D117</f>
        <v>19629047.322099999</v>
      </c>
      <c r="D117">
        <f>'Monthly Data'!M117</f>
        <v>693.5</v>
      </c>
      <c r="E117">
        <f>'Monthly Data'!N117</f>
        <v>0</v>
      </c>
      <c r="F117" s="30">
        <f>'Monthly Data'!S117</f>
        <v>23474</v>
      </c>
      <c r="G117" s="30">
        <f>'Monthly Data'!AD117</f>
        <v>0</v>
      </c>
      <c r="H117" s="30">
        <f>'Monthly Data'!AF117</f>
        <v>0</v>
      </c>
      <c r="I117" s="30">
        <f>'Monthly Data'!AH117</f>
        <v>0</v>
      </c>
      <c r="J117" s="30">
        <f>'Monthly Data'!AI117</f>
        <v>0</v>
      </c>
      <c r="K117" s="30">
        <f>'Monthly Data'!AJ117</f>
        <v>0</v>
      </c>
      <c r="M117" s="62">
        <f>'Res OLS Model'!$B$5</f>
        <v>36285878.877469003</v>
      </c>
      <c r="N117" s="62">
        <f>'Res OLS Model'!$B$6*D117</f>
        <v>7770117.5108242715</v>
      </c>
      <c r="O117" s="62">
        <f>'Res OLS Model'!$B$7*E117</f>
        <v>0</v>
      </c>
      <c r="P117" s="62">
        <f>'Res OLS Model'!$B$8*F117</f>
        <v>-23598200.281615522</v>
      </c>
      <c r="Q117" s="62">
        <f>'Res OLS Model'!$B$9*G117</f>
        <v>0</v>
      </c>
      <c r="R117" s="62">
        <f>'Res OLS Model'!$B$10*H117</f>
        <v>0</v>
      </c>
      <c r="S117" s="62">
        <f>'Res OLS Model'!$B$11*I117</f>
        <v>0</v>
      </c>
      <c r="T117" s="62">
        <f>'Res OLS Model'!$B$12*J117</f>
        <v>0</v>
      </c>
      <c r="U117" s="62">
        <f>'Res OLS Model'!$B$13*K117</f>
        <v>0</v>
      </c>
      <c r="V117" s="62">
        <f t="shared" si="9"/>
        <v>20457796.106677752</v>
      </c>
      <c r="W117" s="13">
        <f t="shared" si="10"/>
        <v>4.2220530165245448E-2</v>
      </c>
    </row>
    <row r="118" spans="1:23" x14ac:dyDescent="0.25">
      <c r="A118" s="11">
        <f>'Monthly Data'!A118</f>
        <v>41334</v>
      </c>
      <c r="B118" s="6">
        <f t="shared" si="8"/>
        <v>2013</v>
      </c>
      <c r="C118" s="4">
        <f>'Monthly Data'!D118</f>
        <v>18854792.866099998</v>
      </c>
      <c r="D118">
        <f>'Monthly Data'!M118</f>
        <v>588.30000000000018</v>
      </c>
      <c r="E118">
        <f>'Monthly Data'!N118</f>
        <v>0</v>
      </c>
      <c r="F118" s="30">
        <f>'Monthly Data'!S118</f>
        <v>23489</v>
      </c>
      <c r="G118" s="30">
        <f>'Monthly Data'!AD118</f>
        <v>0</v>
      </c>
      <c r="H118" s="30">
        <f>'Monthly Data'!AF118</f>
        <v>0</v>
      </c>
      <c r="I118" s="30">
        <f>'Monthly Data'!AH118</f>
        <v>0</v>
      </c>
      <c r="J118" s="30">
        <f>'Monthly Data'!AI118</f>
        <v>0</v>
      </c>
      <c r="K118" s="30">
        <f>'Monthly Data'!AJ118</f>
        <v>1</v>
      </c>
      <c r="M118" s="62">
        <f>'Res OLS Model'!$B$5</f>
        <v>36285878.877469003</v>
      </c>
      <c r="N118" s="62">
        <f>'Res OLS Model'!$B$6*D118</f>
        <v>6591434.9410496326</v>
      </c>
      <c r="O118" s="62">
        <f>'Res OLS Model'!$B$7*E118</f>
        <v>0</v>
      </c>
      <c r="P118" s="62">
        <f>'Res OLS Model'!$B$8*F118</f>
        <v>-23613279.646198645</v>
      </c>
      <c r="Q118" s="62">
        <f>'Res OLS Model'!$B$9*G118</f>
        <v>0</v>
      </c>
      <c r="R118" s="62">
        <f>'Res OLS Model'!$B$10*H118</f>
        <v>0</v>
      </c>
      <c r="S118" s="62">
        <f>'Res OLS Model'!$B$11*I118</f>
        <v>0</v>
      </c>
      <c r="T118" s="62">
        <f>'Res OLS Model'!$B$12*J118</f>
        <v>0</v>
      </c>
      <c r="U118" s="62">
        <f>'Res OLS Model'!$B$13*K118</f>
        <v>623335.83106531797</v>
      </c>
      <c r="V118" s="62">
        <f t="shared" si="9"/>
        <v>19887370.003385313</v>
      </c>
      <c r="W118" s="13">
        <f t="shared" si="10"/>
        <v>5.4764703310097779E-2</v>
      </c>
    </row>
    <row r="119" spans="1:23" x14ac:dyDescent="0.25">
      <c r="A119" s="11">
        <f>'Monthly Data'!A119</f>
        <v>41365</v>
      </c>
      <c r="B119" s="6">
        <f t="shared" si="8"/>
        <v>2013</v>
      </c>
      <c r="C119" s="4">
        <f>'Monthly Data'!D119</f>
        <v>15311977.522799999</v>
      </c>
      <c r="D119">
        <f>'Monthly Data'!M119</f>
        <v>386.99999999999989</v>
      </c>
      <c r="E119">
        <f>'Monthly Data'!N119</f>
        <v>0</v>
      </c>
      <c r="F119" s="30">
        <f>'Monthly Data'!S119</f>
        <v>23431</v>
      </c>
      <c r="G119" s="30">
        <f>'Monthly Data'!AD119</f>
        <v>0</v>
      </c>
      <c r="H119" s="30">
        <f>'Monthly Data'!AF119</f>
        <v>1</v>
      </c>
      <c r="I119" s="30">
        <f>'Monthly Data'!AH119</f>
        <v>0</v>
      </c>
      <c r="J119" s="30">
        <f>'Monthly Data'!AI119</f>
        <v>0</v>
      </c>
      <c r="K119" s="30">
        <f>'Monthly Data'!AJ119</f>
        <v>0</v>
      </c>
      <c r="M119" s="62">
        <f>'Res OLS Model'!$B$5</f>
        <v>36285878.877469003</v>
      </c>
      <c r="N119" s="62">
        <f>'Res OLS Model'!$B$6*D119</f>
        <v>4336028.0846272418</v>
      </c>
      <c r="O119" s="62">
        <f>'Res OLS Model'!$B$7*E119</f>
        <v>0</v>
      </c>
      <c r="P119" s="62">
        <f>'Res OLS Model'!$B$8*F119</f>
        <v>-23554972.769810569</v>
      </c>
      <c r="Q119" s="62">
        <f>'Res OLS Model'!$B$9*G119</f>
        <v>0</v>
      </c>
      <c r="R119" s="62">
        <f>'Res OLS Model'!$B$10*H119</f>
        <v>-1378033.61082948</v>
      </c>
      <c r="S119" s="62">
        <f>'Res OLS Model'!$B$11*I119</f>
        <v>0</v>
      </c>
      <c r="T119" s="62">
        <f>'Res OLS Model'!$B$12*J119</f>
        <v>0</v>
      </c>
      <c r="U119" s="62">
        <f>'Res OLS Model'!$B$13*K119</f>
        <v>0</v>
      </c>
      <c r="V119" s="62">
        <f t="shared" si="9"/>
        <v>15688900.581456196</v>
      </c>
      <c r="W119" s="13">
        <f t="shared" si="10"/>
        <v>2.4616223351617856E-2</v>
      </c>
    </row>
    <row r="120" spans="1:23" x14ac:dyDescent="0.25">
      <c r="A120" s="11">
        <f>'Monthly Data'!A120</f>
        <v>41395</v>
      </c>
      <c r="B120" s="6">
        <f t="shared" si="8"/>
        <v>2013</v>
      </c>
      <c r="C120" s="4">
        <f>'Monthly Data'!D120</f>
        <v>11256892.577400001</v>
      </c>
      <c r="D120">
        <f>'Monthly Data'!M120</f>
        <v>139.70000000000002</v>
      </c>
      <c r="E120">
        <f>'Monthly Data'!N120</f>
        <v>6.3</v>
      </c>
      <c r="F120" s="30">
        <f>'Monthly Data'!S120</f>
        <v>23336</v>
      </c>
      <c r="G120" s="30">
        <f>'Monthly Data'!AD120</f>
        <v>0</v>
      </c>
      <c r="H120" s="30">
        <f>'Monthly Data'!AF120</f>
        <v>0</v>
      </c>
      <c r="I120" s="30">
        <f>'Monthly Data'!AH120</f>
        <v>1</v>
      </c>
      <c r="J120" s="30">
        <f>'Monthly Data'!AI120</f>
        <v>0</v>
      </c>
      <c r="K120" s="30">
        <f>'Monthly Data'!AJ120</f>
        <v>0</v>
      </c>
      <c r="M120" s="62">
        <f>'Res OLS Model'!$B$5</f>
        <v>36285878.877469003</v>
      </c>
      <c r="N120" s="62">
        <f>'Res OLS Model'!$B$6*D120</f>
        <v>1565227.7091018758</v>
      </c>
      <c r="O120" s="62">
        <f>'Res OLS Model'!$B$7*E120</f>
        <v>169736.49584228231</v>
      </c>
      <c r="P120" s="62">
        <f>'Res OLS Model'!$B$8*F120</f>
        <v>-23459470.127450787</v>
      </c>
      <c r="Q120" s="62">
        <f>'Res OLS Model'!$B$9*G120</f>
        <v>0</v>
      </c>
      <c r="R120" s="62">
        <f>'Res OLS Model'!$B$10*H120</f>
        <v>0</v>
      </c>
      <c r="S120" s="62">
        <f>'Res OLS Model'!$B$11*I120</f>
        <v>-2360733.7423852198</v>
      </c>
      <c r="T120" s="62">
        <f>'Res OLS Model'!$B$12*J120</f>
        <v>0</v>
      </c>
      <c r="U120" s="62">
        <f>'Res OLS Model'!$B$13*K120</f>
        <v>0</v>
      </c>
      <c r="V120" s="62">
        <f t="shared" si="9"/>
        <v>12200639.21257716</v>
      </c>
      <c r="W120" s="13">
        <f t="shared" si="10"/>
        <v>8.3837224943576427E-2</v>
      </c>
    </row>
    <row r="121" spans="1:23" x14ac:dyDescent="0.25">
      <c r="A121" s="11">
        <f>'Monthly Data'!A121</f>
        <v>41426</v>
      </c>
      <c r="B121" s="6">
        <f t="shared" si="8"/>
        <v>2013</v>
      </c>
      <c r="C121" s="4">
        <f>'Monthly Data'!D121</f>
        <v>11837120.3138</v>
      </c>
      <c r="D121">
        <f>'Monthly Data'!M121</f>
        <v>72.200000000000017</v>
      </c>
      <c r="E121">
        <f>'Monthly Data'!N121</f>
        <v>30.800000000000004</v>
      </c>
      <c r="F121" s="30">
        <f>'Monthly Data'!S121</f>
        <v>23395</v>
      </c>
      <c r="G121" s="30">
        <f>'Monthly Data'!AD121</f>
        <v>0</v>
      </c>
      <c r="H121" s="30">
        <f>'Monthly Data'!AF121</f>
        <v>0</v>
      </c>
      <c r="I121" s="30">
        <f>'Monthly Data'!AH121</f>
        <v>1</v>
      </c>
      <c r="J121" s="30">
        <f>'Monthly Data'!AI121</f>
        <v>0</v>
      </c>
      <c r="K121" s="30">
        <f>'Monthly Data'!AJ121</f>
        <v>0</v>
      </c>
      <c r="M121" s="62">
        <f>'Res OLS Model'!$B$5</f>
        <v>36285878.877469003</v>
      </c>
      <c r="N121" s="62">
        <f>'Res OLS Model'!$B$6*D121</f>
        <v>808943.74085293803</v>
      </c>
      <c r="O121" s="62">
        <f>'Res OLS Model'!$B$7*E121</f>
        <v>829822.86856226926</v>
      </c>
      <c r="P121" s="62">
        <f>'Res OLS Model'!$B$8*F121</f>
        <v>-23518782.29481107</v>
      </c>
      <c r="Q121" s="62">
        <f>'Res OLS Model'!$B$9*G121</f>
        <v>0</v>
      </c>
      <c r="R121" s="62">
        <f>'Res OLS Model'!$B$10*H121</f>
        <v>0</v>
      </c>
      <c r="S121" s="62">
        <f>'Res OLS Model'!$B$11*I121</f>
        <v>-2360733.7423852198</v>
      </c>
      <c r="T121" s="62">
        <f>'Res OLS Model'!$B$12*J121</f>
        <v>0</v>
      </c>
      <c r="U121" s="62">
        <f>'Res OLS Model'!$B$13*K121</f>
        <v>0</v>
      </c>
      <c r="V121" s="62">
        <f t="shared" si="9"/>
        <v>12045129.449687917</v>
      </c>
      <c r="W121" s="13">
        <f t="shared" si="10"/>
        <v>1.7572613133399945E-2</v>
      </c>
    </row>
    <row r="122" spans="1:23" x14ac:dyDescent="0.25">
      <c r="A122" s="11">
        <f>'Monthly Data'!A122</f>
        <v>41456</v>
      </c>
      <c r="B122" s="6">
        <f t="shared" si="8"/>
        <v>2013</v>
      </c>
      <c r="C122" s="4">
        <f>'Monthly Data'!D122</f>
        <v>13724938.6174</v>
      </c>
      <c r="D122">
        <f>'Monthly Data'!M122</f>
        <v>4.8</v>
      </c>
      <c r="E122">
        <f>'Monthly Data'!N122</f>
        <v>97.09999999999998</v>
      </c>
      <c r="F122" s="30">
        <f>'Monthly Data'!S122</f>
        <v>23379</v>
      </c>
      <c r="G122" s="30">
        <f>'Monthly Data'!AD122</f>
        <v>0</v>
      </c>
      <c r="H122" s="30">
        <f>'Monthly Data'!AF122</f>
        <v>0</v>
      </c>
      <c r="I122" s="30">
        <f>'Monthly Data'!AH122</f>
        <v>1</v>
      </c>
      <c r="J122" s="30">
        <f>'Monthly Data'!AI122</f>
        <v>0</v>
      </c>
      <c r="K122" s="30">
        <f>'Monthly Data'!AJ122</f>
        <v>0</v>
      </c>
      <c r="M122" s="62">
        <f>'Res OLS Model'!$B$5</f>
        <v>36285878.877469003</v>
      </c>
      <c r="N122" s="62">
        <f>'Res OLS Model'!$B$6*D122</f>
        <v>53780.193297702237</v>
      </c>
      <c r="O122" s="62">
        <f>'Res OLS Model'!$B$7*E122</f>
        <v>2616097.4200453348</v>
      </c>
      <c r="P122" s="62">
        <f>'Res OLS Model'!$B$8*F122</f>
        <v>-23502697.63925574</v>
      </c>
      <c r="Q122" s="62">
        <f>'Res OLS Model'!$B$9*G122</f>
        <v>0</v>
      </c>
      <c r="R122" s="62">
        <f>'Res OLS Model'!$B$10*H122</f>
        <v>0</v>
      </c>
      <c r="S122" s="62">
        <f>'Res OLS Model'!$B$11*I122</f>
        <v>-2360733.7423852198</v>
      </c>
      <c r="T122" s="62">
        <f>'Res OLS Model'!$B$12*J122</f>
        <v>0</v>
      </c>
      <c r="U122" s="62">
        <f>'Res OLS Model'!$B$13*K122</f>
        <v>0</v>
      </c>
      <c r="V122" s="62">
        <f t="shared" si="9"/>
        <v>13092325.109171074</v>
      </c>
      <c r="W122" s="13">
        <f t="shared" si="10"/>
        <v>4.6092265026739035E-2</v>
      </c>
    </row>
    <row r="123" spans="1:23" x14ac:dyDescent="0.25">
      <c r="A123" s="11">
        <f>'Monthly Data'!A123</f>
        <v>41487</v>
      </c>
      <c r="B123" s="6">
        <f t="shared" si="8"/>
        <v>2013</v>
      </c>
      <c r="C123" s="4">
        <f>'Monthly Data'!D123</f>
        <v>12808476.5385</v>
      </c>
      <c r="D123">
        <f>'Monthly Data'!M123</f>
        <v>7.7</v>
      </c>
      <c r="E123">
        <f>'Monthly Data'!N123</f>
        <v>59.999999999999993</v>
      </c>
      <c r="F123" s="30">
        <f>'Monthly Data'!S123</f>
        <v>23423</v>
      </c>
      <c r="G123" s="30">
        <f>'Monthly Data'!AD123</f>
        <v>0</v>
      </c>
      <c r="H123" s="30">
        <f>'Monthly Data'!AF123</f>
        <v>0</v>
      </c>
      <c r="I123" s="30">
        <f>'Monthly Data'!AH123</f>
        <v>1</v>
      </c>
      <c r="J123" s="30">
        <f>'Monthly Data'!AI123</f>
        <v>0</v>
      </c>
      <c r="K123" s="30">
        <f>'Monthly Data'!AJ123</f>
        <v>0</v>
      </c>
      <c r="M123" s="62">
        <f>'Res OLS Model'!$B$5</f>
        <v>36285878.877469003</v>
      </c>
      <c r="N123" s="62">
        <f>'Res OLS Model'!$B$6*D123</f>
        <v>86272.393415064013</v>
      </c>
      <c r="O123" s="62">
        <f>'Res OLS Model'!$B$7*E123</f>
        <v>1616538.0556407839</v>
      </c>
      <c r="P123" s="62">
        <f>'Res OLS Model'!$B$8*F123</f>
        <v>-23546930.442032903</v>
      </c>
      <c r="Q123" s="62">
        <f>'Res OLS Model'!$B$9*G123</f>
        <v>0</v>
      </c>
      <c r="R123" s="62">
        <f>'Res OLS Model'!$B$10*H123</f>
        <v>0</v>
      </c>
      <c r="S123" s="62">
        <f>'Res OLS Model'!$B$11*I123</f>
        <v>-2360733.7423852198</v>
      </c>
      <c r="T123" s="62">
        <f>'Res OLS Model'!$B$12*J123</f>
        <v>0</v>
      </c>
      <c r="U123" s="62">
        <f>'Res OLS Model'!$B$13*K123</f>
        <v>0</v>
      </c>
      <c r="V123" s="62">
        <f t="shared" si="9"/>
        <v>12081025.14210673</v>
      </c>
      <c r="W123" s="13">
        <f t="shared" si="10"/>
        <v>5.6794529326472193E-2</v>
      </c>
    </row>
    <row r="124" spans="1:23" x14ac:dyDescent="0.25">
      <c r="A124" s="11">
        <f>'Monthly Data'!A124</f>
        <v>41518</v>
      </c>
      <c r="B124" s="6">
        <f t="shared" si="8"/>
        <v>2013</v>
      </c>
      <c r="C124" s="4">
        <f>'Monthly Data'!D124</f>
        <v>12245851.7632</v>
      </c>
      <c r="D124">
        <f>'Monthly Data'!M124</f>
        <v>118.4</v>
      </c>
      <c r="E124">
        <f>'Monthly Data'!N124</f>
        <v>16.5</v>
      </c>
      <c r="F124" s="30">
        <f>'Monthly Data'!S124</f>
        <v>23499</v>
      </c>
      <c r="G124" s="30">
        <f>'Monthly Data'!AD124</f>
        <v>1</v>
      </c>
      <c r="H124" s="30">
        <f>'Monthly Data'!AF124</f>
        <v>0</v>
      </c>
      <c r="I124" s="30">
        <f>'Monthly Data'!AH124</f>
        <v>0</v>
      </c>
      <c r="J124" s="30">
        <f>'Monthly Data'!AI124</f>
        <v>0</v>
      </c>
      <c r="K124" s="30">
        <f>'Monthly Data'!AJ124</f>
        <v>0</v>
      </c>
      <c r="M124" s="62">
        <f>'Res OLS Model'!$B$5</f>
        <v>36285878.877469003</v>
      </c>
      <c r="N124" s="62">
        <f>'Res OLS Model'!$B$6*D124</f>
        <v>1326578.1013433218</v>
      </c>
      <c r="O124" s="62">
        <f>'Res OLS Model'!$B$7*E124</f>
        <v>444547.96530121565</v>
      </c>
      <c r="P124" s="62">
        <f>'Res OLS Model'!$B$8*F124</f>
        <v>-23623332.555920724</v>
      </c>
      <c r="Q124" s="62">
        <f>'Res OLS Model'!$B$9*G124</f>
        <v>-1472524.5627255</v>
      </c>
      <c r="R124" s="62">
        <f>'Res OLS Model'!$B$10*H124</f>
        <v>0</v>
      </c>
      <c r="S124" s="62">
        <f>'Res OLS Model'!$B$11*I124</f>
        <v>0</v>
      </c>
      <c r="T124" s="62">
        <f>'Res OLS Model'!$B$12*J124</f>
        <v>0</v>
      </c>
      <c r="U124" s="62">
        <f>'Res OLS Model'!$B$13*K124</f>
        <v>0</v>
      </c>
      <c r="V124" s="62">
        <f t="shared" si="9"/>
        <v>12961147.825467315</v>
      </c>
      <c r="W124" s="13">
        <f t="shared" si="10"/>
        <v>5.8411295196047555E-2</v>
      </c>
    </row>
    <row r="125" spans="1:23" x14ac:dyDescent="0.25">
      <c r="A125" s="11">
        <f>'Monthly Data'!A125</f>
        <v>41548</v>
      </c>
      <c r="B125" s="6">
        <f t="shared" si="8"/>
        <v>2013</v>
      </c>
      <c r="C125" s="4">
        <f>'Monthly Data'!D125</f>
        <v>13101524.618600002</v>
      </c>
      <c r="D125">
        <f>'Monthly Data'!M125</f>
        <v>235.69999999999996</v>
      </c>
      <c r="E125">
        <f>'Monthly Data'!N125</f>
        <v>1.5</v>
      </c>
      <c r="F125" s="30">
        <f>'Monthly Data'!S125</f>
        <v>23572</v>
      </c>
      <c r="G125" s="30">
        <f>'Monthly Data'!AD125</f>
        <v>1</v>
      </c>
      <c r="H125" s="30">
        <f>'Monthly Data'!AF125</f>
        <v>0</v>
      </c>
      <c r="I125" s="30">
        <f>'Monthly Data'!AH125</f>
        <v>0</v>
      </c>
      <c r="J125" s="30">
        <f>'Monthly Data'!AI125</f>
        <v>0</v>
      </c>
      <c r="K125" s="30">
        <f>'Monthly Data'!AJ125</f>
        <v>0</v>
      </c>
      <c r="M125" s="62">
        <f>'Res OLS Model'!$B$5</f>
        <v>36285878.877469003</v>
      </c>
      <c r="N125" s="62">
        <f>'Res OLS Model'!$B$6*D125</f>
        <v>2640831.5750559196</v>
      </c>
      <c r="O125" s="62">
        <f>'Res OLS Model'!$B$7*E125</f>
        <v>40413.451391019604</v>
      </c>
      <c r="P125" s="62">
        <f>'Res OLS Model'!$B$8*F125</f>
        <v>-23696718.796891924</v>
      </c>
      <c r="Q125" s="62">
        <f>'Res OLS Model'!$B$9*G125</f>
        <v>-1472524.5627255</v>
      </c>
      <c r="R125" s="62">
        <f>'Res OLS Model'!$B$10*H125</f>
        <v>0</v>
      </c>
      <c r="S125" s="62">
        <f>'Res OLS Model'!$B$11*I125</f>
        <v>0</v>
      </c>
      <c r="T125" s="62">
        <f>'Res OLS Model'!$B$12*J125</f>
        <v>0</v>
      </c>
      <c r="U125" s="62">
        <f>'Res OLS Model'!$B$13*K125</f>
        <v>0</v>
      </c>
      <c r="V125" s="62">
        <f t="shared" si="9"/>
        <v>13797880.544298518</v>
      </c>
      <c r="W125" s="13">
        <f t="shared" si="10"/>
        <v>5.3150755043417833E-2</v>
      </c>
    </row>
    <row r="126" spans="1:23" x14ac:dyDescent="0.25">
      <c r="A126" s="11">
        <f>'Monthly Data'!A126</f>
        <v>41579</v>
      </c>
      <c r="B126" s="6">
        <f t="shared" si="8"/>
        <v>2013</v>
      </c>
      <c r="C126" s="4">
        <f>'Monthly Data'!D126</f>
        <v>17400393.981199998</v>
      </c>
      <c r="D126">
        <f>'Monthly Data'!M126</f>
        <v>501.50000000000006</v>
      </c>
      <c r="E126">
        <f>'Monthly Data'!N126</f>
        <v>0</v>
      </c>
      <c r="F126" s="30">
        <f>'Monthly Data'!S126</f>
        <v>23628</v>
      </c>
      <c r="G126" s="30">
        <f>'Monthly Data'!AD126</f>
        <v>1</v>
      </c>
      <c r="H126" s="30">
        <f>'Monthly Data'!AF126</f>
        <v>0</v>
      </c>
      <c r="I126" s="30">
        <f>'Monthly Data'!AH126</f>
        <v>0</v>
      </c>
      <c r="J126" s="30">
        <f>'Monthly Data'!AI126</f>
        <v>0</v>
      </c>
      <c r="K126" s="30">
        <f>'Monthly Data'!AJ126</f>
        <v>0</v>
      </c>
      <c r="M126" s="62">
        <f>'Res OLS Model'!$B$5</f>
        <v>36285878.877469003</v>
      </c>
      <c r="N126" s="62">
        <f>'Res OLS Model'!$B$6*D126</f>
        <v>5618909.778916182</v>
      </c>
      <c r="O126" s="62">
        <f>'Res OLS Model'!$B$7*E126</f>
        <v>0</v>
      </c>
      <c r="P126" s="62">
        <f>'Res OLS Model'!$B$8*F126</f>
        <v>-23753015.091335583</v>
      </c>
      <c r="Q126" s="62">
        <f>'Res OLS Model'!$B$9*G126</f>
        <v>-1472524.5627255</v>
      </c>
      <c r="R126" s="62">
        <f>'Res OLS Model'!$B$10*H126</f>
        <v>0</v>
      </c>
      <c r="S126" s="62">
        <f>'Res OLS Model'!$B$11*I126</f>
        <v>0</v>
      </c>
      <c r="T126" s="62">
        <f>'Res OLS Model'!$B$12*J126</f>
        <v>0</v>
      </c>
      <c r="U126" s="62">
        <f>'Res OLS Model'!$B$13*K126</f>
        <v>0</v>
      </c>
      <c r="V126" s="62">
        <f t="shared" si="9"/>
        <v>16679249.002324101</v>
      </c>
      <c r="W126" s="13">
        <f t="shared" si="10"/>
        <v>4.1444175324710945E-2</v>
      </c>
    </row>
    <row r="127" spans="1:23" x14ac:dyDescent="0.25">
      <c r="A127" s="11">
        <f>'Monthly Data'!A127</f>
        <v>41609</v>
      </c>
      <c r="B127" s="6">
        <f t="shared" si="8"/>
        <v>2013</v>
      </c>
      <c r="C127" s="4">
        <f>'Monthly Data'!D127</f>
        <v>21276561.418000001</v>
      </c>
      <c r="D127">
        <f>'Monthly Data'!M127</f>
        <v>756.99999999999977</v>
      </c>
      <c r="E127">
        <f>'Monthly Data'!N127</f>
        <v>0</v>
      </c>
      <c r="F127" s="30">
        <f>'Monthly Data'!S127</f>
        <v>23625</v>
      </c>
      <c r="G127" s="30">
        <f>'Monthly Data'!AD127</f>
        <v>0</v>
      </c>
      <c r="H127" s="30">
        <f>'Monthly Data'!AF127</f>
        <v>0</v>
      </c>
      <c r="I127" s="30">
        <f>'Monthly Data'!AH127</f>
        <v>0</v>
      </c>
      <c r="J127" s="30">
        <f>'Monthly Data'!AI127</f>
        <v>0</v>
      </c>
      <c r="K127" s="30">
        <f>'Monthly Data'!AJ127</f>
        <v>0</v>
      </c>
      <c r="M127" s="62">
        <f>'Res OLS Model'!$B$5</f>
        <v>36285878.877469003</v>
      </c>
      <c r="N127" s="62">
        <f>'Res OLS Model'!$B$6*D127</f>
        <v>8481584.6513251215</v>
      </c>
      <c r="O127" s="62">
        <f>'Res OLS Model'!$B$7*E127</f>
        <v>0</v>
      </c>
      <c r="P127" s="62">
        <f>'Res OLS Model'!$B$8*F127</f>
        <v>-23749999.21841896</v>
      </c>
      <c r="Q127" s="62">
        <f>'Res OLS Model'!$B$9*G127</f>
        <v>0</v>
      </c>
      <c r="R127" s="62">
        <f>'Res OLS Model'!$B$10*H127</f>
        <v>0</v>
      </c>
      <c r="S127" s="62">
        <f>'Res OLS Model'!$B$11*I127</f>
        <v>0</v>
      </c>
      <c r="T127" s="62">
        <f>'Res OLS Model'!$B$12*J127</f>
        <v>0</v>
      </c>
      <c r="U127" s="62">
        <f>'Res OLS Model'!$B$13*K127</f>
        <v>0</v>
      </c>
      <c r="V127" s="62">
        <f t="shared" si="9"/>
        <v>21017464.310375165</v>
      </c>
      <c r="W127" s="13">
        <f t="shared" si="10"/>
        <v>1.2177583705120685E-2</v>
      </c>
    </row>
    <row r="128" spans="1:23" s="30" customFormat="1" x14ac:dyDescent="0.25">
      <c r="A128" s="11">
        <f>'Monthly Data'!A128</f>
        <v>41640</v>
      </c>
      <c r="B128" s="6">
        <f t="shared" ref="B128:B139" si="11">YEAR(A128)</f>
        <v>2014</v>
      </c>
      <c r="C128" s="4">
        <f>'Monthly Data'!D128</f>
        <v>24045022.723000001</v>
      </c>
      <c r="D128" s="30">
        <f>'Monthly Data'!M128</f>
        <v>844.5</v>
      </c>
      <c r="E128" s="30">
        <f>'Monthly Data'!N128</f>
        <v>0</v>
      </c>
      <c r="F128" s="30">
        <f>'Monthly Data'!S128</f>
        <v>23649</v>
      </c>
      <c r="G128" s="30">
        <f>'Monthly Data'!AD128</f>
        <v>0</v>
      </c>
      <c r="H128" s="30">
        <f>'Monthly Data'!AF128</f>
        <v>0</v>
      </c>
      <c r="I128" s="30">
        <f>'Monthly Data'!AH128</f>
        <v>0</v>
      </c>
      <c r="J128" s="30">
        <f>'Monthly Data'!AI128</f>
        <v>1</v>
      </c>
      <c r="K128" s="30">
        <f>'Monthly Data'!AJ128</f>
        <v>0</v>
      </c>
      <c r="M128" s="62">
        <f>'Res OLS Model'!$B$5</f>
        <v>36285878.877469003</v>
      </c>
      <c r="N128" s="62">
        <f>'Res OLS Model'!$B$6*D128</f>
        <v>9461952.7583144866</v>
      </c>
      <c r="O128" s="62">
        <f>'Res OLS Model'!$B$7*E128</f>
        <v>0</v>
      </c>
      <c r="P128" s="62">
        <f>'Res OLS Model'!$B$8*F128</f>
        <v>-23774126.201751959</v>
      </c>
      <c r="Q128" s="62">
        <f>'Res OLS Model'!$B$9*G128</f>
        <v>0</v>
      </c>
      <c r="R128" s="62">
        <f>'Res OLS Model'!$B$10*H128</f>
        <v>0</v>
      </c>
      <c r="S128" s="62">
        <f>'Res OLS Model'!$B$11*I128</f>
        <v>0</v>
      </c>
      <c r="T128" s="62">
        <f>'Res OLS Model'!$B$12*J128</f>
        <v>1341287.9429404701</v>
      </c>
      <c r="U128" s="62">
        <f>'Res OLS Model'!$B$13*K128</f>
        <v>0</v>
      </c>
      <c r="V128" s="62">
        <f t="shared" si="9"/>
        <v>23314993.376972005</v>
      </c>
      <c r="W128" s="13">
        <f t="shared" si="10"/>
        <v>3.0360933921251606E-2</v>
      </c>
    </row>
    <row r="129" spans="1:23" s="30" customFormat="1" x14ac:dyDescent="0.25">
      <c r="A129" s="11">
        <f>'Monthly Data'!A129</f>
        <v>41671</v>
      </c>
      <c r="B129" s="6">
        <f t="shared" si="11"/>
        <v>2014</v>
      </c>
      <c r="C129" s="4">
        <f>'Monthly Data'!D129</f>
        <v>20749302.4553</v>
      </c>
      <c r="D129" s="30">
        <f>'Monthly Data'!M129</f>
        <v>740.90000000000009</v>
      </c>
      <c r="E129" s="30">
        <f>'Monthly Data'!N129</f>
        <v>0</v>
      </c>
      <c r="F129" s="30">
        <f>'Monthly Data'!S129</f>
        <v>23652</v>
      </c>
      <c r="G129" s="30">
        <f>'Monthly Data'!AD129</f>
        <v>0</v>
      </c>
      <c r="H129" s="30">
        <f>'Monthly Data'!AF129</f>
        <v>0</v>
      </c>
      <c r="I129" s="30">
        <f>'Monthly Data'!AH129</f>
        <v>0</v>
      </c>
      <c r="J129" s="30">
        <f>'Monthly Data'!AI129</f>
        <v>0</v>
      </c>
      <c r="K129" s="30">
        <f>'Monthly Data'!AJ129</f>
        <v>0</v>
      </c>
      <c r="M129" s="62">
        <f>'Res OLS Model'!$B$5</f>
        <v>36285878.877469003</v>
      </c>
      <c r="N129" s="62">
        <f>'Res OLS Model'!$B$6*D129</f>
        <v>8301196.9196390817</v>
      </c>
      <c r="O129" s="62">
        <f>'Res OLS Model'!$B$7*E129</f>
        <v>0</v>
      </c>
      <c r="P129" s="62">
        <f>'Res OLS Model'!$B$8*F129</f>
        <v>-23777142.074668583</v>
      </c>
      <c r="Q129" s="62">
        <f>'Res OLS Model'!$B$9*G129</f>
        <v>0</v>
      </c>
      <c r="R129" s="62">
        <f>'Res OLS Model'!$B$10*H129</f>
        <v>0</v>
      </c>
      <c r="S129" s="62">
        <f>'Res OLS Model'!$B$11*I129</f>
        <v>0</v>
      </c>
      <c r="T129" s="62">
        <f>'Res OLS Model'!$B$12*J129</f>
        <v>0</v>
      </c>
      <c r="U129" s="62">
        <f>'Res OLS Model'!$B$13*K129</f>
        <v>0</v>
      </c>
      <c r="V129" s="62">
        <f t="shared" si="9"/>
        <v>20809933.722439501</v>
      </c>
      <c r="W129" s="13">
        <f t="shared" si="10"/>
        <v>2.9220870084726539E-3</v>
      </c>
    </row>
    <row r="130" spans="1:23" s="30" customFormat="1" x14ac:dyDescent="0.25">
      <c r="A130" s="11">
        <f>'Monthly Data'!A130</f>
        <v>41699</v>
      </c>
      <c r="B130" s="6">
        <f t="shared" si="11"/>
        <v>2014</v>
      </c>
      <c r="C130" s="4">
        <f>'Monthly Data'!D130</f>
        <v>20476865.275200002</v>
      </c>
      <c r="D130" s="30">
        <f>'Monthly Data'!M130</f>
        <v>720.19999999999993</v>
      </c>
      <c r="E130" s="30">
        <f>'Monthly Data'!N130</f>
        <v>0</v>
      </c>
      <c r="F130" s="30">
        <f>'Monthly Data'!S130</f>
        <v>23692</v>
      </c>
      <c r="G130" s="30">
        <f>'Monthly Data'!AD130</f>
        <v>0</v>
      </c>
      <c r="H130" s="30">
        <f>'Monthly Data'!AF130</f>
        <v>0</v>
      </c>
      <c r="I130" s="30">
        <f>'Monthly Data'!AH130</f>
        <v>0</v>
      </c>
      <c r="J130" s="30">
        <f>'Monthly Data'!AI130</f>
        <v>0</v>
      </c>
      <c r="K130" s="30">
        <f>'Monthly Data'!AJ130</f>
        <v>1</v>
      </c>
      <c r="M130" s="62">
        <f>'Res OLS Model'!$B$5</f>
        <v>36285878.877469003</v>
      </c>
      <c r="N130" s="62">
        <f>'Res OLS Model'!$B$6*D130</f>
        <v>8069269.8360427395</v>
      </c>
      <c r="O130" s="62">
        <f>'Res OLS Model'!$B$7*E130</f>
        <v>0</v>
      </c>
      <c r="P130" s="62">
        <f>'Res OLS Model'!$B$8*F130</f>
        <v>-23817353.713556912</v>
      </c>
      <c r="Q130" s="62">
        <f>'Res OLS Model'!$B$9*G130</f>
        <v>0</v>
      </c>
      <c r="R130" s="62">
        <f>'Res OLS Model'!$B$10*H130</f>
        <v>0</v>
      </c>
      <c r="S130" s="62">
        <f>'Res OLS Model'!$B$11*I130</f>
        <v>0</v>
      </c>
      <c r="T130" s="62">
        <f>'Res OLS Model'!$B$12*J130</f>
        <v>0</v>
      </c>
      <c r="U130" s="62">
        <f>'Res OLS Model'!$B$13*K130</f>
        <v>623335.83106531797</v>
      </c>
      <c r="V130" s="62">
        <f t="shared" si="9"/>
        <v>21161130.83102015</v>
      </c>
      <c r="W130" s="13">
        <f t="shared" si="10"/>
        <v>3.3416518916539344E-2</v>
      </c>
    </row>
    <row r="131" spans="1:23" s="30" customFormat="1" x14ac:dyDescent="0.25">
      <c r="A131" s="11">
        <f>'Monthly Data'!A131</f>
        <v>41730</v>
      </c>
      <c r="B131" s="6">
        <f t="shared" si="11"/>
        <v>2014</v>
      </c>
      <c r="C131" s="4">
        <f>'Monthly Data'!D131</f>
        <v>15606789.041399999</v>
      </c>
      <c r="D131" s="30">
        <f>'Monthly Data'!M131</f>
        <v>352.09999999999991</v>
      </c>
      <c r="E131" s="30">
        <f>'Monthly Data'!N131</f>
        <v>0</v>
      </c>
      <c r="F131" s="30">
        <f>'Monthly Data'!S131</f>
        <v>23826</v>
      </c>
      <c r="G131" s="30">
        <f>'Monthly Data'!AD131</f>
        <v>0</v>
      </c>
      <c r="H131" s="30">
        <f>'Monthly Data'!AF131</f>
        <v>1</v>
      </c>
      <c r="I131" s="30">
        <f>'Monthly Data'!AH131</f>
        <v>0</v>
      </c>
      <c r="J131" s="30">
        <f>'Monthly Data'!AI131</f>
        <v>0</v>
      </c>
      <c r="K131" s="30">
        <f>'Monthly Data'!AJ131</f>
        <v>0</v>
      </c>
      <c r="M131" s="62">
        <f>'Res OLS Model'!$B$5</f>
        <v>36285878.877469003</v>
      </c>
      <c r="N131" s="62">
        <f>'Res OLS Model'!$B$6*D131</f>
        <v>3945001.2625251985</v>
      </c>
      <c r="O131" s="62">
        <f>'Res OLS Model'!$B$7*E131</f>
        <v>0</v>
      </c>
      <c r="P131" s="62">
        <f>'Res OLS Model'!$B$8*F131</f>
        <v>-23952062.703832809</v>
      </c>
      <c r="Q131" s="62">
        <f>'Res OLS Model'!$B$9*G131</f>
        <v>0</v>
      </c>
      <c r="R131" s="62">
        <f>'Res OLS Model'!$B$10*H131</f>
        <v>-1378033.61082948</v>
      </c>
      <c r="S131" s="62">
        <f>'Res OLS Model'!$B$11*I131</f>
        <v>0</v>
      </c>
      <c r="T131" s="62">
        <f>'Res OLS Model'!$B$12*J131</f>
        <v>0</v>
      </c>
      <c r="U131" s="62">
        <f>'Res OLS Model'!$B$13*K131</f>
        <v>0</v>
      </c>
      <c r="V131" s="62">
        <f t="shared" si="9"/>
        <v>14900783.825331915</v>
      </c>
      <c r="W131" s="13">
        <f t="shared" si="10"/>
        <v>4.5237057680171708E-2</v>
      </c>
    </row>
    <row r="132" spans="1:23" s="30" customFormat="1" x14ac:dyDescent="0.25">
      <c r="A132" s="11">
        <f>'Monthly Data'!A132</f>
        <v>41760</v>
      </c>
      <c r="B132" s="6">
        <f t="shared" si="11"/>
        <v>2014</v>
      </c>
      <c r="C132" s="4">
        <f>'Monthly Data'!D132</f>
        <v>11442915.201100001</v>
      </c>
      <c r="D132" s="30">
        <f>'Monthly Data'!M132</f>
        <v>127.70000000000003</v>
      </c>
      <c r="E132" s="30">
        <f>'Monthly Data'!N132</f>
        <v>12.399999999999999</v>
      </c>
      <c r="F132" s="30">
        <f>'Monthly Data'!S132</f>
        <v>23751</v>
      </c>
      <c r="G132" s="30">
        <f>'Monthly Data'!AD132</f>
        <v>0</v>
      </c>
      <c r="H132" s="30">
        <f>'Monthly Data'!AF132</f>
        <v>0</v>
      </c>
      <c r="I132" s="30">
        <f>'Monthly Data'!AH132</f>
        <v>1</v>
      </c>
      <c r="J132" s="30">
        <f>'Monthly Data'!AI132</f>
        <v>0</v>
      </c>
      <c r="K132" s="30">
        <f>'Monthly Data'!AJ132</f>
        <v>0</v>
      </c>
      <c r="M132" s="62">
        <f>'Res OLS Model'!$B$5</f>
        <v>36285878.877469003</v>
      </c>
      <c r="N132" s="62">
        <f>'Res OLS Model'!$B$6*D132</f>
        <v>1430777.2258576204</v>
      </c>
      <c r="O132" s="62">
        <f>'Res OLS Model'!$B$7*E132</f>
        <v>334084.53149909532</v>
      </c>
      <c r="P132" s="62">
        <f>'Res OLS Model'!$B$8*F132</f>
        <v>-23876665.880917195</v>
      </c>
      <c r="Q132" s="62">
        <f>'Res OLS Model'!$B$9*G132</f>
        <v>0</v>
      </c>
      <c r="R132" s="62">
        <f>'Res OLS Model'!$B$10*H132</f>
        <v>0</v>
      </c>
      <c r="S132" s="62">
        <f>'Res OLS Model'!$B$11*I132</f>
        <v>-2360733.7423852198</v>
      </c>
      <c r="T132" s="62">
        <f>'Res OLS Model'!$B$12*J132</f>
        <v>0</v>
      </c>
      <c r="U132" s="62">
        <f>'Res OLS Model'!$B$13*K132</f>
        <v>0</v>
      </c>
      <c r="V132" s="62">
        <f t="shared" si="9"/>
        <v>11813341.011523306</v>
      </c>
      <c r="W132" s="13">
        <f t="shared" ref="W132:W139" si="12">ABS(V132-C132)/C132</f>
        <v>3.2371629424265629E-2</v>
      </c>
    </row>
    <row r="133" spans="1:23" s="30" customFormat="1" x14ac:dyDescent="0.25">
      <c r="A133" s="11">
        <f>'Monthly Data'!A133</f>
        <v>41791</v>
      </c>
      <c r="B133" s="6">
        <f t="shared" si="11"/>
        <v>2014</v>
      </c>
      <c r="C133" s="4">
        <f>'Monthly Data'!D133</f>
        <v>11450449.290999999</v>
      </c>
      <c r="D133" s="30">
        <f>'Monthly Data'!M133</f>
        <v>25.699999999999996</v>
      </c>
      <c r="E133" s="30">
        <f>'Monthly Data'!N133</f>
        <v>47.4</v>
      </c>
      <c r="F133" s="30">
        <f>'Monthly Data'!S133</f>
        <v>23799</v>
      </c>
      <c r="G133" s="30">
        <f>'Monthly Data'!AD133</f>
        <v>0</v>
      </c>
      <c r="H133" s="30">
        <f>'Monthly Data'!AF133</f>
        <v>0</v>
      </c>
      <c r="I133" s="30">
        <f>'Monthly Data'!AH133</f>
        <v>1</v>
      </c>
      <c r="J133" s="30">
        <f>'Monthly Data'!AI133</f>
        <v>0</v>
      </c>
      <c r="K133" s="30">
        <f>'Monthly Data'!AJ133</f>
        <v>0</v>
      </c>
      <c r="M133" s="62">
        <f>'Res OLS Model'!$B$5</f>
        <v>36285878.877469003</v>
      </c>
      <c r="N133" s="62">
        <f>'Res OLS Model'!$B$6*D133</f>
        <v>287948.11828144733</v>
      </c>
      <c r="O133" s="62">
        <f>'Res OLS Model'!$B$7*E133</f>
        <v>1277065.0639562195</v>
      </c>
      <c r="P133" s="62">
        <f>'Res OLS Model'!$B$8*F133</f>
        <v>-23924919.84758319</v>
      </c>
      <c r="Q133" s="62">
        <f>'Res OLS Model'!$B$9*G133</f>
        <v>0</v>
      </c>
      <c r="R133" s="62">
        <f>'Res OLS Model'!$B$10*H133</f>
        <v>0</v>
      </c>
      <c r="S133" s="62">
        <f>'Res OLS Model'!$B$11*I133</f>
        <v>-2360733.7423852198</v>
      </c>
      <c r="T133" s="62">
        <f>'Res OLS Model'!$B$12*J133</f>
        <v>0</v>
      </c>
      <c r="U133" s="62">
        <f>'Res OLS Model'!$B$13*K133</f>
        <v>0</v>
      </c>
      <c r="V133" s="62">
        <f t="shared" ref="V133:V139" si="13">SUM(M133:U133)</f>
        <v>11565238.469738256</v>
      </c>
      <c r="W133" s="13">
        <f t="shared" si="12"/>
        <v>1.0024862415528156E-2</v>
      </c>
    </row>
    <row r="134" spans="1:23" s="30" customFormat="1" x14ac:dyDescent="0.25">
      <c r="A134" s="11">
        <f>'Monthly Data'!A134</f>
        <v>41821</v>
      </c>
      <c r="B134" s="6">
        <f t="shared" si="11"/>
        <v>2014</v>
      </c>
      <c r="C134" s="4">
        <f>'Monthly Data'!D134</f>
        <v>12659349.261</v>
      </c>
      <c r="D134" s="30">
        <f>'Monthly Data'!M134</f>
        <v>10.600000000000001</v>
      </c>
      <c r="E134" s="30">
        <f>'Monthly Data'!N134</f>
        <v>55.899999999999984</v>
      </c>
      <c r="F134" s="30">
        <f>'Monthly Data'!S134</f>
        <v>23834</v>
      </c>
      <c r="G134" s="30">
        <f>'Monthly Data'!AD134</f>
        <v>0</v>
      </c>
      <c r="H134" s="30">
        <f>'Monthly Data'!AF134</f>
        <v>0</v>
      </c>
      <c r="I134" s="30">
        <f>'Monthly Data'!AH134</f>
        <v>1</v>
      </c>
      <c r="J134" s="30">
        <f>'Monthly Data'!AI134</f>
        <v>0</v>
      </c>
      <c r="K134" s="30">
        <f>'Monthly Data'!AJ134</f>
        <v>0</v>
      </c>
      <c r="M134" s="62">
        <f>'Res OLS Model'!$B$5</f>
        <v>36285878.877469003</v>
      </c>
      <c r="N134" s="62">
        <f>'Res OLS Model'!$B$6*D134</f>
        <v>118764.59353242579</v>
      </c>
      <c r="O134" s="62">
        <f>'Res OLS Model'!$B$7*E134</f>
        <v>1506074.6218386635</v>
      </c>
      <c r="P134" s="62">
        <f>'Res OLS Model'!$B$8*F134</f>
        <v>-23960105.031610478</v>
      </c>
      <c r="Q134" s="62">
        <f>'Res OLS Model'!$B$9*G134</f>
        <v>0</v>
      </c>
      <c r="R134" s="62">
        <f>'Res OLS Model'!$B$10*H134</f>
        <v>0</v>
      </c>
      <c r="S134" s="62">
        <f>'Res OLS Model'!$B$11*I134</f>
        <v>-2360733.7423852198</v>
      </c>
      <c r="T134" s="62">
        <f>'Res OLS Model'!$B$12*J134</f>
        <v>0</v>
      </c>
      <c r="U134" s="62">
        <f>'Res OLS Model'!$B$13*K134</f>
        <v>0</v>
      </c>
      <c r="V134" s="62">
        <f t="shared" si="13"/>
        <v>11589879.3188444</v>
      </c>
      <c r="W134" s="13">
        <f t="shared" si="12"/>
        <v>8.4480641153518415E-2</v>
      </c>
    </row>
    <row r="135" spans="1:23" s="30" customFormat="1" x14ac:dyDescent="0.25">
      <c r="A135" s="11">
        <f>'Monthly Data'!A135</f>
        <v>41852</v>
      </c>
      <c r="B135" s="6">
        <f t="shared" si="11"/>
        <v>2014</v>
      </c>
      <c r="C135" s="4">
        <f>'Monthly Data'!D135</f>
        <v>12690651.3156</v>
      </c>
      <c r="D135" s="30">
        <f>'Monthly Data'!M135</f>
        <v>18.999999999999996</v>
      </c>
      <c r="E135" s="30">
        <f>'Monthly Data'!N135</f>
        <v>51.999999999999993</v>
      </c>
      <c r="F135" s="30">
        <f>'Monthly Data'!S135</f>
        <v>23862</v>
      </c>
      <c r="G135" s="30">
        <f>'Monthly Data'!AD135</f>
        <v>0</v>
      </c>
      <c r="H135" s="30">
        <f>'Monthly Data'!AF135</f>
        <v>0</v>
      </c>
      <c r="I135" s="30">
        <f>'Monthly Data'!AH135</f>
        <v>1</v>
      </c>
      <c r="J135" s="30">
        <f>'Monthly Data'!AI135</f>
        <v>0</v>
      </c>
      <c r="K135" s="30">
        <f>'Monthly Data'!AJ135</f>
        <v>0</v>
      </c>
      <c r="M135" s="62">
        <f>'Res OLS Model'!$B$5</f>
        <v>36285878.877469003</v>
      </c>
      <c r="N135" s="62">
        <f>'Res OLS Model'!$B$6*D135</f>
        <v>212879.93180340464</v>
      </c>
      <c r="O135" s="62">
        <f>'Res OLS Model'!$B$7*E135</f>
        <v>1400999.6482220127</v>
      </c>
      <c r="P135" s="62">
        <f>'Res OLS Model'!$B$8*F135</f>
        <v>-23988253.178832307</v>
      </c>
      <c r="Q135" s="62">
        <f>'Res OLS Model'!$B$9*G135</f>
        <v>0</v>
      </c>
      <c r="R135" s="62">
        <f>'Res OLS Model'!$B$10*H135</f>
        <v>0</v>
      </c>
      <c r="S135" s="62">
        <f>'Res OLS Model'!$B$11*I135</f>
        <v>-2360733.7423852198</v>
      </c>
      <c r="T135" s="62">
        <f>'Res OLS Model'!$B$12*J135</f>
        <v>0</v>
      </c>
      <c r="U135" s="62">
        <f>'Res OLS Model'!$B$13*K135</f>
        <v>0</v>
      </c>
      <c r="V135" s="62">
        <f t="shared" si="13"/>
        <v>11550771.536276896</v>
      </c>
      <c r="W135" s="13">
        <f t="shared" si="12"/>
        <v>8.9820431668617834E-2</v>
      </c>
    </row>
    <row r="136" spans="1:23" s="30" customFormat="1" x14ac:dyDescent="0.25">
      <c r="A136" s="11">
        <f>'Monthly Data'!A136</f>
        <v>41883</v>
      </c>
      <c r="B136" s="6">
        <f t="shared" si="11"/>
        <v>2014</v>
      </c>
      <c r="C136" s="4">
        <f>'Monthly Data'!D136</f>
        <v>12397214.755899999</v>
      </c>
      <c r="D136" s="30">
        <f>'Monthly Data'!M136</f>
        <v>90.500000000000014</v>
      </c>
      <c r="E136" s="30">
        <f>'Monthly Data'!N136</f>
        <v>25.400000000000006</v>
      </c>
      <c r="F136" s="30">
        <f>'Monthly Data'!S136</f>
        <v>24020</v>
      </c>
      <c r="G136" s="30">
        <f>'Monthly Data'!AD136</f>
        <v>1</v>
      </c>
      <c r="H136" s="30">
        <f>'Monthly Data'!AF136</f>
        <v>0</v>
      </c>
      <c r="I136" s="30">
        <f>'Monthly Data'!AH136</f>
        <v>0</v>
      </c>
      <c r="J136" s="30">
        <f>'Monthly Data'!AI136</f>
        <v>0</v>
      </c>
      <c r="K136" s="30">
        <f>'Monthly Data'!AJ136</f>
        <v>0</v>
      </c>
      <c r="M136" s="62">
        <f>'Res OLS Model'!$B$5</f>
        <v>36285878.877469003</v>
      </c>
      <c r="N136" s="62">
        <f>'Res OLS Model'!$B$6*D136</f>
        <v>1013980.7278004277</v>
      </c>
      <c r="O136" s="62">
        <f>'Res OLS Model'!$B$7*E136</f>
        <v>684334.44355459872</v>
      </c>
      <c r="P136" s="62">
        <f>'Res OLS Model'!$B$8*F136</f>
        <v>-24147089.152441204</v>
      </c>
      <c r="Q136" s="62">
        <f>'Res OLS Model'!$B$9*G136</f>
        <v>-1472524.5627255</v>
      </c>
      <c r="R136" s="62">
        <f>'Res OLS Model'!$B$10*H136</f>
        <v>0</v>
      </c>
      <c r="S136" s="62">
        <f>'Res OLS Model'!$B$11*I136</f>
        <v>0</v>
      </c>
      <c r="T136" s="62">
        <f>'Res OLS Model'!$B$12*J136</f>
        <v>0</v>
      </c>
      <c r="U136" s="62">
        <f>'Res OLS Model'!$B$13*K136</f>
        <v>0</v>
      </c>
      <c r="V136" s="62">
        <f t="shared" si="13"/>
        <v>12364580.333657324</v>
      </c>
      <c r="W136" s="13">
        <f t="shared" si="12"/>
        <v>2.6323995256389201E-3</v>
      </c>
    </row>
    <row r="137" spans="1:23" s="30" customFormat="1" x14ac:dyDescent="0.25">
      <c r="A137" s="11">
        <f>'Monthly Data'!A137</f>
        <v>41913</v>
      </c>
      <c r="B137" s="6">
        <f t="shared" si="11"/>
        <v>2014</v>
      </c>
      <c r="C137" s="4">
        <f>'Monthly Data'!D137</f>
        <v>13065374.972399998</v>
      </c>
      <c r="D137" s="30">
        <f>'Monthly Data'!M137</f>
        <v>225.59999999999994</v>
      </c>
      <c r="E137" s="30">
        <f>'Monthly Data'!N137</f>
        <v>1.8</v>
      </c>
      <c r="F137" s="30">
        <f>'Monthly Data'!S137</f>
        <v>24052</v>
      </c>
      <c r="G137" s="30">
        <f>'Monthly Data'!AD137</f>
        <v>1</v>
      </c>
      <c r="H137" s="30">
        <f>'Monthly Data'!AF137</f>
        <v>0</v>
      </c>
      <c r="I137" s="30">
        <f>'Monthly Data'!AH137</f>
        <v>0</v>
      </c>
      <c r="J137" s="30">
        <f>'Monthly Data'!AI137</f>
        <v>0</v>
      </c>
      <c r="K137" s="30">
        <f>'Monthly Data'!AJ137</f>
        <v>0</v>
      </c>
      <c r="M137" s="62">
        <f>'Res OLS Model'!$B$5</f>
        <v>36285878.877469003</v>
      </c>
      <c r="N137" s="62">
        <f>'Res OLS Model'!$B$6*D137</f>
        <v>2527669.0849920046</v>
      </c>
      <c r="O137" s="62">
        <f>'Res OLS Model'!$B$7*E137</f>
        <v>48496.141669223522</v>
      </c>
      <c r="P137" s="62">
        <f>'Res OLS Model'!$B$8*F137</f>
        <v>-24179258.463551864</v>
      </c>
      <c r="Q137" s="62">
        <f>'Res OLS Model'!$B$9*G137</f>
        <v>-1472524.5627255</v>
      </c>
      <c r="R137" s="62">
        <f>'Res OLS Model'!$B$10*H137</f>
        <v>0</v>
      </c>
      <c r="S137" s="62">
        <f>'Res OLS Model'!$B$11*I137</f>
        <v>0</v>
      </c>
      <c r="T137" s="62">
        <f>'Res OLS Model'!$B$12*J137</f>
        <v>0</v>
      </c>
      <c r="U137" s="62">
        <f>'Res OLS Model'!$B$13*K137</f>
        <v>0</v>
      </c>
      <c r="V137" s="62">
        <f t="shared" si="13"/>
        <v>13210261.077852868</v>
      </c>
      <c r="W137" s="13">
        <f t="shared" si="12"/>
        <v>1.10893185812833E-2</v>
      </c>
    </row>
    <row r="138" spans="1:23" s="30" customFormat="1" x14ac:dyDescent="0.25">
      <c r="A138" s="11">
        <f>'Monthly Data'!A138</f>
        <v>41944</v>
      </c>
      <c r="B138" s="6">
        <f t="shared" si="11"/>
        <v>2014</v>
      </c>
      <c r="C138" s="4">
        <f>'Monthly Data'!D138</f>
        <v>17254782.230599999</v>
      </c>
      <c r="D138" s="30">
        <f>'Monthly Data'!M138</f>
        <v>491.6</v>
      </c>
      <c r="E138" s="30">
        <f>'Monthly Data'!N138</f>
        <v>0</v>
      </c>
      <c r="F138" s="30">
        <f>'Monthly Data'!S138</f>
        <v>24048</v>
      </c>
      <c r="G138" s="30">
        <f>'Monthly Data'!AD138</f>
        <v>1</v>
      </c>
      <c r="H138" s="30">
        <f>'Monthly Data'!AF138</f>
        <v>0</v>
      </c>
      <c r="I138" s="30">
        <f>'Monthly Data'!AH138</f>
        <v>0</v>
      </c>
      <c r="J138" s="30">
        <f>'Monthly Data'!AI138</f>
        <v>0</v>
      </c>
      <c r="K138" s="30">
        <f>'Monthly Data'!AJ138</f>
        <v>0</v>
      </c>
      <c r="M138" s="62">
        <f>'Res OLS Model'!$B$5</f>
        <v>36285878.877469003</v>
      </c>
      <c r="N138" s="62">
        <f>'Res OLS Model'!$B$6*D138</f>
        <v>5507988.1302396711</v>
      </c>
      <c r="O138" s="62">
        <f>'Res OLS Model'!$B$7*E138</f>
        <v>0</v>
      </c>
      <c r="P138" s="62">
        <f>'Res OLS Model'!$B$8*F138</f>
        <v>-24175237.299663033</v>
      </c>
      <c r="Q138" s="62">
        <f>'Res OLS Model'!$B$9*G138</f>
        <v>-1472524.5627255</v>
      </c>
      <c r="R138" s="62">
        <f>'Res OLS Model'!$B$10*H138</f>
        <v>0</v>
      </c>
      <c r="S138" s="62">
        <f>'Res OLS Model'!$B$11*I138</f>
        <v>0</v>
      </c>
      <c r="T138" s="62">
        <f>'Res OLS Model'!$B$12*J138</f>
        <v>0</v>
      </c>
      <c r="U138" s="62">
        <f>'Res OLS Model'!$B$13*K138</f>
        <v>0</v>
      </c>
      <c r="V138" s="62">
        <f t="shared" si="13"/>
        <v>16146105.145320144</v>
      </c>
      <c r="W138" s="13">
        <f t="shared" si="12"/>
        <v>6.4253322381183364E-2</v>
      </c>
    </row>
    <row r="139" spans="1:23" s="30" customFormat="1" x14ac:dyDescent="0.25">
      <c r="A139" s="11">
        <f>'Monthly Data'!A139</f>
        <v>41974</v>
      </c>
      <c r="B139" s="6">
        <f t="shared" si="11"/>
        <v>2014</v>
      </c>
      <c r="C139" s="4">
        <f>'Monthly Data'!D139</f>
        <v>20222691.8213</v>
      </c>
      <c r="D139" s="30">
        <f>'Monthly Data'!M139</f>
        <v>619.89999999999986</v>
      </c>
      <c r="E139" s="30">
        <f>'Monthly Data'!N139</f>
        <v>0</v>
      </c>
      <c r="F139" s="30">
        <f>'Monthly Data'!S139</f>
        <v>24046</v>
      </c>
      <c r="G139" s="30">
        <f>'Monthly Data'!AD139</f>
        <v>0</v>
      </c>
      <c r="H139" s="30">
        <f>'Monthly Data'!AF139</f>
        <v>0</v>
      </c>
      <c r="I139" s="30">
        <f>'Monthly Data'!AH139</f>
        <v>0</v>
      </c>
      <c r="J139" s="30">
        <f>'Monthly Data'!AI139</f>
        <v>0</v>
      </c>
      <c r="K139" s="30">
        <f>'Monthly Data'!AJ139</f>
        <v>0</v>
      </c>
      <c r="M139" s="62">
        <f>'Res OLS Model'!$B$5</f>
        <v>36285878.877469003</v>
      </c>
      <c r="N139" s="62">
        <f>'Res OLS Model'!$B$6*D139</f>
        <v>6945487.8802595017</v>
      </c>
      <c r="O139" s="62">
        <f>'Res OLS Model'!$B$7*E139</f>
        <v>0</v>
      </c>
      <c r="P139" s="62">
        <f>'Res OLS Model'!$B$8*F139</f>
        <v>-24173226.717718616</v>
      </c>
      <c r="Q139" s="62">
        <f>'Res OLS Model'!$B$9*G139</f>
        <v>0</v>
      </c>
      <c r="R139" s="62">
        <f>'Res OLS Model'!$B$10*H139</f>
        <v>0</v>
      </c>
      <c r="S139" s="62">
        <f>'Res OLS Model'!$B$11*I139</f>
        <v>0</v>
      </c>
      <c r="T139" s="62">
        <f>'Res OLS Model'!$B$12*J139</f>
        <v>0</v>
      </c>
      <c r="U139" s="62">
        <f>'Res OLS Model'!$B$13*K139</f>
        <v>0</v>
      </c>
      <c r="V139" s="62">
        <f t="shared" si="13"/>
        <v>19058140.040009886</v>
      </c>
      <c r="W139" s="13">
        <f t="shared" si="12"/>
        <v>5.7586388181197712E-2</v>
      </c>
    </row>
    <row r="140" spans="1:23" x14ac:dyDescent="0.25">
      <c r="A140" s="11">
        <f>'Monthly Data'!A140</f>
        <v>42005</v>
      </c>
      <c r="B140" s="6">
        <f t="shared" ref="B140:B145" si="14">YEAR(A140)</f>
        <v>2015</v>
      </c>
      <c r="C140" s="4">
        <f>'Monthly Data'!D140</f>
        <v>23218229.315900002</v>
      </c>
      <c r="D140" s="30">
        <f>'Monthly Data'!M140</f>
        <v>882.3</v>
      </c>
      <c r="E140" s="30">
        <f>'Monthly Data'!N140</f>
        <v>0</v>
      </c>
      <c r="F140" s="30">
        <f>'Monthly Data'!S140</f>
        <v>24058</v>
      </c>
      <c r="G140" s="30">
        <f>'Monthly Data'!AD140</f>
        <v>0</v>
      </c>
      <c r="H140" s="30">
        <f>'Monthly Data'!AF140</f>
        <v>0</v>
      </c>
      <c r="I140" s="30">
        <f>'Monthly Data'!AH140</f>
        <v>0</v>
      </c>
      <c r="J140" s="30">
        <f>'Monthly Data'!AI140</f>
        <v>1</v>
      </c>
      <c r="K140" s="30">
        <f>'Monthly Data'!AJ140</f>
        <v>0</v>
      </c>
      <c r="L140" s="30"/>
      <c r="M140" s="62">
        <f>'Res OLS Model'!$B$5</f>
        <v>36285878.877469003</v>
      </c>
      <c r="N140" s="62">
        <f>'Res OLS Model'!$B$6*D140</f>
        <v>9885471.7805338912</v>
      </c>
      <c r="O140" s="62">
        <f>'Res OLS Model'!$B$7*E140</f>
        <v>0</v>
      </c>
      <c r="P140" s="62">
        <f>'Res OLS Model'!$B$8*F140</f>
        <v>-24185290.209385116</v>
      </c>
      <c r="Q140" s="62">
        <f>'Res OLS Model'!$B$9*G140</f>
        <v>0</v>
      </c>
      <c r="R140" s="62">
        <f>'Res OLS Model'!$B$10*H140</f>
        <v>0</v>
      </c>
      <c r="S140" s="62">
        <f>'Res OLS Model'!$B$11*I140</f>
        <v>0</v>
      </c>
      <c r="T140" s="62">
        <f>'Res OLS Model'!$B$12*J140</f>
        <v>1341287.9429404701</v>
      </c>
      <c r="U140" s="62">
        <f>'Res OLS Model'!$B$13*K140</f>
        <v>0</v>
      </c>
      <c r="V140" s="62">
        <f t="shared" ref="V140:V145" si="15">SUM(M140:U140)</f>
        <v>23327348.391558252</v>
      </c>
      <c r="W140" s="13">
        <f t="shared" ref="W140:W145" si="16">ABS(V140-C140)/C140</f>
        <v>4.6997156490105434E-3</v>
      </c>
    </row>
    <row r="141" spans="1:23" x14ac:dyDescent="0.25">
      <c r="A141" s="11">
        <f>'Monthly Data'!A141</f>
        <v>42036</v>
      </c>
      <c r="B141" s="6">
        <f t="shared" si="14"/>
        <v>2015</v>
      </c>
      <c r="C141" s="4">
        <f>'Monthly Data'!D141</f>
        <v>21779372.698899999</v>
      </c>
      <c r="D141" s="30">
        <f>'Monthly Data'!M141</f>
        <v>901.3</v>
      </c>
      <c r="E141" s="30">
        <f>'Monthly Data'!N141</f>
        <v>0</v>
      </c>
      <c r="F141" s="30">
        <f>'Monthly Data'!S141</f>
        <v>24066</v>
      </c>
      <c r="G141" s="30">
        <f>'Monthly Data'!AD141</f>
        <v>0</v>
      </c>
      <c r="H141" s="30">
        <f>'Monthly Data'!AF141</f>
        <v>0</v>
      </c>
      <c r="I141" s="30">
        <f>'Monthly Data'!AH141</f>
        <v>0</v>
      </c>
      <c r="J141" s="30">
        <f>'Monthly Data'!AI141</f>
        <v>0</v>
      </c>
      <c r="K141" s="30">
        <f>'Monthly Data'!AJ141</f>
        <v>0</v>
      </c>
      <c r="L141" s="30"/>
      <c r="M141" s="62">
        <f>'Res OLS Model'!$B$5</f>
        <v>36285878.877469003</v>
      </c>
      <c r="N141" s="62">
        <f>'Res OLS Model'!$B$6*D141</f>
        <v>10098351.712337296</v>
      </c>
      <c r="O141" s="62">
        <f>'Res OLS Model'!$B$7*E141</f>
        <v>0</v>
      </c>
      <c r="P141" s="62">
        <f>'Res OLS Model'!$B$8*F141</f>
        <v>-24193332.537162781</v>
      </c>
      <c r="Q141" s="62">
        <f>'Res OLS Model'!$B$9*G141</f>
        <v>0</v>
      </c>
      <c r="R141" s="62">
        <f>'Res OLS Model'!$B$10*H141</f>
        <v>0</v>
      </c>
      <c r="S141" s="62">
        <f>'Res OLS Model'!$B$11*I141</f>
        <v>0</v>
      </c>
      <c r="T141" s="62">
        <f>'Res OLS Model'!$B$12*J141</f>
        <v>0</v>
      </c>
      <c r="U141" s="62">
        <f>'Res OLS Model'!$B$13*K141</f>
        <v>0</v>
      </c>
      <c r="V141" s="62">
        <f t="shared" si="15"/>
        <v>22190898.052643523</v>
      </c>
      <c r="W141" s="13">
        <f t="shared" si="16"/>
        <v>1.8895188554457681E-2</v>
      </c>
    </row>
    <row r="142" spans="1:23" x14ac:dyDescent="0.25">
      <c r="A142" s="11">
        <f>'Monthly Data'!A142</f>
        <v>42064</v>
      </c>
      <c r="B142" s="6">
        <f t="shared" si="14"/>
        <v>2015</v>
      </c>
      <c r="C142" s="4">
        <f>'Monthly Data'!D142</f>
        <v>19916624.164099999</v>
      </c>
      <c r="D142" s="30">
        <f>'Monthly Data'!M142</f>
        <v>665.9</v>
      </c>
      <c r="E142" s="30">
        <f>'Monthly Data'!N142</f>
        <v>0</v>
      </c>
      <c r="F142" s="30">
        <f>'Monthly Data'!S142</f>
        <v>24037</v>
      </c>
      <c r="G142" s="30">
        <f>'Monthly Data'!AD142</f>
        <v>0</v>
      </c>
      <c r="H142" s="30">
        <f>'Monthly Data'!AF142</f>
        <v>0</v>
      </c>
      <c r="I142" s="30">
        <f>'Monthly Data'!AH142</f>
        <v>0</v>
      </c>
      <c r="J142" s="30">
        <f>'Monthly Data'!AI142</f>
        <v>0</v>
      </c>
      <c r="K142" s="30">
        <f>'Monthly Data'!AJ142</f>
        <v>1</v>
      </c>
      <c r="L142" s="30"/>
      <c r="M142" s="62">
        <f>'Res OLS Model'!$B$5</f>
        <v>36285878.877469003</v>
      </c>
      <c r="N142" s="62">
        <f>'Res OLS Model'!$B$6*D142</f>
        <v>7460881.3993624831</v>
      </c>
      <c r="O142" s="62">
        <f>'Res OLS Model'!$B$7*E142</f>
        <v>0</v>
      </c>
      <c r="P142" s="62">
        <f>'Res OLS Model'!$B$8*F142</f>
        <v>-24164179.098968744</v>
      </c>
      <c r="Q142" s="62">
        <f>'Res OLS Model'!$B$9*G142</f>
        <v>0</v>
      </c>
      <c r="R142" s="62">
        <f>'Res OLS Model'!$B$10*H142</f>
        <v>0</v>
      </c>
      <c r="S142" s="62">
        <f>'Res OLS Model'!$B$11*I142</f>
        <v>0</v>
      </c>
      <c r="T142" s="62">
        <f>'Res OLS Model'!$B$12*J142</f>
        <v>0</v>
      </c>
      <c r="U142" s="62">
        <f>'Res OLS Model'!$B$13*K142</f>
        <v>623335.83106531797</v>
      </c>
      <c r="V142" s="62">
        <f t="shared" si="15"/>
        <v>20205917.008928061</v>
      </c>
      <c r="W142" s="13">
        <f t="shared" si="16"/>
        <v>1.4525194754114819E-2</v>
      </c>
    </row>
    <row r="143" spans="1:23" x14ac:dyDescent="0.25">
      <c r="A143" s="11">
        <f>'Monthly Data'!A143</f>
        <v>42095</v>
      </c>
      <c r="B143" s="6">
        <f t="shared" si="14"/>
        <v>2015</v>
      </c>
      <c r="C143" s="4">
        <f>'Monthly Data'!D143</f>
        <v>14887376.763799999</v>
      </c>
      <c r="D143" s="30">
        <f>'Monthly Data'!M143</f>
        <v>333</v>
      </c>
      <c r="E143" s="30">
        <f>'Monthly Data'!N143</f>
        <v>0</v>
      </c>
      <c r="F143" s="30">
        <f>'Monthly Data'!S143</f>
        <v>24025</v>
      </c>
      <c r="G143" s="30">
        <f>'Monthly Data'!AD143</f>
        <v>0</v>
      </c>
      <c r="H143" s="30">
        <f>'Monthly Data'!AF143</f>
        <v>1</v>
      </c>
      <c r="I143" s="30">
        <f>'Monthly Data'!AH143</f>
        <v>0</v>
      </c>
      <c r="J143" s="30">
        <f>'Monthly Data'!AI143</f>
        <v>0</v>
      </c>
      <c r="K143" s="30">
        <f>'Monthly Data'!AJ143</f>
        <v>0</v>
      </c>
      <c r="L143" s="30"/>
      <c r="M143" s="62">
        <f>'Res OLS Model'!$B$5</f>
        <v>36285878.877469003</v>
      </c>
      <c r="N143" s="62">
        <f>'Res OLS Model'!$B$6*D143</f>
        <v>3731000.9100280926</v>
      </c>
      <c r="O143" s="62">
        <f>'Res OLS Model'!$B$7*E143</f>
        <v>0</v>
      </c>
      <c r="P143" s="62">
        <f>'Res OLS Model'!$B$8*F143</f>
        <v>-24152115.607302245</v>
      </c>
      <c r="Q143" s="62">
        <f>'Res OLS Model'!$B$9*G143</f>
        <v>0</v>
      </c>
      <c r="R143" s="62">
        <f>'Res OLS Model'!$B$10*H143</f>
        <v>-1378033.61082948</v>
      </c>
      <c r="S143" s="62">
        <f>'Res OLS Model'!$B$11*I143</f>
        <v>0</v>
      </c>
      <c r="T143" s="62">
        <f>'Res OLS Model'!$B$12*J143</f>
        <v>0</v>
      </c>
      <c r="U143" s="62">
        <f>'Res OLS Model'!$B$13*K143</f>
        <v>0</v>
      </c>
      <c r="V143" s="62">
        <f t="shared" si="15"/>
        <v>14486730.569365371</v>
      </c>
      <c r="W143" s="13">
        <f t="shared" si="16"/>
        <v>2.6911805940777647E-2</v>
      </c>
    </row>
    <row r="144" spans="1:23" x14ac:dyDescent="0.25">
      <c r="A144" s="11">
        <f>'Monthly Data'!A144</f>
        <v>42125</v>
      </c>
      <c r="B144" s="6">
        <f t="shared" si="14"/>
        <v>2015</v>
      </c>
      <c r="C144" s="4">
        <f>'Monthly Data'!D144</f>
        <v>10777348.381200001</v>
      </c>
      <c r="D144" s="30">
        <f>'Monthly Data'!M144</f>
        <v>86.9</v>
      </c>
      <c r="E144" s="30">
        <f>'Monthly Data'!N144</f>
        <v>23.7</v>
      </c>
      <c r="F144" s="30">
        <f>'Monthly Data'!S144</f>
        <v>23955</v>
      </c>
      <c r="G144" s="30">
        <f>'Monthly Data'!AD144</f>
        <v>0</v>
      </c>
      <c r="H144" s="30">
        <f>'Monthly Data'!AF144</f>
        <v>0</v>
      </c>
      <c r="I144" s="30">
        <f>'Monthly Data'!AH144</f>
        <v>1</v>
      </c>
      <c r="J144" s="30">
        <f>'Monthly Data'!AI144</f>
        <v>0</v>
      </c>
      <c r="K144" s="30">
        <f>'Monthly Data'!AJ144</f>
        <v>0</v>
      </c>
      <c r="L144" s="30"/>
      <c r="M144" s="62">
        <f>'Res OLS Model'!$B$5</f>
        <v>36285878.877469003</v>
      </c>
      <c r="N144" s="62">
        <f>'Res OLS Model'!$B$6*D144</f>
        <v>973645.58282715094</v>
      </c>
      <c r="O144" s="62">
        <f>'Res OLS Model'!$B$7*E144</f>
        <v>638532.53197810974</v>
      </c>
      <c r="P144" s="62">
        <f>'Res OLS Model'!$B$8*F144</f>
        <v>-24081745.239247669</v>
      </c>
      <c r="Q144" s="62">
        <f>'Res OLS Model'!$B$9*G144</f>
        <v>0</v>
      </c>
      <c r="R144" s="62">
        <f>'Res OLS Model'!$B$10*H144</f>
        <v>0</v>
      </c>
      <c r="S144" s="62">
        <f>'Res OLS Model'!$B$11*I144</f>
        <v>-2360733.7423852198</v>
      </c>
      <c r="T144" s="62">
        <f>'Res OLS Model'!$B$12*J144</f>
        <v>0</v>
      </c>
      <c r="U144" s="62">
        <f>'Res OLS Model'!$B$13*K144</f>
        <v>0</v>
      </c>
      <c r="V144" s="62">
        <f t="shared" si="15"/>
        <v>11455578.010641374</v>
      </c>
      <c r="W144" s="13">
        <f t="shared" si="16"/>
        <v>6.2931029549390491E-2</v>
      </c>
    </row>
    <row r="145" spans="1:23" x14ac:dyDescent="0.25">
      <c r="A145" s="11">
        <f>'Monthly Data'!A145</f>
        <v>42156</v>
      </c>
      <c r="B145" s="6">
        <f t="shared" si="14"/>
        <v>2015</v>
      </c>
      <c r="C145" s="4">
        <f>'Monthly Data'!D145</f>
        <v>10853034.473300001</v>
      </c>
      <c r="D145" s="30">
        <f>'Monthly Data'!M145</f>
        <v>44.4</v>
      </c>
      <c r="E145" s="30">
        <f>'Monthly Data'!N145</f>
        <v>18.8</v>
      </c>
      <c r="F145" s="30">
        <f>'Monthly Data'!S145</f>
        <v>23911</v>
      </c>
      <c r="G145" s="30">
        <f>'Monthly Data'!AD145</f>
        <v>0</v>
      </c>
      <c r="H145" s="30">
        <f>'Monthly Data'!AF145</f>
        <v>0</v>
      </c>
      <c r="I145" s="30">
        <f>'Monthly Data'!AH145</f>
        <v>1</v>
      </c>
      <c r="J145" s="30">
        <f>'Monthly Data'!AI145</f>
        <v>0</v>
      </c>
      <c r="K145" s="30">
        <f>'Monthly Data'!AJ145</f>
        <v>0</v>
      </c>
      <c r="L145" s="30"/>
      <c r="M145" s="62">
        <f>'Res OLS Model'!$B$5</f>
        <v>36285878.877469003</v>
      </c>
      <c r="N145" s="62">
        <f>'Res OLS Model'!$B$6*D145</f>
        <v>497466.78800374566</v>
      </c>
      <c r="O145" s="62">
        <f>'Res OLS Model'!$B$7*E145</f>
        <v>506515.25743411237</v>
      </c>
      <c r="P145" s="62">
        <f>'Res OLS Model'!$B$8*F145</f>
        <v>-24037512.436470509</v>
      </c>
      <c r="Q145" s="62">
        <f>'Res OLS Model'!$B$9*G145</f>
        <v>0</v>
      </c>
      <c r="R145" s="62">
        <f>'Res OLS Model'!$B$10*H145</f>
        <v>0</v>
      </c>
      <c r="S145" s="62">
        <f>'Res OLS Model'!$B$11*I145</f>
        <v>-2360733.7423852198</v>
      </c>
      <c r="T145" s="62">
        <f>'Res OLS Model'!$B$12*J145</f>
        <v>0</v>
      </c>
      <c r="U145" s="62">
        <f>'Res OLS Model'!$B$13*K145</f>
        <v>0</v>
      </c>
      <c r="V145" s="62">
        <f t="shared" si="15"/>
        <v>10891614.744051132</v>
      </c>
      <c r="W145" s="13">
        <f t="shared" si="16"/>
        <v>3.554791136621248E-3</v>
      </c>
    </row>
    <row r="146" spans="1:23" x14ac:dyDescent="0.25">
      <c r="W146" s="14">
        <f>AVERAGE(W2:W145)</f>
        <v>3.7098762054551412E-2</v>
      </c>
    </row>
    <row r="149" spans="1:23" x14ac:dyDescent="0.25">
      <c r="W149" s="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25" sqref="B25"/>
    </sheetView>
  </sheetViews>
  <sheetFormatPr defaultColWidth="20.6640625" defaultRowHeight="13.2" x14ac:dyDescent="0.25"/>
  <cols>
    <col min="2" max="2" width="12.88671875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196</v>
      </c>
    </row>
    <row r="2" spans="1:5" x14ac:dyDescent="0.25">
      <c r="A2" t="s">
        <v>197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23">
        <v>-12367234.9465017</v>
      </c>
      <c r="C5" s="23">
        <v>2923560.3119937102</v>
      </c>
      <c r="D5">
        <v>-4.23019661874803</v>
      </c>
      <c r="E5" s="5">
        <v>4.3172561191083701E-5</v>
      </c>
    </row>
    <row r="6" spans="1:5" x14ac:dyDescent="0.25">
      <c r="A6" t="s">
        <v>9</v>
      </c>
      <c r="B6" s="23">
        <v>2548.3519294501398</v>
      </c>
      <c r="C6" s="23">
        <v>248.11435274722101</v>
      </c>
      <c r="D6">
        <v>10.270876719680899</v>
      </c>
      <c r="E6" s="5">
        <v>1.40157740881442E-18</v>
      </c>
    </row>
    <row r="7" spans="1:5" x14ac:dyDescent="0.25">
      <c r="A7" t="s">
        <v>10</v>
      </c>
      <c r="B7" s="23">
        <v>13141.293348655099</v>
      </c>
      <c r="C7" s="23">
        <v>1117.39374605746</v>
      </c>
      <c r="D7">
        <v>11.760664846229799</v>
      </c>
      <c r="E7" s="5">
        <v>2.4704391686097401E-22</v>
      </c>
    </row>
    <row r="8" spans="1:5" x14ac:dyDescent="0.25">
      <c r="A8" t="s">
        <v>12</v>
      </c>
      <c r="B8" s="23">
        <v>135061.582511819</v>
      </c>
      <c r="C8" s="23">
        <v>32278.922996645299</v>
      </c>
      <c r="D8">
        <v>4.1842034979251297</v>
      </c>
      <c r="E8" s="5">
        <v>5.1658411469028398E-5</v>
      </c>
    </row>
    <row r="9" spans="1:5" x14ac:dyDescent="0.25">
      <c r="A9" s="12" t="s">
        <v>146</v>
      </c>
      <c r="B9" s="23">
        <v>47976.037686439799</v>
      </c>
      <c r="C9" s="23">
        <v>13165.141053971</v>
      </c>
      <c r="D9">
        <v>3.6441719454246799</v>
      </c>
      <c r="E9" s="5">
        <v>3.8349530201674698E-4</v>
      </c>
    </row>
    <row r="10" spans="1:5" x14ac:dyDescent="0.25">
      <c r="A10" s="31" t="s">
        <v>141</v>
      </c>
      <c r="B10" s="23">
        <v>3471.02101426852</v>
      </c>
      <c r="C10" s="23">
        <v>575.48789893927096</v>
      </c>
      <c r="D10">
        <v>6.0314404884381396</v>
      </c>
      <c r="E10" s="5">
        <v>1.5109061819324699E-8</v>
      </c>
    </row>
    <row r="11" spans="1:5" x14ac:dyDescent="0.25">
      <c r="A11" t="s">
        <v>158</v>
      </c>
      <c r="B11" s="23">
        <v>670309.16300759197</v>
      </c>
      <c r="C11" s="23">
        <v>125963.168800684</v>
      </c>
      <c r="D11">
        <v>5.3214695167620603</v>
      </c>
      <c r="E11" s="5">
        <v>4.2484840440217101E-7</v>
      </c>
    </row>
    <row r="12" spans="1:5" x14ac:dyDescent="0.25">
      <c r="A12" t="s">
        <v>138</v>
      </c>
      <c r="B12" s="23">
        <v>-458368.44831450901</v>
      </c>
      <c r="C12" s="23">
        <v>123112.516593347</v>
      </c>
      <c r="D12">
        <v>-3.7231669126588098</v>
      </c>
      <c r="E12" s="5">
        <v>2.8950719454163897E-4</v>
      </c>
    </row>
    <row r="13" spans="1:5" x14ac:dyDescent="0.25">
      <c r="A13" t="s">
        <v>31</v>
      </c>
      <c r="B13" s="23">
        <v>-562461.25423987105</v>
      </c>
      <c r="C13" s="23">
        <v>131273.420777897</v>
      </c>
      <c r="D13">
        <v>-4.2846545089390498</v>
      </c>
      <c r="E13" s="5">
        <v>3.4848979518608099E-5</v>
      </c>
    </row>
    <row r="14" spans="1:5" x14ac:dyDescent="0.25">
      <c r="A14" t="s">
        <v>32</v>
      </c>
      <c r="B14">
        <v>-234181.59750855001</v>
      </c>
      <c r="C14">
        <v>101004.47112015</v>
      </c>
      <c r="D14" s="5">
        <v>-2.3185270405503098</v>
      </c>
      <c r="E14">
        <v>2.1945936729636802E-2</v>
      </c>
    </row>
    <row r="15" spans="1:5" x14ac:dyDescent="0.25">
      <c r="A15" t="s">
        <v>157</v>
      </c>
      <c r="B15" s="23">
        <v>-544912.84114379704</v>
      </c>
      <c r="C15">
        <v>161135.24202123901</v>
      </c>
      <c r="D15" s="23">
        <v>-3.3817111285436399</v>
      </c>
      <c r="E15" s="5">
        <v>9.4624038613622498E-4</v>
      </c>
    </row>
    <row r="16" spans="1:5" x14ac:dyDescent="0.25">
      <c r="D16" s="5"/>
    </row>
    <row r="17" spans="1:4" x14ac:dyDescent="0.25">
      <c r="A17" t="s">
        <v>47</v>
      </c>
      <c r="B17">
        <v>7586022.92286528</v>
      </c>
      <c r="C17" t="s">
        <v>48</v>
      </c>
      <c r="D17" s="5">
        <v>791479.65938638104</v>
      </c>
    </row>
    <row r="18" spans="1:4" x14ac:dyDescent="0.25">
      <c r="A18" t="s">
        <v>49</v>
      </c>
      <c r="B18">
        <v>11025281301097.301</v>
      </c>
      <c r="C18" t="s">
        <v>50</v>
      </c>
      <c r="D18" s="5">
        <v>287918.13400331198</v>
      </c>
    </row>
    <row r="19" spans="1:4" x14ac:dyDescent="0.25">
      <c r="A19" t="s">
        <v>15</v>
      </c>
      <c r="B19">
        <v>0.87692378690027994</v>
      </c>
      <c r="C19" t="s">
        <v>16</v>
      </c>
      <c r="D19">
        <v>0.86766993629127798</v>
      </c>
    </row>
    <row r="20" spans="1:4" x14ac:dyDescent="0.25">
      <c r="A20" t="s">
        <v>188</v>
      </c>
      <c r="B20">
        <v>94.763123369127101</v>
      </c>
      <c r="C20" t="s">
        <v>17</v>
      </c>
      <c r="D20" s="5">
        <v>1.7660498441135799E-55</v>
      </c>
    </row>
    <row r="21" spans="1:4" x14ac:dyDescent="0.25">
      <c r="A21" s="31" t="s">
        <v>51</v>
      </c>
      <c r="B21">
        <v>-2008.7478589397799</v>
      </c>
      <c r="C21" t="s">
        <v>52</v>
      </c>
      <c r="D21">
        <v>4039.4957178795598</v>
      </c>
    </row>
    <row r="22" spans="1:4" x14ac:dyDescent="0.25">
      <c r="A22" s="31" t="s">
        <v>53</v>
      </c>
      <c r="B22">
        <v>4072.1636641749001</v>
      </c>
      <c r="C22" t="s">
        <v>54</v>
      </c>
      <c r="D22">
        <v>4052.7701279059202</v>
      </c>
    </row>
    <row r="23" spans="1:4" x14ac:dyDescent="0.25">
      <c r="A23" t="s">
        <v>55</v>
      </c>
      <c r="B23">
        <v>0.56855901394749597</v>
      </c>
      <c r="C23" t="s">
        <v>18</v>
      </c>
      <c r="D23">
        <v>0.846182447969414</v>
      </c>
    </row>
    <row r="24" spans="1:4" x14ac:dyDescent="0.25">
      <c r="A24" t="s">
        <v>142</v>
      </c>
      <c r="B24">
        <v>0.42070999999999997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6"/>
  <sheetViews>
    <sheetView topLeftCell="P1" workbookViewId="0">
      <selection activeCell="AM1" sqref="AM1"/>
    </sheetView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2" bestFit="1" customWidth="1"/>
    <col min="4" max="5" width="6" bestFit="1" customWidth="1"/>
    <col min="6" max="6" width="10.44140625" style="30" bestFit="1" customWidth="1"/>
    <col min="7" max="7" width="11.6640625" style="30" bestFit="1" customWidth="1"/>
    <col min="8" max="8" width="11.33203125" bestFit="1" customWidth="1"/>
    <col min="9" max="9" width="14.109375" bestFit="1" customWidth="1"/>
    <col min="10" max="10" width="4" style="30" bestFit="1" customWidth="1"/>
    <col min="11" max="12" width="6.109375" style="30" bestFit="1" customWidth="1"/>
    <col min="13" max="13" width="21" style="30" bestFit="1" customWidth="1"/>
    <col min="15" max="15" width="11.33203125" style="23" bestFit="1" customWidth="1"/>
    <col min="16" max="17" width="10.33203125" style="23" bestFit="1" customWidth="1"/>
    <col min="18" max="18" width="12.88671875" style="23" bestFit="1" customWidth="1"/>
    <col min="19" max="19" width="12.44140625" style="23" bestFit="1" customWidth="1"/>
    <col min="20" max="20" width="15.33203125" style="23" bestFit="1" customWidth="1"/>
    <col min="21" max="21" width="8.6640625" style="23" bestFit="1" customWidth="1"/>
    <col min="22" max="22" width="6.109375" style="23" bestFit="1" customWidth="1"/>
    <col min="23" max="24" width="8.6640625" style="23" customWidth="1"/>
    <col min="25" max="25" width="22.33203125" style="23" bestFit="1" customWidth="1"/>
    <col min="26" max="26" width="15.44140625" style="23" bestFit="1" customWidth="1"/>
    <col min="27" max="27" width="15.33203125" bestFit="1" customWidth="1"/>
    <col min="28" max="28" width="15.33203125" style="30" bestFit="1" customWidth="1"/>
  </cols>
  <sheetData>
    <row r="1" spans="1:28" x14ac:dyDescent="0.25">
      <c r="A1" s="11" t="str">
        <f>'Monthly Data'!A1</f>
        <v>Date</v>
      </c>
      <c r="B1" s="15" t="s">
        <v>33</v>
      </c>
      <c r="C1" s="30" t="str">
        <f>'Monthly Data'!E1</f>
        <v>GSlt50kWh</v>
      </c>
      <c r="D1" t="str">
        <f>'Monthly Data'!M1</f>
        <v>HDD</v>
      </c>
      <c r="E1" t="str">
        <f>'Monthly Data'!N1</f>
        <v>CDD</v>
      </c>
      <c r="F1" s="30" t="str">
        <f>'Monthly Data'!P1</f>
        <v>MonthDays</v>
      </c>
      <c r="G1" s="30" t="str">
        <f>'Monthly Data'!R1</f>
        <v>KingstonFTE</v>
      </c>
      <c r="H1" t="str">
        <f>'Monthly Data'!T1</f>
        <v>GS&lt;50 Cust</v>
      </c>
      <c r="I1" t="str">
        <f>'Monthly Data'!X1</f>
        <v>Reclassification</v>
      </c>
      <c r="J1" s="30" t="str">
        <f>'Monthly Data'!AD1</f>
        <v>Fall</v>
      </c>
      <c r="K1" s="30" t="str">
        <f>'Monthly Data'!AF1</f>
        <v>DAPR</v>
      </c>
      <c r="L1" s="30" t="str">
        <f>'Monthly Data'!AG1</f>
        <v>DDEC</v>
      </c>
      <c r="M1" s="30" t="str">
        <f>'Monthly Data'!AH1</f>
        <v>PostSecondarySummer</v>
      </c>
      <c r="O1" s="23" t="s">
        <v>13</v>
      </c>
      <c r="P1" s="23" t="str">
        <f>D1</f>
        <v>HDD</v>
      </c>
      <c r="Q1" s="23" t="str">
        <f>E1</f>
        <v>CDD</v>
      </c>
      <c r="R1" s="23" t="str">
        <f t="shared" ref="R1:Y1" si="0">F1</f>
        <v>MonthDays</v>
      </c>
      <c r="S1" s="23" t="str">
        <f t="shared" si="0"/>
        <v>KingstonFTE</v>
      </c>
      <c r="T1" s="23" t="str">
        <f t="shared" si="0"/>
        <v>GS&lt;50 Cust</v>
      </c>
      <c r="U1" s="23" t="str">
        <f t="shared" si="0"/>
        <v>Reclassification</v>
      </c>
      <c r="V1" s="23" t="str">
        <f t="shared" si="0"/>
        <v>Fall</v>
      </c>
      <c r="W1" s="23" t="str">
        <f t="shared" si="0"/>
        <v>DAPR</v>
      </c>
      <c r="X1" s="23" t="str">
        <f t="shared" si="0"/>
        <v>DDEC</v>
      </c>
      <c r="Y1" s="23" t="str">
        <f t="shared" si="0"/>
        <v>PostSecondarySummer</v>
      </c>
      <c r="Z1" s="58" t="s">
        <v>56</v>
      </c>
      <c r="AA1" s="12" t="s">
        <v>57</v>
      </c>
      <c r="AB1" s="12" t="s">
        <v>57</v>
      </c>
    </row>
    <row r="2" spans="1:28" x14ac:dyDescent="0.25">
      <c r="A2" s="11">
        <f>'Monthly Data'!A2</f>
        <v>37803</v>
      </c>
      <c r="B2" s="6">
        <f t="shared" ref="B2:B65" si="1">YEAR(A2)</f>
        <v>2003</v>
      </c>
      <c r="C2" s="30">
        <f>'Monthly Data'!E2</f>
        <v>8190826.2232000008</v>
      </c>
      <c r="D2" s="30">
        <f>'Monthly Data'!M2</f>
        <v>3.7</v>
      </c>
      <c r="E2" s="30">
        <f>'Monthly Data'!N2</f>
        <v>84.2</v>
      </c>
      <c r="F2" s="30">
        <f>'Monthly Data'!P2</f>
        <v>31</v>
      </c>
      <c r="G2" s="30">
        <f>'Monthly Data'!R2</f>
        <v>73.099999999999994</v>
      </c>
      <c r="H2" s="30">
        <f>'Monthly Data'!T2</f>
        <v>3418</v>
      </c>
      <c r="I2" s="30">
        <f>'Monthly Data'!X2</f>
        <v>0</v>
      </c>
      <c r="J2" s="30">
        <f>'Monthly Data'!AD2</f>
        <v>0</v>
      </c>
      <c r="K2" s="30">
        <f>'Monthly Data'!AF2</f>
        <v>0</v>
      </c>
      <c r="L2" s="30">
        <f>'Monthly Data'!AG2</f>
        <v>0</v>
      </c>
      <c r="M2" s="30">
        <f>'Monthly Data'!AH2</f>
        <v>1</v>
      </c>
      <c r="N2" s="30"/>
      <c r="O2" s="23">
        <f>'GS &lt; 50 OLS Model'!$B$5</f>
        <v>-12367234.9465017</v>
      </c>
      <c r="P2" s="23">
        <f>'GS &lt; 50 OLS Model'!$B$6*D2</f>
        <v>9428.9021389655172</v>
      </c>
      <c r="Q2" s="23">
        <f>'GS &lt; 50 OLS Model'!$B$7*E2</f>
        <v>1106496.8999567593</v>
      </c>
      <c r="R2" s="23">
        <f>'GS &lt; 50 OLS Model'!$B$8*F2</f>
        <v>4186909.0578663889</v>
      </c>
      <c r="S2" s="23">
        <f>'GS &lt; 50 OLS Model'!$B$9*G2</f>
        <v>3507048.3548787492</v>
      </c>
      <c r="T2" s="23">
        <f>'GS &lt; 50 OLS Model'!$B$10*H2</f>
        <v>11863949.826769801</v>
      </c>
      <c r="U2" s="23">
        <f>'GS &lt; 50 OLS Model'!$B$11*I2</f>
        <v>0</v>
      </c>
      <c r="V2" s="23">
        <f>'GS &lt; 50 OLS Model'!$B$12*J2</f>
        <v>0</v>
      </c>
      <c r="W2" s="23">
        <f>'GS &lt; 50 OLS Model'!$B$13*K2</f>
        <v>0</v>
      </c>
      <c r="X2" s="23">
        <f>'GS &lt; 50 OLS Model'!$B$14*L2</f>
        <v>0</v>
      </c>
      <c r="Y2" s="23">
        <f>'GS &lt; 50 OLS Model'!$B$15*M2</f>
        <v>-544912.84114379704</v>
      </c>
      <c r="Z2" s="23">
        <f t="shared" ref="Z2" si="2">SUM(O2:Y2)</f>
        <v>7761685.2539651664</v>
      </c>
      <c r="AA2" s="13">
        <f>ABS(Z2-C2)/C2</f>
        <v>5.2392879245724881E-2</v>
      </c>
      <c r="AB2" s="13">
        <f>(Z2-C2)/C2</f>
        <v>-5.2392879245724881E-2</v>
      </c>
    </row>
    <row r="3" spans="1:28" x14ac:dyDescent="0.25">
      <c r="A3" s="11">
        <f>'Monthly Data'!A3</f>
        <v>37834</v>
      </c>
      <c r="B3" s="6">
        <f t="shared" si="1"/>
        <v>2003</v>
      </c>
      <c r="C3" s="30">
        <f>'Monthly Data'!E3</f>
        <v>7867833.0843999991</v>
      </c>
      <c r="D3" s="30">
        <f>'Monthly Data'!M3</f>
        <v>11.4</v>
      </c>
      <c r="E3" s="30">
        <f>'Monthly Data'!N3</f>
        <v>103.7</v>
      </c>
      <c r="F3" s="30">
        <f>'Monthly Data'!P3</f>
        <v>31</v>
      </c>
      <c r="G3" s="30">
        <f>'Monthly Data'!R3</f>
        <v>73.900000000000006</v>
      </c>
      <c r="H3" s="30">
        <f>'Monthly Data'!T3</f>
        <v>3414</v>
      </c>
      <c r="I3" s="30">
        <f>'Monthly Data'!X3</f>
        <v>0</v>
      </c>
      <c r="J3" s="30">
        <f>'Monthly Data'!AD3</f>
        <v>0</v>
      </c>
      <c r="K3" s="30">
        <f>'Monthly Data'!AF3</f>
        <v>0</v>
      </c>
      <c r="L3" s="30">
        <f>'Monthly Data'!AG3</f>
        <v>0</v>
      </c>
      <c r="M3" s="30">
        <f>'Monthly Data'!AH3</f>
        <v>1</v>
      </c>
      <c r="N3" s="30"/>
      <c r="O3" s="23">
        <f>'GS &lt; 50 OLS Model'!$B$5</f>
        <v>-12367234.9465017</v>
      </c>
      <c r="P3" s="23">
        <f>'GS &lt; 50 OLS Model'!$B$6*D3</f>
        <v>29051.211995731595</v>
      </c>
      <c r="Q3" s="23">
        <f>'GS &lt; 50 OLS Model'!$B$7*E3</f>
        <v>1362752.1202555338</v>
      </c>
      <c r="R3" s="23">
        <f>'GS &lt; 50 OLS Model'!$B$8*F3</f>
        <v>4186909.0578663889</v>
      </c>
      <c r="S3" s="23">
        <f>'GS &lt; 50 OLS Model'!$B$9*G3</f>
        <v>3545429.1850279015</v>
      </c>
      <c r="T3" s="23">
        <f>'GS &lt; 50 OLS Model'!$B$10*H3</f>
        <v>11850065.742712727</v>
      </c>
      <c r="U3" s="23">
        <f>'GS &lt; 50 OLS Model'!$B$11*I3</f>
        <v>0</v>
      </c>
      <c r="V3" s="23">
        <f>'GS &lt; 50 OLS Model'!$B$12*J3</f>
        <v>0</v>
      </c>
      <c r="W3" s="23">
        <f>'GS &lt; 50 OLS Model'!$B$13*K3</f>
        <v>0</v>
      </c>
      <c r="X3" s="23">
        <f>'GS &lt; 50 OLS Model'!$B$14*L3</f>
        <v>0</v>
      </c>
      <c r="Y3" s="23">
        <f>'GS &lt; 50 OLS Model'!$B$15*M3</f>
        <v>-544912.84114379704</v>
      </c>
      <c r="Z3" s="23">
        <f t="shared" ref="Z3:Z66" si="3">SUM(O3:Y3)</f>
        <v>8062059.5302127851</v>
      </c>
      <c r="AA3" s="13">
        <f t="shared" ref="AA3:AA66" si="4">ABS(Z3-C3)/C3</f>
        <v>2.4686142134597369E-2</v>
      </c>
      <c r="AB3" s="13">
        <f t="shared" ref="AB3:AB66" si="5">(Z3-C3)/C3</f>
        <v>2.4686142134597369E-2</v>
      </c>
    </row>
    <row r="4" spans="1:28" x14ac:dyDescent="0.25">
      <c r="A4" s="11">
        <f>'Monthly Data'!A4</f>
        <v>37865</v>
      </c>
      <c r="B4" s="6">
        <f t="shared" si="1"/>
        <v>2003</v>
      </c>
      <c r="C4" s="30">
        <f>'Monthly Data'!E4</f>
        <v>7132774.7676999997</v>
      </c>
      <c r="D4" s="30">
        <f>'Monthly Data'!M4</f>
        <v>66.8</v>
      </c>
      <c r="E4" s="30">
        <f>'Monthly Data'!N4</f>
        <v>23.6</v>
      </c>
      <c r="F4" s="30">
        <f>'Monthly Data'!P4</f>
        <v>30</v>
      </c>
      <c r="G4" s="30">
        <f>'Monthly Data'!R4</f>
        <v>73.2</v>
      </c>
      <c r="H4" s="30">
        <f>'Monthly Data'!T4</f>
        <v>3410</v>
      </c>
      <c r="I4" s="30">
        <f>'Monthly Data'!X4</f>
        <v>0</v>
      </c>
      <c r="J4" s="30">
        <f>'Monthly Data'!AD4</f>
        <v>1</v>
      </c>
      <c r="K4" s="30">
        <f>'Monthly Data'!AF4</f>
        <v>0</v>
      </c>
      <c r="L4" s="30">
        <f>'Monthly Data'!AG4</f>
        <v>0</v>
      </c>
      <c r="M4" s="30">
        <f>'Monthly Data'!AH4</f>
        <v>0</v>
      </c>
      <c r="N4" s="30"/>
      <c r="O4" s="23">
        <f>'GS &lt; 50 OLS Model'!$B$5</f>
        <v>-12367234.9465017</v>
      </c>
      <c r="P4" s="23">
        <f>'GS &lt; 50 OLS Model'!$B$6*D4</f>
        <v>170229.90888726932</v>
      </c>
      <c r="Q4" s="23">
        <f>'GS &lt; 50 OLS Model'!$B$7*E4</f>
        <v>310134.52302826039</v>
      </c>
      <c r="R4" s="23">
        <f>'GS &lt; 50 OLS Model'!$B$8*F4</f>
        <v>4051847.47535457</v>
      </c>
      <c r="S4" s="23">
        <f>'GS &lt; 50 OLS Model'!$B$9*G4</f>
        <v>3511845.9586473936</v>
      </c>
      <c r="T4" s="23">
        <f>'GS &lt; 50 OLS Model'!$B$10*H4</f>
        <v>11836181.658655653</v>
      </c>
      <c r="U4" s="23">
        <f>'GS &lt; 50 OLS Model'!$B$11*I4</f>
        <v>0</v>
      </c>
      <c r="V4" s="23">
        <f>'GS &lt; 50 OLS Model'!$B$12*J4</f>
        <v>-458368.44831450901</v>
      </c>
      <c r="W4" s="23">
        <f>'GS &lt; 50 OLS Model'!$B$13*K4</f>
        <v>0</v>
      </c>
      <c r="X4" s="23">
        <f>'GS &lt; 50 OLS Model'!$B$14*L4</f>
        <v>0</v>
      </c>
      <c r="Y4" s="23">
        <f>'GS &lt; 50 OLS Model'!$B$15*M4</f>
        <v>0</v>
      </c>
      <c r="Z4" s="23">
        <f t="shared" si="3"/>
        <v>7054636.1297569359</v>
      </c>
      <c r="AA4" s="13">
        <f t="shared" si="4"/>
        <v>1.0954872470795832E-2</v>
      </c>
      <c r="AB4" s="13">
        <f t="shared" si="5"/>
        <v>-1.0954872470795832E-2</v>
      </c>
    </row>
    <row r="5" spans="1:28" x14ac:dyDescent="0.25">
      <c r="A5" s="11">
        <f>'Monthly Data'!A5</f>
        <v>37895</v>
      </c>
      <c r="B5" s="6">
        <f t="shared" si="1"/>
        <v>2003</v>
      </c>
      <c r="C5" s="30">
        <f>'Monthly Data'!E5</f>
        <v>7192470.0745999999</v>
      </c>
      <c r="D5" s="30">
        <f>'Monthly Data'!M5</f>
        <v>313.7</v>
      </c>
      <c r="E5" s="30">
        <f>'Monthly Data'!N5</f>
        <v>0</v>
      </c>
      <c r="F5" s="30">
        <f>'Monthly Data'!P5</f>
        <v>31</v>
      </c>
      <c r="G5" s="30">
        <f>'Monthly Data'!R5</f>
        <v>72.099999999999994</v>
      </c>
      <c r="H5" s="30">
        <f>'Monthly Data'!T5</f>
        <v>3412</v>
      </c>
      <c r="I5" s="30">
        <f>'Monthly Data'!X5</f>
        <v>0</v>
      </c>
      <c r="J5" s="30">
        <f>'Monthly Data'!AD5</f>
        <v>1</v>
      </c>
      <c r="K5" s="30">
        <f>'Monthly Data'!AF5</f>
        <v>0</v>
      </c>
      <c r="L5" s="30">
        <f>'Monthly Data'!AG5</f>
        <v>0</v>
      </c>
      <c r="M5" s="30">
        <f>'Monthly Data'!AH5</f>
        <v>0</v>
      </c>
      <c r="N5" s="30"/>
      <c r="O5" s="23">
        <f>'GS &lt; 50 OLS Model'!$B$5</f>
        <v>-12367234.9465017</v>
      </c>
      <c r="P5" s="23">
        <f>'GS &lt; 50 OLS Model'!$B$6*D5</f>
        <v>799418.0002685088</v>
      </c>
      <c r="Q5" s="23">
        <f>'GS &lt; 50 OLS Model'!$B$7*E5</f>
        <v>0</v>
      </c>
      <c r="R5" s="23">
        <f>'GS &lt; 50 OLS Model'!$B$8*F5</f>
        <v>4186909.0578663889</v>
      </c>
      <c r="S5" s="23">
        <f>'GS &lt; 50 OLS Model'!$B$9*G5</f>
        <v>3459072.3171923091</v>
      </c>
      <c r="T5" s="23">
        <f>'GS &lt; 50 OLS Model'!$B$10*H5</f>
        <v>11843123.70068419</v>
      </c>
      <c r="U5" s="23">
        <f>'GS &lt; 50 OLS Model'!$B$11*I5</f>
        <v>0</v>
      </c>
      <c r="V5" s="23">
        <f>'GS &lt; 50 OLS Model'!$B$12*J5</f>
        <v>-458368.44831450901</v>
      </c>
      <c r="W5" s="23">
        <f>'GS &lt; 50 OLS Model'!$B$13*K5</f>
        <v>0</v>
      </c>
      <c r="X5" s="23">
        <f>'GS &lt; 50 OLS Model'!$B$14*L5</f>
        <v>0</v>
      </c>
      <c r="Y5" s="23">
        <f>'GS &lt; 50 OLS Model'!$B$15*M5</f>
        <v>0</v>
      </c>
      <c r="Z5" s="23">
        <f t="shared" si="3"/>
        <v>7462919.6811951874</v>
      </c>
      <c r="AA5" s="13">
        <f t="shared" si="4"/>
        <v>3.7601770155467507E-2</v>
      </c>
      <c r="AB5" s="13">
        <f t="shared" si="5"/>
        <v>3.7601770155467507E-2</v>
      </c>
    </row>
    <row r="6" spans="1:28" x14ac:dyDescent="0.25">
      <c r="A6" s="11">
        <f>'Monthly Data'!A6</f>
        <v>37926</v>
      </c>
      <c r="B6" s="6">
        <f t="shared" si="1"/>
        <v>2003</v>
      </c>
      <c r="C6" s="30">
        <f>'Monthly Data'!E6</f>
        <v>7473463.7507999996</v>
      </c>
      <c r="D6" s="30">
        <f>'Monthly Data'!M6</f>
        <v>435.2</v>
      </c>
      <c r="E6" s="30">
        <f>'Monthly Data'!N6</f>
        <v>0</v>
      </c>
      <c r="F6" s="30">
        <f>'Monthly Data'!P6</f>
        <v>30</v>
      </c>
      <c r="G6" s="30">
        <f>'Monthly Data'!R6</f>
        <v>71.400000000000006</v>
      </c>
      <c r="H6" s="30">
        <f>'Monthly Data'!T6</f>
        <v>3407</v>
      </c>
      <c r="I6" s="30">
        <f>'Monthly Data'!X6</f>
        <v>0</v>
      </c>
      <c r="J6" s="30">
        <f>'Monthly Data'!AD6</f>
        <v>1</v>
      </c>
      <c r="K6" s="30">
        <f>'Monthly Data'!AF6</f>
        <v>0</v>
      </c>
      <c r="L6" s="30">
        <f>'Monthly Data'!AG6</f>
        <v>0</v>
      </c>
      <c r="M6" s="30">
        <f>'Monthly Data'!AH6</f>
        <v>0</v>
      </c>
      <c r="N6" s="30"/>
      <c r="O6" s="23">
        <f>'GS &lt; 50 OLS Model'!$B$5</f>
        <v>-12367234.9465017</v>
      </c>
      <c r="P6" s="23">
        <f>'GS &lt; 50 OLS Model'!$B$6*D6</f>
        <v>1109042.7596967008</v>
      </c>
      <c r="Q6" s="23">
        <f>'GS &lt; 50 OLS Model'!$B$7*E6</f>
        <v>0</v>
      </c>
      <c r="R6" s="23">
        <f>'GS &lt; 50 OLS Model'!$B$8*F6</f>
        <v>4051847.47535457</v>
      </c>
      <c r="S6" s="23">
        <f>'GS &lt; 50 OLS Model'!$B$9*G6</f>
        <v>3425489.0908118021</v>
      </c>
      <c r="T6" s="23">
        <f>'GS &lt; 50 OLS Model'!$B$10*H6</f>
        <v>11825768.595612848</v>
      </c>
      <c r="U6" s="23">
        <f>'GS &lt; 50 OLS Model'!$B$11*I6</f>
        <v>0</v>
      </c>
      <c r="V6" s="23">
        <f>'GS &lt; 50 OLS Model'!$B$12*J6</f>
        <v>-458368.44831450901</v>
      </c>
      <c r="W6" s="23">
        <f>'GS &lt; 50 OLS Model'!$B$13*K6</f>
        <v>0</v>
      </c>
      <c r="X6" s="23">
        <f>'GS &lt; 50 OLS Model'!$B$14*L6</f>
        <v>0</v>
      </c>
      <c r="Y6" s="23">
        <f>'GS &lt; 50 OLS Model'!$B$15*M6</f>
        <v>0</v>
      </c>
      <c r="Z6" s="23">
        <f t="shared" si="3"/>
        <v>7586544.5266597122</v>
      </c>
      <c r="AA6" s="13">
        <f t="shared" si="4"/>
        <v>1.5130972682861793E-2</v>
      </c>
      <c r="AB6" s="13">
        <f t="shared" si="5"/>
        <v>1.5130972682861793E-2</v>
      </c>
    </row>
    <row r="7" spans="1:28" x14ac:dyDescent="0.25">
      <c r="A7" s="11">
        <f>'Monthly Data'!A7</f>
        <v>37956</v>
      </c>
      <c r="B7" s="6">
        <f t="shared" si="1"/>
        <v>2003</v>
      </c>
      <c r="C7" s="30">
        <f>'Monthly Data'!E7</f>
        <v>8324085.2494000001</v>
      </c>
      <c r="D7" s="30">
        <f>'Monthly Data'!M7</f>
        <v>652.70000000000005</v>
      </c>
      <c r="E7" s="30">
        <f>'Monthly Data'!N7</f>
        <v>0</v>
      </c>
      <c r="F7" s="30">
        <f>'Monthly Data'!P7</f>
        <v>31</v>
      </c>
      <c r="G7" s="30">
        <f>'Monthly Data'!R7</f>
        <v>72.099999999999994</v>
      </c>
      <c r="H7" s="30">
        <f>'Monthly Data'!T7</f>
        <v>3413</v>
      </c>
      <c r="I7" s="30">
        <f>'Monthly Data'!X7</f>
        <v>0</v>
      </c>
      <c r="J7" s="30">
        <f>'Monthly Data'!AD7</f>
        <v>0</v>
      </c>
      <c r="K7" s="30">
        <f>'Monthly Data'!AF7</f>
        <v>0</v>
      </c>
      <c r="L7" s="30">
        <f>'Monthly Data'!AG7</f>
        <v>1</v>
      </c>
      <c r="M7" s="30">
        <f>'Monthly Data'!AH7</f>
        <v>0</v>
      </c>
      <c r="N7" s="30"/>
      <c r="O7" s="23">
        <f>'GS &lt; 50 OLS Model'!$B$5</f>
        <v>-12367234.9465017</v>
      </c>
      <c r="P7" s="23">
        <f>'GS &lt; 50 OLS Model'!$B$6*D7</f>
        <v>1663309.3043521063</v>
      </c>
      <c r="Q7" s="23">
        <f>'GS &lt; 50 OLS Model'!$B$7*E7</f>
        <v>0</v>
      </c>
      <c r="R7" s="23">
        <f>'GS &lt; 50 OLS Model'!$B$8*F7</f>
        <v>4186909.0578663889</v>
      </c>
      <c r="S7" s="23">
        <f>'GS &lt; 50 OLS Model'!$B$9*G7</f>
        <v>3459072.3171923091</v>
      </c>
      <c r="T7" s="23">
        <f>'GS &lt; 50 OLS Model'!$B$10*H7</f>
        <v>11846594.721698459</v>
      </c>
      <c r="U7" s="23">
        <f>'GS &lt; 50 OLS Model'!$B$11*I7</f>
        <v>0</v>
      </c>
      <c r="V7" s="23">
        <f>'GS &lt; 50 OLS Model'!$B$12*J7</f>
        <v>0</v>
      </c>
      <c r="W7" s="23">
        <f>'GS &lt; 50 OLS Model'!$B$13*K7</f>
        <v>0</v>
      </c>
      <c r="X7" s="23">
        <f>'GS &lt; 50 OLS Model'!$B$14*L7</f>
        <v>-234181.59750855001</v>
      </c>
      <c r="Y7" s="23">
        <f>'GS &lt; 50 OLS Model'!$B$15*M7</f>
        <v>0</v>
      </c>
      <c r="Z7" s="23">
        <f t="shared" si="3"/>
        <v>8554468.8570990134</v>
      </c>
      <c r="AA7" s="13">
        <f t="shared" si="4"/>
        <v>2.7676747750225092E-2</v>
      </c>
      <c r="AB7" s="13">
        <f t="shared" si="5"/>
        <v>2.7676747750225092E-2</v>
      </c>
    </row>
    <row r="8" spans="1:28" x14ac:dyDescent="0.25">
      <c r="A8" s="11">
        <f>'Monthly Data'!A8</f>
        <v>37987</v>
      </c>
      <c r="B8" s="6">
        <f t="shared" si="1"/>
        <v>2004</v>
      </c>
      <c r="C8" s="30">
        <f>'Monthly Data'!E8</f>
        <v>9375161.7058000006</v>
      </c>
      <c r="D8" s="30">
        <f>'Monthly Data'!M8</f>
        <v>981.8</v>
      </c>
      <c r="E8" s="30">
        <f>'Monthly Data'!N8</f>
        <v>0</v>
      </c>
      <c r="F8" s="30">
        <f>'Monthly Data'!P8</f>
        <v>31</v>
      </c>
      <c r="G8" s="30">
        <f>'Monthly Data'!R8</f>
        <v>72.5</v>
      </c>
      <c r="H8" s="30">
        <f>'Monthly Data'!T8</f>
        <v>3413</v>
      </c>
      <c r="I8" s="30">
        <f>'Monthly Data'!X8</f>
        <v>0</v>
      </c>
      <c r="J8" s="30">
        <f>'Monthly Data'!AD8</f>
        <v>0</v>
      </c>
      <c r="K8" s="30">
        <f>'Monthly Data'!AF8</f>
        <v>0</v>
      </c>
      <c r="L8" s="30">
        <f>'Monthly Data'!AG8</f>
        <v>0</v>
      </c>
      <c r="M8" s="30">
        <f>'Monthly Data'!AH8</f>
        <v>0</v>
      </c>
      <c r="N8" s="30"/>
      <c r="O8" s="23">
        <f>'GS &lt; 50 OLS Model'!$B$5</f>
        <v>-12367234.9465017</v>
      </c>
      <c r="P8" s="23">
        <f>'GS &lt; 50 OLS Model'!$B$6*D8</f>
        <v>2501971.924334147</v>
      </c>
      <c r="Q8" s="23">
        <f>'GS &lt; 50 OLS Model'!$B$7*E8</f>
        <v>0</v>
      </c>
      <c r="R8" s="23">
        <f>'GS &lt; 50 OLS Model'!$B$8*F8</f>
        <v>4186909.0578663889</v>
      </c>
      <c r="S8" s="23">
        <f>'GS &lt; 50 OLS Model'!$B$9*G8</f>
        <v>3478262.7322668852</v>
      </c>
      <c r="T8" s="23">
        <f>'GS &lt; 50 OLS Model'!$B$10*H8</f>
        <v>11846594.721698459</v>
      </c>
      <c r="U8" s="23">
        <f>'GS &lt; 50 OLS Model'!$B$11*I8</f>
        <v>0</v>
      </c>
      <c r="V8" s="23">
        <f>'GS &lt; 50 OLS Model'!$B$12*J8</f>
        <v>0</v>
      </c>
      <c r="W8" s="23">
        <f>'GS &lt; 50 OLS Model'!$B$13*K8</f>
        <v>0</v>
      </c>
      <c r="X8" s="23">
        <f>'GS &lt; 50 OLS Model'!$B$14*L8</f>
        <v>0</v>
      </c>
      <c r="Y8" s="23">
        <f>'GS &lt; 50 OLS Model'!$B$15*M8</f>
        <v>0</v>
      </c>
      <c r="Z8" s="23">
        <f t="shared" si="3"/>
        <v>9646503.4896641821</v>
      </c>
      <c r="AA8" s="13">
        <f t="shared" si="4"/>
        <v>2.8942624391888008E-2</v>
      </c>
      <c r="AB8" s="13">
        <f t="shared" si="5"/>
        <v>2.8942624391888008E-2</v>
      </c>
    </row>
    <row r="9" spans="1:28" x14ac:dyDescent="0.25">
      <c r="A9" s="11">
        <f>'Monthly Data'!A9</f>
        <v>38018</v>
      </c>
      <c r="B9" s="6">
        <f t="shared" si="1"/>
        <v>2004</v>
      </c>
      <c r="C9" s="30">
        <f>'Monthly Data'!E9</f>
        <v>8668783.2446000017</v>
      </c>
      <c r="D9" s="30">
        <f>'Monthly Data'!M9</f>
        <v>706.1</v>
      </c>
      <c r="E9" s="30">
        <f>'Monthly Data'!N9</f>
        <v>0</v>
      </c>
      <c r="F9" s="30">
        <f>'Monthly Data'!P9</f>
        <v>29</v>
      </c>
      <c r="G9" s="30">
        <f>'Monthly Data'!R9</f>
        <v>72.2</v>
      </c>
      <c r="H9" s="30">
        <f>'Monthly Data'!T9</f>
        <v>3407</v>
      </c>
      <c r="I9" s="30">
        <f>'Monthly Data'!X9</f>
        <v>0</v>
      </c>
      <c r="J9" s="30">
        <f>'Monthly Data'!AD9</f>
        <v>0</v>
      </c>
      <c r="K9" s="30">
        <f>'Monthly Data'!AF9</f>
        <v>0</v>
      </c>
      <c r="L9" s="30">
        <f>'Monthly Data'!AG9</f>
        <v>0</v>
      </c>
      <c r="M9" s="30">
        <f>'Monthly Data'!AH9</f>
        <v>0</v>
      </c>
      <c r="N9" s="30"/>
      <c r="O9" s="23">
        <f>'GS &lt; 50 OLS Model'!$B$5</f>
        <v>-12367234.9465017</v>
      </c>
      <c r="P9" s="23">
        <f>'GS &lt; 50 OLS Model'!$B$6*D9</f>
        <v>1799391.2973847438</v>
      </c>
      <c r="Q9" s="23">
        <f>'GS &lt; 50 OLS Model'!$B$7*E9</f>
        <v>0</v>
      </c>
      <c r="R9" s="23">
        <f>'GS &lt; 50 OLS Model'!$B$8*F9</f>
        <v>3916785.892842751</v>
      </c>
      <c r="S9" s="23">
        <f>'GS &lt; 50 OLS Model'!$B$9*G9</f>
        <v>3463869.9209609535</v>
      </c>
      <c r="T9" s="23">
        <f>'GS &lt; 50 OLS Model'!$B$10*H9</f>
        <v>11825768.595612848</v>
      </c>
      <c r="U9" s="23">
        <f>'GS &lt; 50 OLS Model'!$B$11*I9</f>
        <v>0</v>
      </c>
      <c r="V9" s="23">
        <f>'GS &lt; 50 OLS Model'!$B$12*J9</f>
        <v>0</v>
      </c>
      <c r="W9" s="23">
        <f>'GS &lt; 50 OLS Model'!$B$13*K9</f>
        <v>0</v>
      </c>
      <c r="X9" s="23">
        <f>'GS &lt; 50 OLS Model'!$B$14*L9</f>
        <v>0</v>
      </c>
      <c r="Y9" s="23">
        <f>'GS &lt; 50 OLS Model'!$B$15*M9</f>
        <v>0</v>
      </c>
      <c r="Z9" s="23">
        <f t="shared" si="3"/>
        <v>8638580.7602995969</v>
      </c>
      <c r="AA9" s="13">
        <f t="shared" si="4"/>
        <v>3.4840511578390957E-3</v>
      </c>
      <c r="AB9" s="13">
        <f t="shared" si="5"/>
        <v>-3.4840511578390957E-3</v>
      </c>
    </row>
    <row r="10" spans="1:28" x14ac:dyDescent="0.25">
      <c r="A10" s="11">
        <f>'Monthly Data'!A10</f>
        <v>38047</v>
      </c>
      <c r="B10" s="6">
        <f t="shared" si="1"/>
        <v>2004</v>
      </c>
      <c r="C10" s="30">
        <f>'Monthly Data'!E10</f>
        <v>8463143.3823000025</v>
      </c>
      <c r="D10" s="30">
        <f>'Monthly Data'!M10</f>
        <v>530.1</v>
      </c>
      <c r="E10" s="30">
        <f>'Monthly Data'!N10</f>
        <v>0</v>
      </c>
      <c r="F10" s="30">
        <f>'Monthly Data'!P10</f>
        <v>31</v>
      </c>
      <c r="G10" s="30">
        <f>'Monthly Data'!R10</f>
        <v>71.5</v>
      </c>
      <c r="H10" s="30">
        <f>'Monthly Data'!T10</f>
        <v>3411</v>
      </c>
      <c r="I10" s="30">
        <f>'Monthly Data'!X10</f>
        <v>0</v>
      </c>
      <c r="J10" s="30">
        <f>'Monthly Data'!AD10</f>
        <v>0</v>
      </c>
      <c r="K10" s="30">
        <f>'Monthly Data'!AF10</f>
        <v>0</v>
      </c>
      <c r="L10" s="30">
        <f>'Monthly Data'!AG10</f>
        <v>0</v>
      </c>
      <c r="M10" s="30">
        <f>'Monthly Data'!AH10</f>
        <v>0</v>
      </c>
      <c r="N10" s="30"/>
      <c r="O10" s="23">
        <f>'GS &lt; 50 OLS Model'!$B$5</f>
        <v>-12367234.9465017</v>
      </c>
      <c r="P10" s="23">
        <f>'GS &lt; 50 OLS Model'!$B$6*D10</f>
        <v>1350881.3578015191</v>
      </c>
      <c r="Q10" s="23">
        <f>'GS &lt; 50 OLS Model'!$B$7*E10</f>
        <v>0</v>
      </c>
      <c r="R10" s="23">
        <f>'GS &lt; 50 OLS Model'!$B$8*F10</f>
        <v>4186909.0578663889</v>
      </c>
      <c r="S10" s="23">
        <f>'GS &lt; 50 OLS Model'!$B$9*G10</f>
        <v>3430286.6945804455</v>
      </c>
      <c r="T10" s="23">
        <f>'GS &lt; 50 OLS Model'!$B$10*H10</f>
        <v>11839652.679669922</v>
      </c>
      <c r="U10" s="23">
        <f>'GS &lt; 50 OLS Model'!$B$11*I10</f>
        <v>0</v>
      </c>
      <c r="V10" s="23">
        <f>'GS &lt; 50 OLS Model'!$B$12*J10</f>
        <v>0</v>
      </c>
      <c r="W10" s="23">
        <f>'GS &lt; 50 OLS Model'!$B$13*K10</f>
        <v>0</v>
      </c>
      <c r="X10" s="23">
        <f>'GS &lt; 50 OLS Model'!$B$14*L10</f>
        <v>0</v>
      </c>
      <c r="Y10" s="23">
        <f>'GS &lt; 50 OLS Model'!$B$15*M10</f>
        <v>0</v>
      </c>
      <c r="Z10" s="23">
        <f t="shared" si="3"/>
        <v>8440494.8434165753</v>
      </c>
      <c r="AA10" s="13">
        <f t="shared" si="4"/>
        <v>2.6761379147604652E-3</v>
      </c>
      <c r="AB10" s="13">
        <f t="shared" si="5"/>
        <v>-2.6761379147604652E-3</v>
      </c>
    </row>
    <row r="11" spans="1:28" x14ac:dyDescent="0.25">
      <c r="A11" s="11">
        <f>'Monthly Data'!A11</f>
        <v>38078</v>
      </c>
      <c r="B11" s="6">
        <f t="shared" si="1"/>
        <v>2004</v>
      </c>
      <c r="C11" s="30">
        <f>'Monthly Data'!E11</f>
        <v>7018574.5188000016</v>
      </c>
      <c r="D11" s="30">
        <f>'Monthly Data'!M11</f>
        <v>358.1</v>
      </c>
      <c r="E11" s="30">
        <f>'Monthly Data'!N11</f>
        <v>0</v>
      </c>
      <c r="F11" s="30">
        <f>'Monthly Data'!P11</f>
        <v>30</v>
      </c>
      <c r="G11" s="30">
        <f>'Monthly Data'!R11</f>
        <v>71.5</v>
      </c>
      <c r="H11" s="30">
        <f>'Monthly Data'!T11</f>
        <v>3387</v>
      </c>
      <c r="I11" s="30">
        <f>'Monthly Data'!X11</f>
        <v>0</v>
      </c>
      <c r="J11" s="30">
        <f>'Monthly Data'!AD11</f>
        <v>0</v>
      </c>
      <c r="K11" s="30">
        <f>'Monthly Data'!AF11</f>
        <v>1</v>
      </c>
      <c r="L11" s="30">
        <f>'Monthly Data'!AG11</f>
        <v>0</v>
      </c>
      <c r="M11" s="30">
        <f>'Monthly Data'!AH11</f>
        <v>0</v>
      </c>
      <c r="N11" s="30"/>
      <c r="O11" s="23">
        <f>'GS &lt; 50 OLS Model'!$B$5</f>
        <v>-12367234.9465017</v>
      </c>
      <c r="P11" s="23">
        <f>'GS &lt; 50 OLS Model'!$B$6*D11</f>
        <v>912564.82593609509</v>
      </c>
      <c r="Q11" s="23">
        <f>'GS &lt; 50 OLS Model'!$B$7*E11</f>
        <v>0</v>
      </c>
      <c r="R11" s="23">
        <f>'GS &lt; 50 OLS Model'!$B$8*F11</f>
        <v>4051847.47535457</v>
      </c>
      <c r="S11" s="23">
        <f>'GS &lt; 50 OLS Model'!$B$9*G11</f>
        <v>3430286.6945804455</v>
      </c>
      <c r="T11" s="23">
        <f>'GS &lt; 50 OLS Model'!$B$10*H11</f>
        <v>11756348.175327478</v>
      </c>
      <c r="U11" s="23">
        <f>'GS &lt; 50 OLS Model'!$B$11*I11</f>
        <v>0</v>
      </c>
      <c r="V11" s="23">
        <f>'GS &lt; 50 OLS Model'!$B$12*J11</f>
        <v>0</v>
      </c>
      <c r="W11" s="23">
        <f>'GS &lt; 50 OLS Model'!$B$13*K11</f>
        <v>-562461.25423987105</v>
      </c>
      <c r="X11" s="23">
        <f>'GS &lt; 50 OLS Model'!$B$14*L11</f>
        <v>0</v>
      </c>
      <c r="Y11" s="23">
        <f>'GS &lt; 50 OLS Model'!$B$15*M11</f>
        <v>0</v>
      </c>
      <c r="Z11" s="23">
        <f t="shared" si="3"/>
        <v>7221350.9704570184</v>
      </c>
      <c r="AA11" s="13">
        <f t="shared" si="4"/>
        <v>2.8891401111986254E-2</v>
      </c>
      <c r="AB11" s="13">
        <f t="shared" si="5"/>
        <v>2.8891401111986254E-2</v>
      </c>
    </row>
    <row r="12" spans="1:28" x14ac:dyDescent="0.25">
      <c r="A12" s="11">
        <f>'Monthly Data'!A12</f>
        <v>38108</v>
      </c>
      <c r="B12" s="6">
        <f t="shared" si="1"/>
        <v>2004</v>
      </c>
      <c r="C12" s="30">
        <f>'Monthly Data'!E12</f>
        <v>6899817.4699999997</v>
      </c>
      <c r="D12" s="30">
        <f>'Monthly Data'!M12</f>
        <v>154.9</v>
      </c>
      <c r="E12" s="30">
        <f>'Monthly Data'!N12</f>
        <v>8.3000000000000007</v>
      </c>
      <c r="F12" s="30">
        <f>'Monthly Data'!P12</f>
        <v>31</v>
      </c>
      <c r="G12" s="30">
        <f>'Monthly Data'!R12</f>
        <v>72.599999999999994</v>
      </c>
      <c r="H12" s="30">
        <f>'Monthly Data'!T12</f>
        <v>3376</v>
      </c>
      <c r="I12" s="30">
        <f>'Monthly Data'!X12</f>
        <v>0</v>
      </c>
      <c r="J12" s="30">
        <f>'Monthly Data'!AD12</f>
        <v>0</v>
      </c>
      <c r="K12" s="30">
        <f>'Monthly Data'!AF12</f>
        <v>0</v>
      </c>
      <c r="L12" s="30">
        <f>'Monthly Data'!AG12</f>
        <v>0</v>
      </c>
      <c r="M12" s="30">
        <f>'Monthly Data'!AH12</f>
        <v>1</v>
      </c>
      <c r="N12" s="30"/>
      <c r="O12" s="23">
        <f>'GS &lt; 50 OLS Model'!$B$5</f>
        <v>-12367234.9465017</v>
      </c>
      <c r="P12" s="23">
        <f>'GS &lt; 50 OLS Model'!$B$6*D12</f>
        <v>394739.71387182665</v>
      </c>
      <c r="Q12" s="23">
        <f>'GS &lt; 50 OLS Model'!$B$7*E12</f>
        <v>109072.73479383733</v>
      </c>
      <c r="R12" s="23">
        <f>'GS &lt; 50 OLS Model'!$B$8*F12</f>
        <v>4186909.0578663889</v>
      </c>
      <c r="S12" s="23">
        <f>'GS &lt; 50 OLS Model'!$B$9*G12</f>
        <v>3483060.3360355292</v>
      </c>
      <c r="T12" s="23">
        <f>'GS &lt; 50 OLS Model'!$B$10*H12</f>
        <v>11718166.944170523</v>
      </c>
      <c r="U12" s="23">
        <f>'GS &lt; 50 OLS Model'!$B$11*I12</f>
        <v>0</v>
      </c>
      <c r="V12" s="23">
        <f>'GS &lt; 50 OLS Model'!$B$12*J12</f>
        <v>0</v>
      </c>
      <c r="W12" s="23">
        <f>'GS &lt; 50 OLS Model'!$B$13*K12</f>
        <v>0</v>
      </c>
      <c r="X12" s="23">
        <f>'GS &lt; 50 OLS Model'!$B$14*L12</f>
        <v>0</v>
      </c>
      <c r="Y12" s="23">
        <f>'GS &lt; 50 OLS Model'!$B$15*M12</f>
        <v>-544912.84114379704</v>
      </c>
      <c r="Z12" s="23">
        <f t="shared" si="3"/>
        <v>6979800.9990926096</v>
      </c>
      <c r="AA12" s="13">
        <f t="shared" si="4"/>
        <v>1.1592122464162793E-2</v>
      </c>
      <c r="AB12" s="13">
        <f t="shared" si="5"/>
        <v>1.1592122464162793E-2</v>
      </c>
    </row>
    <row r="13" spans="1:28" x14ac:dyDescent="0.25">
      <c r="A13" s="11">
        <f>'Monthly Data'!A13</f>
        <v>38139</v>
      </c>
      <c r="B13" s="6">
        <f t="shared" si="1"/>
        <v>2004</v>
      </c>
      <c r="C13" s="30">
        <f>'Monthly Data'!E13</f>
        <v>6668634.1539999992</v>
      </c>
      <c r="D13" s="30">
        <f>'Monthly Data'!M13</f>
        <v>71.400000000000006</v>
      </c>
      <c r="E13" s="30">
        <f>'Monthly Data'!N13</f>
        <v>19.100000000000001</v>
      </c>
      <c r="F13" s="30">
        <f>'Monthly Data'!P13</f>
        <v>30</v>
      </c>
      <c r="G13" s="30">
        <f>'Monthly Data'!R13</f>
        <v>73.7</v>
      </c>
      <c r="H13" s="30">
        <f>'Monthly Data'!T13</f>
        <v>3364</v>
      </c>
      <c r="I13" s="30">
        <f>'Monthly Data'!X13</f>
        <v>0</v>
      </c>
      <c r="J13" s="30">
        <f>'Monthly Data'!AD13</f>
        <v>0</v>
      </c>
      <c r="K13" s="30">
        <f>'Monthly Data'!AF13</f>
        <v>0</v>
      </c>
      <c r="L13" s="30">
        <f>'Monthly Data'!AG13</f>
        <v>0</v>
      </c>
      <c r="M13" s="30">
        <f>'Monthly Data'!AH13</f>
        <v>1</v>
      </c>
      <c r="N13" s="30"/>
      <c r="O13" s="23">
        <f>'GS &lt; 50 OLS Model'!$B$5</f>
        <v>-12367234.9465017</v>
      </c>
      <c r="P13" s="23">
        <f>'GS &lt; 50 OLS Model'!$B$6*D13</f>
        <v>181952.32776273999</v>
      </c>
      <c r="Q13" s="23">
        <f>'GS &lt; 50 OLS Model'!$B$7*E13</f>
        <v>250998.70295931242</v>
      </c>
      <c r="R13" s="23">
        <f>'GS &lt; 50 OLS Model'!$B$8*F13</f>
        <v>4051847.47535457</v>
      </c>
      <c r="S13" s="23">
        <f>'GS &lt; 50 OLS Model'!$B$9*G13</f>
        <v>3535833.9774906132</v>
      </c>
      <c r="T13" s="23">
        <f>'GS &lt; 50 OLS Model'!$B$10*H13</f>
        <v>11676514.691999301</v>
      </c>
      <c r="U13" s="23">
        <f>'GS &lt; 50 OLS Model'!$B$11*I13</f>
        <v>0</v>
      </c>
      <c r="V13" s="23">
        <f>'GS &lt; 50 OLS Model'!$B$12*J13</f>
        <v>0</v>
      </c>
      <c r="W13" s="23">
        <f>'GS &lt; 50 OLS Model'!$B$13*K13</f>
        <v>0</v>
      </c>
      <c r="X13" s="23">
        <f>'GS &lt; 50 OLS Model'!$B$14*L13</f>
        <v>0</v>
      </c>
      <c r="Y13" s="23">
        <f>'GS &lt; 50 OLS Model'!$B$15*M13</f>
        <v>-544912.84114379704</v>
      </c>
      <c r="Z13" s="23">
        <f t="shared" si="3"/>
        <v>6784999.387921039</v>
      </c>
      <c r="AA13" s="13">
        <f t="shared" si="4"/>
        <v>1.7449635297693056E-2</v>
      </c>
      <c r="AB13" s="13">
        <f t="shared" si="5"/>
        <v>1.7449635297693056E-2</v>
      </c>
    </row>
    <row r="14" spans="1:28" x14ac:dyDescent="0.25">
      <c r="A14" s="11">
        <f>'Monthly Data'!A14</f>
        <v>38169</v>
      </c>
      <c r="B14" s="6">
        <f t="shared" si="1"/>
        <v>2004</v>
      </c>
      <c r="C14" s="30">
        <f>'Monthly Data'!E14</f>
        <v>7108086.2001</v>
      </c>
      <c r="D14" s="30">
        <f>'Monthly Data'!M14</f>
        <v>6.9</v>
      </c>
      <c r="E14" s="30">
        <f>'Monthly Data'!N14</f>
        <v>62.6</v>
      </c>
      <c r="F14" s="30">
        <f>'Monthly Data'!P14</f>
        <v>31</v>
      </c>
      <c r="G14" s="30">
        <f>'Monthly Data'!R14</f>
        <v>74.900000000000006</v>
      </c>
      <c r="H14" s="30">
        <f>'Monthly Data'!T14</f>
        <v>3348</v>
      </c>
      <c r="I14" s="30">
        <f>'Monthly Data'!X14</f>
        <v>0</v>
      </c>
      <c r="J14" s="30">
        <f>'Monthly Data'!AD14</f>
        <v>0</v>
      </c>
      <c r="K14" s="30">
        <f>'Monthly Data'!AF14</f>
        <v>0</v>
      </c>
      <c r="L14" s="30">
        <f>'Monthly Data'!AG14</f>
        <v>0</v>
      </c>
      <c r="M14" s="30">
        <f>'Monthly Data'!AH14</f>
        <v>1</v>
      </c>
      <c r="N14" s="30"/>
      <c r="O14" s="23">
        <f>'GS &lt; 50 OLS Model'!$B$5</f>
        <v>-12367234.9465017</v>
      </c>
      <c r="P14" s="23">
        <f>'GS &lt; 50 OLS Model'!$B$6*D14</f>
        <v>17583.628313205965</v>
      </c>
      <c r="Q14" s="23">
        <f>'GS &lt; 50 OLS Model'!$B$7*E14</f>
        <v>822644.96362580918</v>
      </c>
      <c r="R14" s="23">
        <f>'GS &lt; 50 OLS Model'!$B$8*F14</f>
        <v>4186909.0578663889</v>
      </c>
      <c r="S14" s="23">
        <f>'GS &lt; 50 OLS Model'!$B$9*G14</f>
        <v>3593405.2227143412</v>
      </c>
      <c r="T14" s="23">
        <f>'GS &lt; 50 OLS Model'!$B$10*H14</f>
        <v>11620978.355771005</v>
      </c>
      <c r="U14" s="23">
        <f>'GS &lt; 50 OLS Model'!$B$11*I14</f>
        <v>0</v>
      </c>
      <c r="V14" s="23">
        <f>'GS &lt; 50 OLS Model'!$B$12*J14</f>
        <v>0</v>
      </c>
      <c r="W14" s="23">
        <f>'GS &lt; 50 OLS Model'!$B$13*K14</f>
        <v>0</v>
      </c>
      <c r="X14" s="23">
        <f>'GS &lt; 50 OLS Model'!$B$14*L14</f>
        <v>0</v>
      </c>
      <c r="Y14" s="23">
        <f>'GS &lt; 50 OLS Model'!$B$15*M14</f>
        <v>-544912.84114379704</v>
      </c>
      <c r="Z14" s="23">
        <f t="shared" si="3"/>
        <v>7329373.4406452533</v>
      </c>
      <c r="AA14" s="13">
        <f t="shared" si="4"/>
        <v>3.1131760971348392E-2</v>
      </c>
      <c r="AB14" s="13">
        <f t="shared" si="5"/>
        <v>3.1131760971348392E-2</v>
      </c>
    </row>
    <row r="15" spans="1:28" x14ac:dyDescent="0.25">
      <c r="A15" s="11">
        <f>'Monthly Data'!A15</f>
        <v>38200</v>
      </c>
      <c r="B15" s="6">
        <f t="shared" si="1"/>
        <v>2004</v>
      </c>
      <c r="C15" s="30">
        <f>'Monthly Data'!E15</f>
        <v>7225066.4082999993</v>
      </c>
      <c r="D15" s="30">
        <f>'Monthly Data'!M15</f>
        <v>31.5</v>
      </c>
      <c r="E15" s="30">
        <f>'Monthly Data'!N15</f>
        <v>45.9</v>
      </c>
      <c r="F15" s="30">
        <f>'Monthly Data'!P15</f>
        <v>31</v>
      </c>
      <c r="G15" s="30">
        <f>'Monthly Data'!R15</f>
        <v>75.2</v>
      </c>
      <c r="H15" s="30">
        <f>'Monthly Data'!T15</f>
        <v>3349</v>
      </c>
      <c r="I15" s="30">
        <f>'Monthly Data'!X15</f>
        <v>0</v>
      </c>
      <c r="J15" s="30">
        <f>'Monthly Data'!AD15</f>
        <v>0</v>
      </c>
      <c r="K15" s="30">
        <f>'Monthly Data'!AF15</f>
        <v>0</v>
      </c>
      <c r="L15" s="30">
        <f>'Monthly Data'!AG15</f>
        <v>0</v>
      </c>
      <c r="M15" s="30">
        <f>'Monthly Data'!AH15</f>
        <v>1</v>
      </c>
      <c r="N15" s="30"/>
      <c r="O15" s="23">
        <f>'GS &lt; 50 OLS Model'!$B$5</f>
        <v>-12367234.9465017</v>
      </c>
      <c r="P15" s="23">
        <f>'GS &lt; 50 OLS Model'!$B$6*D15</f>
        <v>80273.0857776794</v>
      </c>
      <c r="Q15" s="23">
        <f>'GS &lt; 50 OLS Model'!$B$7*E15</f>
        <v>603185.36470326898</v>
      </c>
      <c r="R15" s="23">
        <f>'GS &lt; 50 OLS Model'!$B$8*F15</f>
        <v>4186909.0578663889</v>
      </c>
      <c r="S15" s="23">
        <f>'GS &lt; 50 OLS Model'!$B$9*G15</f>
        <v>3607798.034020273</v>
      </c>
      <c r="T15" s="23">
        <f>'GS &lt; 50 OLS Model'!$B$10*H15</f>
        <v>11624449.376785273</v>
      </c>
      <c r="U15" s="23">
        <f>'GS &lt; 50 OLS Model'!$B$11*I15</f>
        <v>0</v>
      </c>
      <c r="V15" s="23">
        <f>'GS &lt; 50 OLS Model'!$B$12*J15</f>
        <v>0</v>
      </c>
      <c r="W15" s="23">
        <f>'GS &lt; 50 OLS Model'!$B$13*K15</f>
        <v>0</v>
      </c>
      <c r="X15" s="23">
        <f>'GS &lt; 50 OLS Model'!$B$14*L15</f>
        <v>0</v>
      </c>
      <c r="Y15" s="23">
        <f>'GS &lt; 50 OLS Model'!$B$15*M15</f>
        <v>-544912.84114379704</v>
      </c>
      <c r="Z15" s="23">
        <f t="shared" si="3"/>
        <v>7190467.1315073865</v>
      </c>
      <c r="AA15" s="13">
        <f t="shared" si="4"/>
        <v>4.7887832218214575E-3</v>
      </c>
      <c r="AB15" s="13">
        <f t="shared" si="5"/>
        <v>-4.7887832218214575E-3</v>
      </c>
    </row>
    <row r="16" spans="1:28" x14ac:dyDescent="0.25">
      <c r="A16" s="11">
        <f>'Monthly Data'!A16</f>
        <v>38231</v>
      </c>
      <c r="B16" s="6">
        <f t="shared" si="1"/>
        <v>2004</v>
      </c>
      <c r="C16" s="30">
        <f>'Monthly Data'!E16</f>
        <v>6850118.0230000019</v>
      </c>
      <c r="D16" s="30">
        <f>'Monthly Data'!M16</f>
        <v>61.3</v>
      </c>
      <c r="E16" s="30">
        <f>'Monthly Data'!N16</f>
        <v>15.5</v>
      </c>
      <c r="F16" s="30">
        <f>'Monthly Data'!P16</f>
        <v>30</v>
      </c>
      <c r="G16" s="30">
        <f>'Monthly Data'!R16</f>
        <v>75.2</v>
      </c>
      <c r="H16" s="30">
        <f>'Monthly Data'!T16</f>
        <v>3349</v>
      </c>
      <c r="I16" s="30">
        <f>'Monthly Data'!X16</f>
        <v>0</v>
      </c>
      <c r="J16" s="30">
        <f>'Monthly Data'!AD16</f>
        <v>1</v>
      </c>
      <c r="K16" s="30">
        <f>'Monthly Data'!AF16</f>
        <v>0</v>
      </c>
      <c r="L16" s="30">
        <f>'Monthly Data'!AG16</f>
        <v>0</v>
      </c>
      <c r="M16" s="30">
        <f>'Monthly Data'!AH16</f>
        <v>0</v>
      </c>
      <c r="N16" s="30"/>
      <c r="O16" s="23">
        <f>'GS &lt; 50 OLS Model'!$B$5</f>
        <v>-12367234.9465017</v>
      </c>
      <c r="P16" s="23">
        <f>'GS &lt; 50 OLS Model'!$B$6*D16</f>
        <v>156213.97327529357</v>
      </c>
      <c r="Q16" s="23">
        <f>'GS &lt; 50 OLS Model'!$B$7*E16</f>
        <v>203690.04690415403</v>
      </c>
      <c r="R16" s="23">
        <f>'GS &lt; 50 OLS Model'!$B$8*F16</f>
        <v>4051847.47535457</v>
      </c>
      <c r="S16" s="23">
        <f>'GS &lt; 50 OLS Model'!$B$9*G16</f>
        <v>3607798.034020273</v>
      </c>
      <c r="T16" s="23">
        <f>'GS &lt; 50 OLS Model'!$B$10*H16</f>
        <v>11624449.376785273</v>
      </c>
      <c r="U16" s="23">
        <f>'GS &lt; 50 OLS Model'!$B$11*I16</f>
        <v>0</v>
      </c>
      <c r="V16" s="23">
        <f>'GS &lt; 50 OLS Model'!$B$12*J16</f>
        <v>-458368.44831450901</v>
      </c>
      <c r="W16" s="23">
        <f>'GS &lt; 50 OLS Model'!$B$13*K16</f>
        <v>0</v>
      </c>
      <c r="X16" s="23">
        <f>'GS &lt; 50 OLS Model'!$B$14*L16</f>
        <v>0</v>
      </c>
      <c r="Y16" s="23">
        <f>'GS &lt; 50 OLS Model'!$B$15*M16</f>
        <v>0</v>
      </c>
      <c r="Z16" s="23">
        <f t="shared" si="3"/>
        <v>6818395.5115233529</v>
      </c>
      <c r="AA16" s="13">
        <f t="shared" si="4"/>
        <v>4.6309437837621561E-3</v>
      </c>
      <c r="AB16" s="13">
        <f t="shared" si="5"/>
        <v>-4.6309437837621561E-3</v>
      </c>
    </row>
    <row r="17" spans="1:28" x14ac:dyDescent="0.25">
      <c r="A17" s="11">
        <f>'Monthly Data'!A17</f>
        <v>38261</v>
      </c>
      <c r="B17" s="6">
        <f t="shared" si="1"/>
        <v>2004</v>
      </c>
      <c r="C17" s="30">
        <f>'Monthly Data'!E17</f>
        <v>7039842.7901999997</v>
      </c>
      <c r="D17" s="30">
        <f>'Monthly Data'!M17</f>
        <v>276</v>
      </c>
      <c r="E17" s="30">
        <f>'Monthly Data'!N17</f>
        <v>0</v>
      </c>
      <c r="F17" s="30">
        <f>'Monthly Data'!P17</f>
        <v>31</v>
      </c>
      <c r="G17" s="30">
        <f>'Monthly Data'!R17</f>
        <v>74.5</v>
      </c>
      <c r="H17" s="30">
        <f>'Monthly Data'!T17</f>
        <v>3352</v>
      </c>
      <c r="I17" s="30">
        <f>'Monthly Data'!X17</f>
        <v>0</v>
      </c>
      <c r="J17" s="30">
        <f>'Monthly Data'!AD17</f>
        <v>1</v>
      </c>
      <c r="K17" s="30">
        <f>'Monthly Data'!AF17</f>
        <v>0</v>
      </c>
      <c r="L17" s="30">
        <f>'Monthly Data'!AG17</f>
        <v>0</v>
      </c>
      <c r="M17" s="30">
        <f>'Monthly Data'!AH17</f>
        <v>0</v>
      </c>
      <c r="N17" s="30"/>
      <c r="O17" s="23">
        <f>'GS &lt; 50 OLS Model'!$B$5</f>
        <v>-12367234.9465017</v>
      </c>
      <c r="P17" s="23">
        <f>'GS &lt; 50 OLS Model'!$B$6*D17</f>
        <v>703345.13252823858</v>
      </c>
      <c r="Q17" s="23">
        <f>'GS &lt; 50 OLS Model'!$B$7*E17</f>
        <v>0</v>
      </c>
      <c r="R17" s="23">
        <f>'GS &lt; 50 OLS Model'!$B$8*F17</f>
        <v>4186909.0578663889</v>
      </c>
      <c r="S17" s="23">
        <f>'GS &lt; 50 OLS Model'!$B$9*G17</f>
        <v>3574214.8076397651</v>
      </c>
      <c r="T17" s="23">
        <f>'GS &lt; 50 OLS Model'!$B$10*H17</f>
        <v>11634862.439828079</v>
      </c>
      <c r="U17" s="23">
        <f>'GS &lt; 50 OLS Model'!$B$11*I17</f>
        <v>0</v>
      </c>
      <c r="V17" s="23">
        <f>'GS &lt; 50 OLS Model'!$B$12*J17</f>
        <v>-458368.44831450901</v>
      </c>
      <c r="W17" s="23">
        <f>'GS &lt; 50 OLS Model'!$B$13*K17</f>
        <v>0</v>
      </c>
      <c r="X17" s="23">
        <f>'GS &lt; 50 OLS Model'!$B$14*L17</f>
        <v>0</v>
      </c>
      <c r="Y17" s="23">
        <f>'GS &lt; 50 OLS Model'!$B$15*M17</f>
        <v>0</v>
      </c>
      <c r="Z17" s="23">
        <f t="shared" si="3"/>
        <v>7273728.0430462612</v>
      </c>
      <c r="AA17" s="13">
        <f t="shared" si="4"/>
        <v>3.3223078954525469E-2</v>
      </c>
      <c r="AB17" s="13">
        <f t="shared" si="5"/>
        <v>3.3223078954525469E-2</v>
      </c>
    </row>
    <row r="18" spans="1:28" x14ac:dyDescent="0.25">
      <c r="A18" s="11">
        <f>'Monthly Data'!A18</f>
        <v>38292</v>
      </c>
      <c r="B18" s="6">
        <f t="shared" si="1"/>
        <v>2004</v>
      </c>
      <c r="C18" s="30">
        <f>'Monthly Data'!E18</f>
        <v>7407328.7562000006</v>
      </c>
      <c r="D18" s="30">
        <f>'Monthly Data'!M18</f>
        <v>452.3</v>
      </c>
      <c r="E18" s="30">
        <f>'Monthly Data'!N18</f>
        <v>0</v>
      </c>
      <c r="F18" s="30">
        <f>'Monthly Data'!P18</f>
        <v>30</v>
      </c>
      <c r="G18" s="30">
        <f>'Monthly Data'!R18</f>
        <v>72.900000000000006</v>
      </c>
      <c r="H18" s="30">
        <f>'Monthly Data'!T18</f>
        <v>3352</v>
      </c>
      <c r="I18" s="30">
        <f>'Monthly Data'!X18</f>
        <v>0</v>
      </c>
      <c r="J18" s="30">
        <f>'Monthly Data'!AD18</f>
        <v>1</v>
      </c>
      <c r="K18" s="30">
        <f>'Monthly Data'!AF18</f>
        <v>0</v>
      </c>
      <c r="L18" s="30">
        <f>'Monthly Data'!AG18</f>
        <v>0</v>
      </c>
      <c r="M18" s="30">
        <f>'Monthly Data'!AH18</f>
        <v>0</v>
      </c>
      <c r="N18" s="30"/>
      <c r="O18" s="23">
        <f>'GS &lt; 50 OLS Model'!$B$5</f>
        <v>-12367234.9465017</v>
      </c>
      <c r="P18" s="23">
        <f>'GS &lt; 50 OLS Model'!$B$6*D18</f>
        <v>1152619.5776902982</v>
      </c>
      <c r="Q18" s="23">
        <f>'GS &lt; 50 OLS Model'!$B$7*E18</f>
        <v>0</v>
      </c>
      <c r="R18" s="23">
        <f>'GS &lt; 50 OLS Model'!$B$8*F18</f>
        <v>4051847.47535457</v>
      </c>
      <c r="S18" s="23">
        <f>'GS &lt; 50 OLS Model'!$B$9*G18</f>
        <v>3497453.1473414614</v>
      </c>
      <c r="T18" s="23">
        <f>'GS &lt; 50 OLS Model'!$B$10*H18</f>
        <v>11634862.439828079</v>
      </c>
      <c r="U18" s="23">
        <f>'GS &lt; 50 OLS Model'!$B$11*I18</f>
        <v>0</v>
      </c>
      <c r="V18" s="23">
        <f>'GS &lt; 50 OLS Model'!$B$12*J18</f>
        <v>-458368.44831450901</v>
      </c>
      <c r="W18" s="23">
        <f>'GS &lt; 50 OLS Model'!$B$13*K18</f>
        <v>0</v>
      </c>
      <c r="X18" s="23">
        <f>'GS &lt; 50 OLS Model'!$B$14*L18</f>
        <v>0</v>
      </c>
      <c r="Y18" s="23">
        <f>'GS &lt; 50 OLS Model'!$B$15*M18</f>
        <v>0</v>
      </c>
      <c r="Z18" s="23">
        <f t="shared" si="3"/>
        <v>7511179.2453981983</v>
      </c>
      <c r="AA18" s="13">
        <f t="shared" si="4"/>
        <v>1.4019964904524295E-2</v>
      </c>
      <c r="AB18" s="13">
        <f t="shared" si="5"/>
        <v>1.4019964904524295E-2</v>
      </c>
    </row>
    <row r="19" spans="1:28" x14ac:dyDescent="0.25">
      <c r="A19" s="11">
        <f>'Monthly Data'!A19</f>
        <v>38322</v>
      </c>
      <c r="B19" s="6">
        <f t="shared" si="1"/>
        <v>2004</v>
      </c>
      <c r="C19" s="30">
        <f>'Monthly Data'!E19</f>
        <v>8243774.4605</v>
      </c>
      <c r="D19" s="30">
        <f>'Monthly Data'!M19</f>
        <v>722.8</v>
      </c>
      <c r="E19" s="30">
        <f>'Monthly Data'!N19</f>
        <v>0</v>
      </c>
      <c r="F19" s="30">
        <f>'Monthly Data'!P19</f>
        <v>31</v>
      </c>
      <c r="G19" s="30">
        <f>'Monthly Data'!R19</f>
        <v>73.3</v>
      </c>
      <c r="H19" s="30">
        <f>'Monthly Data'!T19</f>
        <v>3351</v>
      </c>
      <c r="I19" s="30">
        <f>'Monthly Data'!X19</f>
        <v>0</v>
      </c>
      <c r="J19" s="30">
        <f>'Monthly Data'!AD19</f>
        <v>0</v>
      </c>
      <c r="K19" s="30">
        <f>'Monthly Data'!AF19</f>
        <v>0</v>
      </c>
      <c r="L19" s="30">
        <f>'Monthly Data'!AG19</f>
        <v>1</v>
      </c>
      <c r="M19" s="30">
        <f>'Monthly Data'!AH19</f>
        <v>0</v>
      </c>
      <c r="N19" s="30"/>
      <c r="O19" s="23">
        <f>'GS &lt; 50 OLS Model'!$B$5</f>
        <v>-12367234.9465017</v>
      </c>
      <c r="P19" s="23">
        <f>'GS &lt; 50 OLS Model'!$B$6*D19</f>
        <v>1841948.7746065608</v>
      </c>
      <c r="Q19" s="23">
        <f>'GS &lt; 50 OLS Model'!$B$7*E19</f>
        <v>0</v>
      </c>
      <c r="R19" s="23">
        <f>'GS &lt; 50 OLS Model'!$B$8*F19</f>
        <v>4186909.0578663889</v>
      </c>
      <c r="S19" s="23">
        <f>'GS &lt; 50 OLS Model'!$B$9*G19</f>
        <v>3516643.5624160371</v>
      </c>
      <c r="T19" s="23">
        <f>'GS &lt; 50 OLS Model'!$B$10*H19</f>
        <v>11631391.41881381</v>
      </c>
      <c r="U19" s="23">
        <f>'GS &lt; 50 OLS Model'!$B$11*I19</f>
        <v>0</v>
      </c>
      <c r="V19" s="23">
        <f>'GS &lt; 50 OLS Model'!$B$12*J19</f>
        <v>0</v>
      </c>
      <c r="W19" s="23">
        <f>'GS &lt; 50 OLS Model'!$B$13*K19</f>
        <v>0</v>
      </c>
      <c r="X19" s="23">
        <f>'GS &lt; 50 OLS Model'!$B$14*L19</f>
        <v>-234181.59750855001</v>
      </c>
      <c r="Y19" s="23">
        <f>'GS &lt; 50 OLS Model'!$B$15*M19</f>
        <v>0</v>
      </c>
      <c r="Z19" s="23">
        <f t="shared" si="3"/>
        <v>8575476.2696925476</v>
      </c>
      <c r="AA19" s="13">
        <f t="shared" si="4"/>
        <v>4.0236642909373004E-2</v>
      </c>
      <c r="AB19" s="13">
        <f t="shared" si="5"/>
        <v>4.0236642909373004E-2</v>
      </c>
    </row>
    <row r="20" spans="1:28" x14ac:dyDescent="0.25">
      <c r="A20" s="11">
        <f>'Monthly Data'!A20</f>
        <v>38353</v>
      </c>
      <c r="B20" s="6">
        <f t="shared" si="1"/>
        <v>2005</v>
      </c>
      <c r="C20" s="30">
        <f>'Monthly Data'!E20</f>
        <v>8865533.1501999982</v>
      </c>
      <c r="D20" s="30">
        <f>'Monthly Data'!M20</f>
        <v>862.4</v>
      </c>
      <c r="E20" s="30">
        <f>'Monthly Data'!N20</f>
        <v>0</v>
      </c>
      <c r="F20" s="30">
        <f>'Monthly Data'!P20</f>
        <v>31</v>
      </c>
      <c r="G20" s="30">
        <f>'Monthly Data'!R20</f>
        <v>72.599999999999994</v>
      </c>
      <c r="H20" s="30">
        <f>'Monthly Data'!T20</f>
        <v>3355</v>
      </c>
      <c r="I20" s="30">
        <f>'Monthly Data'!X20</f>
        <v>0</v>
      </c>
      <c r="J20" s="30">
        <f>'Monthly Data'!AD20</f>
        <v>0</v>
      </c>
      <c r="K20" s="30">
        <f>'Monthly Data'!AF20</f>
        <v>0</v>
      </c>
      <c r="L20" s="30">
        <f>'Monthly Data'!AG20</f>
        <v>0</v>
      </c>
      <c r="M20" s="30">
        <f>'Monthly Data'!AH20</f>
        <v>0</v>
      </c>
      <c r="N20" s="30"/>
      <c r="O20" s="23">
        <f>'GS &lt; 50 OLS Model'!$B$5</f>
        <v>-12367234.9465017</v>
      </c>
      <c r="P20" s="23">
        <f>'GS &lt; 50 OLS Model'!$B$6*D20</f>
        <v>2197698.7039578003</v>
      </c>
      <c r="Q20" s="23">
        <f>'GS &lt; 50 OLS Model'!$B$7*E20</f>
        <v>0</v>
      </c>
      <c r="R20" s="23">
        <f>'GS &lt; 50 OLS Model'!$B$8*F20</f>
        <v>4186909.0578663889</v>
      </c>
      <c r="S20" s="23">
        <f>'GS &lt; 50 OLS Model'!$B$9*G20</f>
        <v>3483060.3360355292</v>
      </c>
      <c r="T20" s="23">
        <f>'GS &lt; 50 OLS Model'!$B$10*H20</f>
        <v>11645275.502870886</v>
      </c>
      <c r="U20" s="23">
        <f>'GS &lt; 50 OLS Model'!$B$11*I20</f>
        <v>0</v>
      </c>
      <c r="V20" s="23">
        <f>'GS &lt; 50 OLS Model'!$B$12*J20</f>
        <v>0</v>
      </c>
      <c r="W20" s="23">
        <f>'GS &lt; 50 OLS Model'!$B$13*K20</f>
        <v>0</v>
      </c>
      <c r="X20" s="23">
        <f>'GS &lt; 50 OLS Model'!$B$14*L20</f>
        <v>0</v>
      </c>
      <c r="Y20" s="23">
        <f>'GS &lt; 50 OLS Model'!$B$15*M20</f>
        <v>0</v>
      </c>
      <c r="Z20" s="23">
        <f t="shared" si="3"/>
        <v>9145708.6542289034</v>
      </c>
      <c r="AA20" s="13">
        <f t="shared" si="4"/>
        <v>3.1602781161850904E-2</v>
      </c>
      <c r="AB20" s="13">
        <f t="shared" si="5"/>
        <v>3.1602781161850904E-2</v>
      </c>
    </row>
    <row r="21" spans="1:28" x14ac:dyDescent="0.25">
      <c r="A21" s="11">
        <f>'Monthly Data'!A21</f>
        <v>38384</v>
      </c>
      <c r="B21" s="6">
        <f t="shared" si="1"/>
        <v>2005</v>
      </c>
      <c r="C21" s="30">
        <f>'Monthly Data'!E21</f>
        <v>8111703.1644000011</v>
      </c>
      <c r="D21" s="30">
        <f>'Monthly Data'!M21</f>
        <v>676.1</v>
      </c>
      <c r="E21" s="30">
        <f>'Monthly Data'!N21</f>
        <v>0</v>
      </c>
      <c r="F21" s="30">
        <f>'Monthly Data'!P21</f>
        <v>28</v>
      </c>
      <c r="G21" s="30">
        <f>'Monthly Data'!R21</f>
        <v>73</v>
      </c>
      <c r="H21" s="30">
        <f>'Monthly Data'!T21</f>
        <v>3349</v>
      </c>
      <c r="I21" s="30">
        <f>'Monthly Data'!X21</f>
        <v>0</v>
      </c>
      <c r="J21" s="30">
        <f>'Monthly Data'!AD21</f>
        <v>0</v>
      </c>
      <c r="K21" s="30">
        <f>'Monthly Data'!AF21</f>
        <v>0</v>
      </c>
      <c r="L21" s="30">
        <f>'Monthly Data'!AG21</f>
        <v>0</v>
      </c>
      <c r="M21" s="30">
        <f>'Monthly Data'!AH21</f>
        <v>0</v>
      </c>
      <c r="N21" s="30"/>
      <c r="O21" s="23">
        <f>'GS &lt; 50 OLS Model'!$B$5</f>
        <v>-12367234.9465017</v>
      </c>
      <c r="P21" s="23">
        <f>'GS &lt; 50 OLS Model'!$B$6*D21</f>
        <v>1722940.7395012395</v>
      </c>
      <c r="Q21" s="23">
        <f>'GS &lt; 50 OLS Model'!$B$7*E21</f>
        <v>0</v>
      </c>
      <c r="R21" s="23">
        <f>'GS &lt; 50 OLS Model'!$B$8*F21</f>
        <v>3781724.310330932</v>
      </c>
      <c r="S21" s="23">
        <f>'GS &lt; 50 OLS Model'!$B$9*G21</f>
        <v>3502250.7511101053</v>
      </c>
      <c r="T21" s="23">
        <f>'GS &lt; 50 OLS Model'!$B$10*H21</f>
        <v>11624449.376785273</v>
      </c>
      <c r="U21" s="23">
        <f>'GS &lt; 50 OLS Model'!$B$11*I21</f>
        <v>0</v>
      </c>
      <c r="V21" s="23">
        <f>'GS &lt; 50 OLS Model'!$B$12*J21</f>
        <v>0</v>
      </c>
      <c r="W21" s="23">
        <f>'GS &lt; 50 OLS Model'!$B$13*K21</f>
        <v>0</v>
      </c>
      <c r="X21" s="23">
        <f>'GS &lt; 50 OLS Model'!$B$14*L21</f>
        <v>0</v>
      </c>
      <c r="Y21" s="23">
        <f>'GS &lt; 50 OLS Model'!$B$15*M21</f>
        <v>0</v>
      </c>
      <c r="Z21" s="23">
        <f t="shared" si="3"/>
        <v>8264130.2312258501</v>
      </c>
      <c r="AA21" s="13">
        <f t="shared" si="4"/>
        <v>1.8791006492299769E-2</v>
      </c>
      <c r="AB21" s="13">
        <f t="shared" si="5"/>
        <v>1.8791006492299769E-2</v>
      </c>
    </row>
    <row r="22" spans="1:28" x14ac:dyDescent="0.25">
      <c r="A22" s="11">
        <f>'Monthly Data'!A22</f>
        <v>38412</v>
      </c>
      <c r="B22" s="6">
        <f t="shared" si="1"/>
        <v>2005</v>
      </c>
      <c r="C22" s="30">
        <f>'Monthly Data'!E22</f>
        <v>8236483.3594999993</v>
      </c>
      <c r="D22" s="30">
        <f>'Monthly Data'!M22</f>
        <v>635.4</v>
      </c>
      <c r="E22" s="30">
        <f>'Monthly Data'!N22</f>
        <v>0</v>
      </c>
      <c r="F22" s="30">
        <f>'Monthly Data'!P22</f>
        <v>31</v>
      </c>
      <c r="G22" s="30">
        <f>'Monthly Data'!R22</f>
        <v>71.8</v>
      </c>
      <c r="H22" s="30">
        <f>'Monthly Data'!T22</f>
        <v>3366</v>
      </c>
      <c r="I22" s="30">
        <f>'Monthly Data'!X22</f>
        <v>0</v>
      </c>
      <c r="J22" s="30">
        <f>'Monthly Data'!AD22</f>
        <v>0</v>
      </c>
      <c r="K22" s="30">
        <f>'Monthly Data'!AF22</f>
        <v>0</v>
      </c>
      <c r="L22" s="30">
        <f>'Monthly Data'!AG22</f>
        <v>0</v>
      </c>
      <c r="M22" s="30">
        <f>'Monthly Data'!AH22</f>
        <v>0</v>
      </c>
      <c r="N22" s="30"/>
      <c r="O22" s="23">
        <f>'GS &lt; 50 OLS Model'!$B$5</f>
        <v>-12367234.9465017</v>
      </c>
      <c r="P22" s="23">
        <f>'GS &lt; 50 OLS Model'!$B$6*D22</f>
        <v>1619222.8159726188</v>
      </c>
      <c r="Q22" s="23">
        <f>'GS &lt; 50 OLS Model'!$B$7*E22</f>
        <v>0</v>
      </c>
      <c r="R22" s="23">
        <f>'GS &lt; 50 OLS Model'!$B$8*F22</f>
        <v>4186909.0578663889</v>
      </c>
      <c r="S22" s="23">
        <f>'GS &lt; 50 OLS Model'!$B$9*G22</f>
        <v>3444679.5058863773</v>
      </c>
      <c r="T22" s="23">
        <f>'GS &lt; 50 OLS Model'!$B$10*H22</f>
        <v>11683456.734027838</v>
      </c>
      <c r="U22" s="23">
        <f>'GS &lt; 50 OLS Model'!$B$11*I22</f>
        <v>0</v>
      </c>
      <c r="V22" s="23">
        <f>'GS &lt; 50 OLS Model'!$B$12*J22</f>
        <v>0</v>
      </c>
      <c r="W22" s="23">
        <f>'GS &lt; 50 OLS Model'!$B$13*K22</f>
        <v>0</v>
      </c>
      <c r="X22" s="23">
        <f>'GS &lt; 50 OLS Model'!$B$14*L22</f>
        <v>0</v>
      </c>
      <c r="Y22" s="23">
        <f>'GS &lt; 50 OLS Model'!$B$15*M22</f>
        <v>0</v>
      </c>
      <c r="Z22" s="23">
        <f t="shared" si="3"/>
        <v>8567033.1672515236</v>
      </c>
      <c r="AA22" s="13">
        <f t="shared" si="4"/>
        <v>4.0132395504723084E-2</v>
      </c>
      <c r="AB22" s="13">
        <f t="shared" si="5"/>
        <v>4.0132395504723084E-2</v>
      </c>
    </row>
    <row r="23" spans="1:28" x14ac:dyDescent="0.25">
      <c r="A23" s="11">
        <f>'Monthly Data'!A23</f>
        <v>38443</v>
      </c>
      <c r="B23" s="6">
        <f t="shared" si="1"/>
        <v>2005</v>
      </c>
      <c r="C23" s="30">
        <f>'Monthly Data'!E23</f>
        <v>7002922.0381000005</v>
      </c>
      <c r="D23" s="30">
        <f>'Monthly Data'!M23</f>
        <v>337.2</v>
      </c>
      <c r="E23" s="30">
        <f>'Monthly Data'!N23</f>
        <v>0</v>
      </c>
      <c r="F23" s="30">
        <f>'Monthly Data'!P23</f>
        <v>30</v>
      </c>
      <c r="G23" s="30">
        <f>'Monthly Data'!R23</f>
        <v>72.599999999999994</v>
      </c>
      <c r="H23" s="30">
        <f>'Monthly Data'!T23</f>
        <v>3365</v>
      </c>
      <c r="I23" s="30">
        <f>'Monthly Data'!X23</f>
        <v>0</v>
      </c>
      <c r="J23" s="30">
        <f>'Monthly Data'!AD23</f>
        <v>0</v>
      </c>
      <c r="K23" s="30">
        <f>'Monthly Data'!AF23</f>
        <v>1</v>
      </c>
      <c r="L23" s="30">
        <f>'Monthly Data'!AG23</f>
        <v>0</v>
      </c>
      <c r="M23" s="30">
        <f>'Monthly Data'!AH23</f>
        <v>0</v>
      </c>
      <c r="N23" s="30"/>
      <c r="O23" s="23">
        <f>'GS &lt; 50 OLS Model'!$B$5</f>
        <v>-12367234.9465017</v>
      </c>
      <c r="P23" s="23">
        <f>'GS &lt; 50 OLS Model'!$B$6*D23</f>
        <v>859304.27061058709</v>
      </c>
      <c r="Q23" s="23">
        <f>'GS &lt; 50 OLS Model'!$B$7*E23</f>
        <v>0</v>
      </c>
      <c r="R23" s="23">
        <f>'GS &lt; 50 OLS Model'!$B$8*F23</f>
        <v>4051847.47535457</v>
      </c>
      <c r="S23" s="23">
        <f>'GS &lt; 50 OLS Model'!$B$9*G23</f>
        <v>3483060.3360355292</v>
      </c>
      <c r="T23" s="23">
        <f>'GS &lt; 50 OLS Model'!$B$10*H23</f>
        <v>11679985.713013571</v>
      </c>
      <c r="U23" s="23">
        <f>'GS &lt; 50 OLS Model'!$B$11*I23</f>
        <v>0</v>
      </c>
      <c r="V23" s="23">
        <f>'GS &lt; 50 OLS Model'!$B$12*J23</f>
        <v>0</v>
      </c>
      <c r="W23" s="23">
        <f>'GS &lt; 50 OLS Model'!$B$13*K23</f>
        <v>-562461.25423987105</v>
      </c>
      <c r="X23" s="23">
        <f>'GS &lt; 50 OLS Model'!$B$14*L23</f>
        <v>0</v>
      </c>
      <c r="Y23" s="23">
        <f>'GS &lt; 50 OLS Model'!$B$15*M23</f>
        <v>0</v>
      </c>
      <c r="Z23" s="23">
        <f t="shared" si="3"/>
        <v>7144501.5942726862</v>
      </c>
      <c r="AA23" s="13">
        <f t="shared" si="4"/>
        <v>2.021721153004559E-2</v>
      </c>
      <c r="AB23" s="13">
        <f t="shared" si="5"/>
        <v>2.021721153004559E-2</v>
      </c>
    </row>
    <row r="24" spans="1:28" x14ac:dyDescent="0.25">
      <c r="A24" s="11">
        <f>'Monthly Data'!A24</f>
        <v>38473</v>
      </c>
      <c r="B24" s="6">
        <f t="shared" si="1"/>
        <v>2005</v>
      </c>
      <c r="C24" s="30">
        <f>'Monthly Data'!E24</f>
        <v>6766362.9870000016</v>
      </c>
      <c r="D24" s="30">
        <f>'Monthly Data'!M24</f>
        <v>212.4</v>
      </c>
      <c r="E24" s="30">
        <f>'Monthly Data'!N24</f>
        <v>0.5</v>
      </c>
      <c r="F24" s="30">
        <f>'Monthly Data'!P24</f>
        <v>31</v>
      </c>
      <c r="G24" s="30">
        <f>'Monthly Data'!R24</f>
        <v>74.599999999999994</v>
      </c>
      <c r="H24" s="30">
        <f>'Monthly Data'!T24</f>
        <v>3325</v>
      </c>
      <c r="I24" s="30">
        <f>'Monthly Data'!X24</f>
        <v>0</v>
      </c>
      <c r="J24" s="30">
        <f>'Monthly Data'!AD24</f>
        <v>0</v>
      </c>
      <c r="K24" s="30">
        <f>'Monthly Data'!AF24</f>
        <v>0</v>
      </c>
      <c r="L24" s="30">
        <f>'Monthly Data'!AG24</f>
        <v>0</v>
      </c>
      <c r="M24" s="30">
        <f>'Monthly Data'!AH24</f>
        <v>1</v>
      </c>
      <c r="N24" s="30"/>
      <c r="O24" s="23">
        <f>'GS &lt; 50 OLS Model'!$B$5</f>
        <v>-12367234.9465017</v>
      </c>
      <c r="P24" s="23">
        <f>'GS &lt; 50 OLS Model'!$B$6*D24</f>
        <v>541269.94981520972</v>
      </c>
      <c r="Q24" s="23">
        <f>'GS &lt; 50 OLS Model'!$B$7*E24</f>
        <v>6570.6466743275496</v>
      </c>
      <c r="R24" s="23">
        <f>'GS &lt; 50 OLS Model'!$B$8*F24</f>
        <v>4186909.0578663889</v>
      </c>
      <c r="S24" s="23">
        <f>'GS &lt; 50 OLS Model'!$B$9*G24</f>
        <v>3579012.4114084085</v>
      </c>
      <c r="T24" s="23">
        <f>'GS &lt; 50 OLS Model'!$B$10*H24</f>
        <v>11541144.872442828</v>
      </c>
      <c r="U24" s="23">
        <f>'GS &lt; 50 OLS Model'!$B$11*I24</f>
        <v>0</v>
      </c>
      <c r="V24" s="23">
        <f>'GS &lt; 50 OLS Model'!$B$12*J24</f>
        <v>0</v>
      </c>
      <c r="W24" s="23">
        <f>'GS &lt; 50 OLS Model'!$B$13*K24</f>
        <v>0</v>
      </c>
      <c r="X24" s="23">
        <f>'GS &lt; 50 OLS Model'!$B$14*L24</f>
        <v>0</v>
      </c>
      <c r="Y24" s="23">
        <f>'GS &lt; 50 OLS Model'!$B$15*M24</f>
        <v>-544912.84114379704</v>
      </c>
      <c r="Z24" s="23">
        <f t="shared" si="3"/>
        <v>6942759.1505616661</v>
      </c>
      <c r="AA24" s="13">
        <f t="shared" si="4"/>
        <v>2.6069568526041077E-2</v>
      </c>
      <c r="AB24" s="13">
        <f t="shared" si="5"/>
        <v>2.6069568526041077E-2</v>
      </c>
    </row>
    <row r="25" spans="1:28" x14ac:dyDescent="0.25">
      <c r="A25" s="11">
        <f>'Monthly Data'!A25</f>
        <v>38504</v>
      </c>
      <c r="B25" s="6">
        <f t="shared" si="1"/>
        <v>2005</v>
      </c>
      <c r="C25" s="30">
        <f>'Monthly Data'!E25</f>
        <v>7060523.1819999991</v>
      </c>
      <c r="D25" s="30">
        <f>'Monthly Data'!M25</f>
        <v>18.399999999999999</v>
      </c>
      <c r="E25" s="30">
        <f>'Monthly Data'!N25</f>
        <v>98.8</v>
      </c>
      <c r="F25" s="30">
        <f>'Monthly Data'!P25</f>
        <v>30</v>
      </c>
      <c r="G25" s="30">
        <f>'Monthly Data'!R25</f>
        <v>76.900000000000006</v>
      </c>
      <c r="H25" s="30">
        <f>'Monthly Data'!T25</f>
        <v>3331</v>
      </c>
      <c r="I25" s="30">
        <f>'Monthly Data'!X25</f>
        <v>0</v>
      </c>
      <c r="J25" s="30">
        <f>'Monthly Data'!AD25</f>
        <v>0</v>
      </c>
      <c r="K25" s="30">
        <f>'Monthly Data'!AF25</f>
        <v>0</v>
      </c>
      <c r="L25" s="30">
        <f>'Monthly Data'!AG25</f>
        <v>0</v>
      </c>
      <c r="M25" s="30">
        <f>'Monthly Data'!AH25</f>
        <v>1</v>
      </c>
      <c r="N25" s="30"/>
      <c r="O25" s="23">
        <f>'GS &lt; 50 OLS Model'!$B$5</f>
        <v>-12367234.9465017</v>
      </c>
      <c r="P25" s="23">
        <f>'GS &lt; 50 OLS Model'!$B$6*D25</f>
        <v>46889.675501882572</v>
      </c>
      <c r="Q25" s="23">
        <f>'GS &lt; 50 OLS Model'!$B$7*E25</f>
        <v>1298359.7828471237</v>
      </c>
      <c r="R25" s="23">
        <f>'GS &lt; 50 OLS Model'!$B$8*F25</f>
        <v>4051847.47535457</v>
      </c>
      <c r="S25" s="23">
        <f>'GS &lt; 50 OLS Model'!$B$9*G25</f>
        <v>3689357.2980872206</v>
      </c>
      <c r="T25" s="23">
        <f>'GS &lt; 50 OLS Model'!$B$10*H25</f>
        <v>11561970.99852844</v>
      </c>
      <c r="U25" s="23">
        <f>'GS &lt; 50 OLS Model'!$B$11*I25</f>
        <v>0</v>
      </c>
      <c r="V25" s="23">
        <f>'GS &lt; 50 OLS Model'!$B$12*J25</f>
        <v>0</v>
      </c>
      <c r="W25" s="23">
        <f>'GS &lt; 50 OLS Model'!$B$13*K25</f>
        <v>0</v>
      </c>
      <c r="X25" s="23">
        <f>'GS &lt; 50 OLS Model'!$B$14*L25</f>
        <v>0</v>
      </c>
      <c r="Y25" s="23">
        <f>'GS &lt; 50 OLS Model'!$B$15*M25</f>
        <v>-544912.84114379704</v>
      </c>
      <c r="Z25" s="23">
        <f t="shared" si="3"/>
        <v>7736277.442673739</v>
      </c>
      <c r="AA25" s="13">
        <f t="shared" si="4"/>
        <v>9.5708808434550374E-2</v>
      </c>
      <c r="AB25" s="13">
        <f t="shared" si="5"/>
        <v>9.5708808434550374E-2</v>
      </c>
    </row>
    <row r="26" spans="1:28" x14ac:dyDescent="0.25">
      <c r="A26" s="11">
        <f>'Monthly Data'!A26</f>
        <v>38534</v>
      </c>
      <c r="B26" s="6">
        <f t="shared" si="1"/>
        <v>2005</v>
      </c>
      <c r="C26" s="30">
        <f>'Monthly Data'!E26</f>
        <v>7907696.0719999988</v>
      </c>
      <c r="D26" s="30">
        <f>'Monthly Data'!M26</f>
        <v>2.1</v>
      </c>
      <c r="E26" s="30">
        <f>'Monthly Data'!N26</f>
        <v>141.69999999999999</v>
      </c>
      <c r="F26" s="30">
        <f>'Monthly Data'!P26</f>
        <v>31</v>
      </c>
      <c r="G26" s="30">
        <f>'Monthly Data'!R26</f>
        <v>78</v>
      </c>
      <c r="H26" s="30">
        <f>'Monthly Data'!T26</f>
        <v>3318</v>
      </c>
      <c r="I26" s="30">
        <f>'Monthly Data'!X26</f>
        <v>0</v>
      </c>
      <c r="J26" s="30">
        <f>'Monthly Data'!AD26</f>
        <v>0</v>
      </c>
      <c r="K26" s="30">
        <f>'Monthly Data'!AF26</f>
        <v>0</v>
      </c>
      <c r="L26" s="30">
        <f>'Monthly Data'!AG26</f>
        <v>0</v>
      </c>
      <c r="M26" s="30">
        <f>'Monthly Data'!AH26</f>
        <v>1</v>
      </c>
      <c r="N26" s="30"/>
      <c r="O26" s="23">
        <f>'GS &lt; 50 OLS Model'!$B$5</f>
        <v>-12367234.9465017</v>
      </c>
      <c r="P26" s="23">
        <f>'GS &lt; 50 OLS Model'!$B$6*D26</f>
        <v>5351.5390518452941</v>
      </c>
      <c r="Q26" s="23">
        <f>'GS &lt; 50 OLS Model'!$B$7*E26</f>
        <v>1862121.2675044273</v>
      </c>
      <c r="R26" s="23">
        <f>'GS &lt; 50 OLS Model'!$B$8*F26</f>
        <v>4186909.0578663889</v>
      </c>
      <c r="S26" s="23">
        <f>'GS &lt; 50 OLS Model'!$B$9*G26</f>
        <v>3742130.9395423043</v>
      </c>
      <c r="T26" s="23">
        <f>'GS &lt; 50 OLS Model'!$B$10*H26</f>
        <v>11516847.72534295</v>
      </c>
      <c r="U26" s="23">
        <f>'GS &lt; 50 OLS Model'!$B$11*I26</f>
        <v>0</v>
      </c>
      <c r="V26" s="23">
        <f>'GS &lt; 50 OLS Model'!$B$12*J26</f>
        <v>0</v>
      </c>
      <c r="W26" s="23">
        <f>'GS &lt; 50 OLS Model'!$B$13*K26</f>
        <v>0</v>
      </c>
      <c r="X26" s="23">
        <f>'GS &lt; 50 OLS Model'!$B$14*L26</f>
        <v>0</v>
      </c>
      <c r="Y26" s="23">
        <f>'GS &lt; 50 OLS Model'!$B$15*M26</f>
        <v>-544912.84114379704</v>
      </c>
      <c r="Z26" s="23">
        <f t="shared" si="3"/>
        <v>8401212.7416624203</v>
      </c>
      <c r="AA26" s="13">
        <f t="shared" si="4"/>
        <v>6.2409665870934557E-2</v>
      </c>
      <c r="AB26" s="13">
        <f t="shared" si="5"/>
        <v>6.2409665870934557E-2</v>
      </c>
    </row>
    <row r="27" spans="1:28" x14ac:dyDescent="0.25">
      <c r="A27" s="11">
        <f>'Monthly Data'!A27</f>
        <v>38565</v>
      </c>
      <c r="B27" s="6">
        <f t="shared" si="1"/>
        <v>2005</v>
      </c>
      <c r="C27" s="30">
        <f>'Monthly Data'!E27</f>
        <v>8027457.7084999997</v>
      </c>
      <c r="D27" s="30">
        <f>'Monthly Data'!M27</f>
        <v>4.2</v>
      </c>
      <c r="E27" s="30">
        <f>'Monthly Data'!N27</f>
        <v>112.6</v>
      </c>
      <c r="F27" s="30">
        <f>'Monthly Data'!P27</f>
        <v>31</v>
      </c>
      <c r="G27" s="30">
        <f>'Monthly Data'!R27</f>
        <v>77.900000000000006</v>
      </c>
      <c r="H27" s="30">
        <f>'Monthly Data'!T27</f>
        <v>3296</v>
      </c>
      <c r="I27" s="30">
        <f>'Monthly Data'!X27</f>
        <v>0</v>
      </c>
      <c r="J27" s="30">
        <f>'Monthly Data'!AD27</f>
        <v>0</v>
      </c>
      <c r="K27" s="30">
        <f>'Monthly Data'!AF27</f>
        <v>0</v>
      </c>
      <c r="L27" s="30">
        <f>'Monthly Data'!AG27</f>
        <v>0</v>
      </c>
      <c r="M27" s="30">
        <f>'Monthly Data'!AH27</f>
        <v>1</v>
      </c>
      <c r="N27" s="30"/>
      <c r="O27" s="23">
        <f>'GS &lt; 50 OLS Model'!$B$5</f>
        <v>-12367234.9465017</v>
      </c>
      <c r="P27" s="23">
        <f>'GS &lt; 50 OLS Model'!$B$6*D27</f>
        <v>10703.078103690588</v>
      </c>
      <c r="Q27" s="23">
        <f>'GS &lt; 50 OLS Model'!$B$7*E27</f>
        <v>1479709.6310585642</v>
      </c>
      <c r="R27" s="23">
        <f>'GS &lt; 50 OLS Model'!$B$8*F27</f>
        <v>4186909.0578663889</v>
      </c>
      <c r="S27" s="23">
        <f>'GS &lt; 50 OLS Model'!$B$9*G27</f>
        <v>3737333.3357736608</v>
      </c>
      <c r="T27" s="23">
        <f>'GS &lt; 50 OLS Model'!$B$10*H27</f>
        <v>11440485.263029043</v>
      </c>
      <c r="U27" s="23">
        <f>'GS &lt; 50 OLS Model'!$B$11*I27</f>
        <v>0</v>
      </c>
      <c r="V27" s="23">
        <f>'GS &lt; 50 OLS Model'!$B$12*J27</f>
        <v>0</v>
      </c>
      <c r="W27" s="23">
        <f>'GS &lt; 50 OLS Model'!$B$13*K27</f>
        <v>0</v>
      </c>
      <c r="X27" s="23">
        <f>'GS &lt; 50 OLS Model'!$B$14*L27</f>
        <v>0</v>
      </c>
      <c r="Y27" s="23">
        <f>'GS &lt; 50 OLS Model'!$B$15*M27</f>
        <v>-544912.84114379704</v>
      </c>
      <c r="Z27" s="23">
        <f t="shared" si="3"/>
        <v>7942992.5781858498</v>
      </c>
      <c r="AA27" s="13">
        <f t="shared" si="4"/>
        <v>1.0522027443970544E-2</v>
      </c>
      <c r="AB27" s="13">
        <f t="shared" si="5"/>
        <v>-1.0522027443970544E-2</v>
      </c>
    </row>
    <row r="28" spans="1:28" x14ac:dyDescent="0.25">
      <c r="A28" s="11">
        <f>'Monthly Data'!A28</f>
        <v>38596</v>
      </c>
      <c r="B28" s="6">
        <f t="shared" si="1"/>
        <v>2005</v>
      </c>
      <c r="C28" s="30">
        <f>'Monthly Data'!E28</f>
        <v>7202266.4183999998</v>
      </c>
      <c r="D28" s="30">
        <f>'Monthly Data'!M28</f>
        <v>56.4</v>
      </c>
      <c r="E28" s="30">
        <f>'Monthly Data'!N28</f>
        <v>27.1</v>
      </c>
      <c r="F28" s="30">
        <f>'Monthly Data'!P28</f>
        <v>30</v>
      </c>
      <c r="G28" s="30">
        <f>'Monthly Data'!R28</f>
        <v>77.099999999999994</v>
      </c>
      <c r="H28" s="30">
        <f>'Monthly Data'!T28</f>
        <v>3297</v>
      </c>
      <c r="I28" s="30">
        <f>'Monthly Data'!X28</f>
        <v>0</v>
      </c>
      <c r="J28" s="30">
        <f>'Monthly Data'!AD28</f>
        <v>1</v>
      </c>
      <c r="K28" s="30">
        <f>'Monthly Data'!AF28</f>
        <v>0</v>
      </c>
      <c r="L28" s="30">
        <f>'Monthly Data'!AG28</f>
        <v>0</v>
      </c>
      <c r="M28" s="30">
        <f>'Monthly Data'!AH28</f>
        <v>0</v>
      </c>
      <c r="N28" s="30"/>
      <c r="O28" s="23">
        <f>'GS &lt; 50 OLS Model'!$B$5</f>
        <v>-12367234.9465017</v>
      </c>
      <c r="P28" s="23">
        <f>'GS &lt; 50 OLS Model'!$B$6*D28</f>
        <v>143727.04882098787</v>
      </c>
      <c r="Q28" s="23">
        <f>'GS &lt; 50 OLS Model'!$B$7*E28</f>
        <v>356129.0497485532</v>
      </c>
      <c r="R28" s="23">
        <f>'GS &lt; 50 OLS Model'!$B$8*F28</f>
        <v>4051847.47535457</v>
      </c>
      <c r="S28" s="23">
        <f>'GS &lt; 50 OLS Model'!$B$9*G28</f>
        <v>3698952.505624508</v>
      </c>
      <c r="T28" s="23">
        <f>'GS &lt; 50 OLS Model'!$B$10*H28</f>
        <v>11443956.28404331</v>
      </c>
      <c r="U28" s="23">
        <f>'GS &lt; 50 OLS Model'!$B$11*I28</f>
        <v>0</v>
      </c>
      <c r="V28" s="23">
        <f>'GS &lt; 50 OLS Model'!$B$12*J28</f>
        <v>-458368.44831450901</v>
      </c>
      <c r="W28" s="23">
        <f>'GS &lt; 50 OLS Model'!$B$13*K28</f>
        <v>0</v>
      </c>
      <c r="X28" s="23">
        <f>'GS &lt; 50 OLS Model'!$B$14*L28</f>
        <v>0</v>
      </c>
      <c r="Y28" s="23">
        <f>'GS &lt; 50 OLS Model'!$B$15*M28</f>
        <v>0</v>
      </c>
      <c r="Z28" s="23">
        <f t="shared" si="3"/>
        <v>6869008.9687757185</v>
      </c>
      <c r="AA28" s="13">
        <f t="shared" si="4"/>
        <v>4.6271191631135924E-2</v>
      </c>
      <c r="AB28" s="13">
        <f t="shared" si="5"/>
        <v>-4.6271191631135924E-2</v>
      </c>
    </row>
    <row r="29" spans="1:28" x14ac:dyDescent="0.25">
      <c r="A29" s="11">
        <f>'Monthly Data'!A29</f>
        <v>38626</v>
      </c>
      <c r="B29" s="6">
        <f t="shared" si="1"/>
        <v>2005</v>
      </c>
      <c r="C29" s="30">
        <f>'Monthly Data'!E29</f>
        <v>7200749.9123999998</v>
      </c>
      <c r="D29" s="30">
        <f>'Monthly Data'!M29</f>
        <v>272.7</v>
      </c>
      <c r="E29" s="30">
        <f>'Monthly Data'!N29</f>
        <v>3.3</v>
      </c>
      <c r="F29" s="30">
        <f>'Monthly Data'!P29</f>
        <v>31</v>
      </c>
      <c r="G29" s="30">
        <f>'Monthly Data'!R29</f>
        <v>76.599999999999994</v>
      </c>
      <c r="H29" s="30">
        <f>'Monthly Data'!T29</f>
        <v>3288</v>
      </c>
      <c r="I29" s="30">
        <f>'Monthly Data'!X29</f>
        <v>0</v>
      </c>
      <c r="J29" s="30">
        <f>'Monthly Data'!AD29</f>
        <v>1</v>
      </c>
      <c r="K29" s="30">
        <f>'Monthly Data'!AF29</f>
        <v>0</v>
      </c>
      <c r="L29" s="30">
        <f>'Monthly Data'!AG29</f>
        <v>0</v>
      </c>
      <c r="M29" s="30">
        <f>'Monthly Data'!AH29</f>
        <v>0</v>
      </c>
      <c r="N29" s="30"/>
      <c r="O29" s="23">
        <f>'GS &lt; 50 OLS Model'!$B$5</f>
        <v>-12367234.9465017</v>
      </c>
      <c r="P29" s="23">
        <f>'GS &lt; 50 OLS Model'!$B$6*D29</f>
        <v>694935.57116105314</v>
      </c>
      <c r="Q29" s="23">
        <f>'GS &lt; 50 OLS Model'!$B$7*E29</f>
        <v>43366.268050561826</v>
      </c>
      <c r="R29" s="23">
        <f>'GS &lt; 50 OLS Model'!$B$8*F29</f>
        <v>4186909.0578663889</v>
      </c>
      <c r="S29" s="23">
        <f>'GS &lt; 50 OLS Model'!$B$9*G29</f>
        <v>3674964.4867812884</v>
      </c>
      <c r="T29" s="23">
        <f>'GS &lt; 50 OLS Model'!$B$10*H29</f>
        <v>11412717.094914895</v>
      </c>
      <c r="U29" s="23">
        <f>'GS &lt; 50 OLS Model'!$B$11*I29</f>
        <v>0</v>
      </c>
      <c r="V29" s="23">
        <f>'GS &lt; 50 OLS Model'!$B$12*J29</f>
        <v>-458368.44831450901</v>
      </c>
      <c r="W29" s="23">
        <f>'GS &lt; 50 OLS Model'!$B$13*K29</f>
        <v>0</v>
      </c>
      <c r="X29" s="23">
        <f>'GS &lt; 50 OLS Model'!$B$14*L29</f>
        <v>0</v>
      </c>
      <c r="Y29" s="23">
        <f>'GS &lt; 50 OLS Model'!$B$15*M29</f>
        <v>0</v>
      </c>
      <c r="Z29" s="23">
        <f t="shared" si="3"/>
        <v>7187289.0839579767</v>
      </c>
      <c r="AA29" s="13">
        <f t="shared" si="4"/>
        <v>1.8693648030801643E-3</v>
      </c>
      <c r="AB29" s="13">
        <f t="shared" si="5"/>
        <v>-1.8693648030801643E-3</v>
      </c>
    </row>
    <row r="30" spans="1:28" x14ac:dyDescent="0.25">
      <c r="A30" s="11">
        <f>'Monthly Data'!A30</f>
        <v>38657</v>
      </c>
      <c r="B30" s="6">
        <f t="shared" si="1"/>
        <v>2005</v>
      </c>
      <c r="C30" s="30">
        <f>'Monthly Data'!E30</f>
        <v>7546403.4099999992</v>
      </c>
      <c r="D30" s="30">
        <f>'Monthly Data'!M30</f>
        <v>432</v>
      </c>
      <c r="E30" s="30">
        <f>'Monthly Data'!N30</f>
        <v>0</v>
      </c>
      <c r="F30" s="30">
        <f>'Monthly Data'!P30</f>
        <v>30</v>
      </c>
      <c r="G30" s="30">
        <f>'Monthly Data'!R30</f>
        <v>76</v>
      </c>
      <c r="H30" s="30">
        <f>'Monthly Data'!T30</f>
        <v>3291</v>
      </c>
      <c r="I30" s="30">
        <f>'Monthly Data'!X30</f>
        <v>0</v>
      </c>
      <c r="J30" s="30">
        <f>'Monthly Data'!AD30</f>
        <v>1</v>
      </c>
      <c r="K30" s="30">
        <f>'Monthly Data'!AF30</f>
        <v>0</v>
      </c>
      <c r="L30" s="30">
        <f>'Monthly Data'!AG30</f>
        <v>0</v>
      </c>
      <c r="M30" s="30">
        <f>'Monthly Data'!AH30</f>
        <v>0</v>
      </c>
      <c r="N30" s="30"/>
      <c r="O30" s="23">
        <f>'GS &lt; 50 OLS Model'!$B$5</f>
        <v>-12367234.9465017</v>
      </c>
      <c r="P30" s="23">
        <f>'GS &lt; 50 OLS Model'!$B$6*D30</f>
        <v>1100888.0335224604</v>
      </c>
      <c r="Q30" s="23">
        <f>'GS &lt; 50 OLS Model'!$B$7*E30</f>
        <v>0</v>
      </c>
      <c r="R30" s="23">
        <f>'GS &lt; 50 OLS Model'!$B$8*F30</f>
        <v>4051847.47535457</v>
      </c>
      <c r="S30" s="23">
        <f>'GS &lt; 50 OLS Model'!$B$9*G30</f>
        <v>3646178.8641694249</v>
      </c>
      <c r="T30" s="23">
        <f>'GS &lt; 50 OLS Model'!$B$10*H30</f>
        <v>11423130.157957699</v>
      </c>
      <c r="U30" s="23">
        <f>'GS &lt; 50 OLS Model'!$B$11*I30</f>
        <v>0</v>
      </c>
      <c r="V30" s="23">
        <f>'GS &lt; 50 OLS Model'!$B$12*J30</f>
        <v>-458368.44831450901</v>
      </c>
      <c r="W30" s="23">
        <f>'GS &lt; 50 OLS Model'!$B$13*K30</f>
        <v>0</v>
      </c>
      <c r="X30" s="23">
        <f>'GS &lt; 50 OLS Model'!$B$14*L30</f>
        <v>0</v>
      </c>
      <c r="Y30" s="23">
        <f>'GS &lt; 50 OLS Model'!$B$15*M30</f>
        <v>0</v>
      </c>
      <c r="Z30" s="23">
        <f t="shared" si="3"/>
        <v>7396441.1361879455</v>
      </c>
      <c r="AA30" s="13">
        <f t="shared" si="4"/>
        <v>1.9872019247385256E-2</v>
      </c>
      <c r="AB30" s="13">
        <f t="shared" si="5"/>
        <v>-1.9872019247385256E-2</v>
      </c>
    </row>
    <row r="31" spans="1:28" x14ac:dyDescent="0.25">
      <c r="A31" s="11">
        <f>'Monthly Data'!A31</f>
        <v>38687</v>
      </c>
      <c r="B31" s="6">
        <f t="shared" si="1"/>
        <v>2005</v>
      </c>
      <c r="C31" s="30">
        <f>'Monthly Data'!E31</f>
        <v>8465684.0245999992</v>
      </c>
      <c r="D31" s="30">
        <f>'Monthly Data'!M31</f>
        <v>735.5</v>
      </c>
      <c r="E31" s="30">
        <f>'Monthly Data'!N31</f>
        <v>0</v>
      </c>
      <c r="F31" s="30">
        <f>'Monthly Data'!P31</f>
        <v>31</v>
      </c>
      <c r="G31" s="30">
        <f>'Monthly Data'!R31</f>
        <v>75.400000000000006</v>
      </c>
      <c r="H31" s="30">
        <f>'Monthly Data'!T31</f>
        <v>3280</v>
      </c>
      <c r="I31" s="30">
        <f>'Monthly Data'!X31</f>
        <v>0</v>
      </c>
      <c r="J31" s="30">
        <f>'Monthly Data'!AD31</f>
        <v>0</v>
      </c>
      <c r="K31" s="30">
        <f>'Monthly Data'!AF31</f>
        <v>0</v>
      </c>
      <c r="L31" s="30">
        <f>'Monthly Data'!AG31</f>
        <v>1</v>
      </c>
      <c r="M31" s="30">
        <f>'Monthly Data'!AH31</f>
        <v>0</v>
      </c>
      <c r="N31" s="30"/>
      <c r="O31" s="23">
        <f>'GS &lt; 50 OLS Model'!$B$5</f>
        <v>-12367234.9465017</v>
      </c>
      <c r="P31" s="23">
        <f>'GS &lt; 50 OLS Model'!$B$6*D31</f>
        <v>1874312.8441105778</v>
      </c>
      <c r="Q31" s="23">
        <f>'GS &lt; 50 OLS Model'!$B$7*E31</f>
        <v>0</v>
      </c>
      <c r="R31" s="23">
        <f>'GS &lt; 50 OLS Model'!$B$8*F31</f>
        <v>4186909.0578663889</v>
      </c>
      <c r="S31" s="23">
        <f>'GS &lt; 50 OLS Model'!$B$9*G31</f>
        <v>3617393.2415575609</v>
      </c>
      <c r="T31" s="23">
        <f>'GS &lt; 50 OLS Model'!$B$10*H31</f>
        <v>11384948.926800746</v>
      </c>
      <c r="U31" s="23">
        <f>'GS &lt; 50 OLS Model'!$B$11*I31</f>
        <v>0</v>
      </c>
      <c r="V31" s="23">
        <f>'GS &lt; 50 OLS Model'!$B$12*J31</f>
        <v>0</v>
      </c>
      <c r="W31" s="23">
        <f>'GS &lt; 50 OLS Model'!$B$13*K31</f>
        <v>0</v>
      </c>
      <c r="X31" s="23">
        <f>'GS &lt; 50 OLS Model'!$B$14*L31</f>
        <v>-234181.59750855001</v>
      </c>
      <c r="Y31" s="23">
        <f>'GS &lt; 50 OLS Model'!$B$15*M31</f>
        <v>0</v>
      </c>
      <c r="Z31" s="23">
        <f t="shared" si="3"/>
        <v>8462147.5263250247</v>
      </c>
      <c r="AA31" s="13">
        <f t="shared" si="4"/>
        <v>4.1774513018652656E-4</v>
      </c>
      <c r="AB31" s="13">
        <f t="shared" si="5"/>
        <v>-4.1774513018652656E-4</v>
      </c>
    </row>
    <row r="32" spans="1:28" x14ac:dyDescent="0.25">
      <c r="A32" s="11">
        <f>'Monthly Data'!A32</f>
        <v>38718</v>
      </c>
      <c r="B32" s="6">
        <f t="shared" si="1"/>
        <v>2006</v>
      </c>
      <c r="C32" s="30">
        <f>'Monthly Data'!E32</f>
        <v>8430073.5691999998</v>
      </c>
      <c r="D32" s="30">
        <f>'Monthly Data'!M32</f>
        <v>653.5</v>
      </c>
      <c r="E32" s="30">
        <f>'Monthly Data'!N32</f>
        <v>0</v>
      </c>
      <c r="F32" s="30">
        <f>'Monthly Data'!P32</f>
        <v>31</v>
      </c>
      <c r="G32" s="30">
        <f>'Monthly Data'!R32</f>
        <v>74.8</v>
      </c>
      <c r="H32" s="30">
        <f>'Monthly Data'!T32</f>
        <v>3275</v>
      </c>
      <c r="I32" s="30">
        <f>'Monthly Data'!X32</f>
        <v>0</v>
      </c>
      <c r="J32" s="30">
        <f>'Monthly Data'!AD32</f>
        <v>0</v>
      </c>
      <c r="K32" s="30">
        <f>'Monthly Data'!AF32</f>
        <v>0</v>
      </c>
      <c r="L32" s="30">
        <f>'Monthly Data'!AG32</f>
        <v>0</v>
      </c>
      <c r="M32" s="30">
        <f>'Monthly Data'!AH32</f>
        <v>0</v>
      </c>
      <c r="N32" s="30"/>
      <c r="O32" s="23">
        <f>'GS &lt; 50 OLS Model'!$B$5</f>
        <v>-12367234.9465017</v>
      </c>
      <c r="P32" s="23">
        <f>'GS &lt; 50 OLS Model'!$B$6*D32</f>
        <v>1665347.9858956663</v>
      </c>
      <c r="Q32" s="23">
        <f>'GS &lt; 50 OLS Model'!$B$7*E32</f>
        <v>0</v>
      </c>
      <c r="R32" s="23">
        <f>'GS &lt; 50 OLS Model'!$B$8*F32</f>
        <v>4186909.0578663889</v>
      </c>
      <c r="S32" s="23">
        <f>'GS &lt; 50 OLS Model'!$B$9*G32</f>
        <v>3588607.6189456969</v>
      </c>
      <c r="T32" s="23">
        <f>'GS &lt; 50 OLS Model'!$B$10*H32</f>
        <v>11367593.821729403</v>
      </c>
      <c r="U32" s="23">
        <f>'GS &lt; 50 OLS Model'!$B$11*I32</f>
        <v>0</v>
      </c>
      <c r="V32" s="23">
        <f>'GS &lt; 50 OLS Model'!$B$12*J32</f>
        <v>0</v>
      </c>
      <c r="W32" s="23">
        <f>'GS &lt; 50 OLS Model'!$B$13*K32</f>
        <v>0</v>
      </c>
      <c r="X32" s="23">
        <f>'GS &lt; 50 OLS Model'!$B$14*L32</f>
        <v>0</v>
      </c>
      <c r="Y32" s="23">
        <f>'GS &lt; 50 OLS Model'!$B$15*M32</f>
        <v>0</v>
      </c>
      <c r="Z32" s="23">
        <f t="shared" si="3"/>
        <v>8441223.5379354544</v>
      </c>
      <c r="AA32" s="13">
        <f t="shared" si="4"/>
        <v>1.3226419252368065E-3</v>
      </c>
      <c r="AB32" s="13">
        <f t="shared" si="5"/>
        <v>1.3226419252368065E-3</v>
      </c>
    </row>
    <row r="33" spans="1:28" x14ac:dyDescent="0.25">
      <c r="A33" s="11">
        <f>'Monthly Data'!A33</f>
        <v>38749</v>
      </c>
      <c r="B33" s="6">
        <f t="shared" si="1"/>
        <v>2006</v>
      </c>
      <c r="C33" s="30">
        <f>'Monthly Data'!E33</f>
        <v>7647800.3043999989</v>
      </c>
      <c r="D33" s="30">
        <f>'Monthly Data'!M33</f>
        <v>679.8</v>
      </c>
      <c r="E33" s="30">
        <f>'Monthly Data'!N33</f>
        <v>0</v>
      </c>
      <c r="F33" s="30">
        <f>'Monthly Data'!P33</f>
        <v>28</v>
      </c>
      <c r="G33" s="30">
        <f>'Monthly Data'!R33</f>
        <v>74.400000000000006</v>
      </c>
      <c r="H33" s="30">
        <f>'Monthly Data'!T33</f>
        <v>3277</v>
      </c>
      <c r="I33" s="30">
        <f>'Monthly Data'!X33</f>
        <v>0</v>
      </c>
      <c r="J33" s="30">
        <f>'Monthly Data'!AD33</f>
        <v>0</v>
      </c>
      <c r="K33" s="30">
        <f>'Monthly Data'!AF33</f>
        <v>0</v>
      </c>
      <c r="L33" s="30">
        <f>'Monthly Data'!AG33</f>
        <v>0</v>
      </c>
      <c r="M33" s="30">
        <f>'Monthly Data'!AH33</f>
        <v>0</v>
      </c>
      <c r="N33" s="30"/>
      <c r="O33" s="23">
        <f>'GS &lt; 50 OLS Model'!$B$5</f>
        <v>-12367234.9465017</v>
      </c>
      <c r="P33" s="23">
        <f>'GS &lt; 50 OLS Model'!$B$6*D33</f>
        <v>1732369.6416402049</v>
      </c>
      <c r="Q33" s="23">
        <f>'GS &lt; 50 OLS Model'!$B$7*E33</f>
        <v>0</v>
      </c>
      <c r="R33" s="23">
        <f>'GS &lt; 50 OLS Model'!$B$8*F33</f>
        <v>3781724.310330932</v>
      </c>
      <c r="S33" s="23">
        <f>'GS &lt; 50 OLS Model'!$B$9*G33</f>
        <v>3569417.2038711212</v>
      </c>
      <c r="T33" s="23">
        <f>'GS &lt; 50 OLS Model'!$B$10*H33</f>
        <v>11374535.86375794</v>
      </c>
      <c r="U33" s="23">
        <f>'GS &lt; 50 OLS Model'!$B$11*I33</f>
        <v>0</v>
      </c>
      <c r="V33" s="23">
        <f>'GS &lt; 50 OLS Model'!$B$12*J33</f>
        <v>0</v>
      </c>
      <c r="W33" s="23">
        <f>'GS &lt; 50 OLS Model'!$B$13*K33</f>
        <v>0</v>
      </c>
      <c r="X33" s="23">
        <f>'GS &lt; 50 OLS Model'!$B$14*L33</f>
        <v>0</v>
      </c>
      <c r="Y33" s="23">
        <f>'GS &lt; 50 OLS Model'!$B$15*M33</f>
        <v>0</v>
      </c>
      <c r="Z33" s="23">
        <f t="shared" si="3"/>
        <v>8090812.0730984975</v>
      </c>
      <c r="AA33" s="13">
        <f t="shared" si="4"/>
        <v>5.7926691475406494E-2</v>
      </c>
      <c r="AB33" s="13">
        <f t="shared" si="5"/>
        <v>5.7926691475406494E-2</v>
      </c>
    </row>
    <row r="34" spans="1:28" x14ac:dyDescent="0.25">
      <c r="A34" s="11">
        <f>'Monthly Data'!A34</f>
        <v>38777</v>
      </c>
      <c r="B34" s="6">
        <f t="shared" si="1"/>
        <v>2006</v>
      </c>
      <c r="C34" s="30">
        <f>'Monthly Data'!E34</f>
        <v>7981837.1261</v>
      </c>
      <c r="D34" s="30">
        <f>'Monthly Data'!M34</f>
        <v>571.4</v>
      </c>
      <c r="E34" s="30">
        <f>'Monthly Data'!N34</f>
        <v>0</v>
      </c>
      <c r="F34" s="30">
        <f>'Monthly Data'!P34</f>
        <v>31</v>
      </c>
      <c r="G34" s="30">
        <f>'Monthly Data'!R34</f>
        <v>74.900000000000006</v>
      </c>
      <c r="H34" s="30">
        <f>'Monthly Data'!T34</f>
        <v>3290</v>
      </c>
      <c r="I34" s="30">
        <f>'Monthly Data'!X34</f>
        <v>0</v>
      </c>
      <c r="J34" s="30">
        <f>'Monthly Data'!AD34</f>
        <v>0</v>
      </c>
      <c r="K34" s="30">
        <f>'Monthly Data'!AF34</f>
        <v>0</v>
      </c>
      <c r="L34" s="30">
        <f>'Monthly Data'!AG34</f>
        <v>0</v>
      </c>
      <c r="M34" s="30">
        <f>'Monthly Data'!AH34</f>
        <v>0</v>
      </c>
      <c r="N34" s="30"/>
      <c r="O34" s="23">
        <f>'GS &lt; 50 OLS Model'!$B$5</f>
        <v>-12367234.9465017</v>
      </c>
      <c r="P34" s="23">
        <f>'GS &lt; 50 OLS Model'!$B$6*D34</f>
        <v>1456128.2924878099</v>
      </c>
      <c r="Q34" s="23">
        <f>'GS &lt; 50 OLS Model'!$B$7*E34</f>
        <v>0</v>
      </c>
      <c r="R34" s="23">
        <f>'GS &lt; 50 OLS Model'!$B$8*F34</f>
        <v>4186909.0578663889</v>
      </c>
      <c r="S34" s="23">
        <f>'GS &lt; 50 OLS Model'!$B$9*G34</f>
        <v>3593405.2227143412</v>
      </c>
      <c r="T34" s="23">
        <f>'GS &lt; 50 OLS Model'!$B$10*H34</f>
        <v>11419659.136943432</v>
      </c>
      <c r="U34" s="23">
        <f>'GS &lt; 50 OLS Model'!$B$11*I34</f>
        <v>0</v>
      </c>
      <c r="V34" s="23">
        <f>'GS &lt; 50 OLS Model'!$B$12*J34</f>
        <v>0</v>
      </c>
      <c r="W34" s="23">
        <f>'GS &lt; 50 OLS Model'!$B$13*K34</f>
        <v>0</v>
      </c>
      <c r="X34" s="23">
        <f>'GS &lt; 50 OLS Model'!$B$14*L34</f>
        <v>0</v>
      </c>
      <c r="Y34" s="23">
        <f>'GS &lt; 50 OLS Model'!$B$15*M34</f>
        <v>0</v>
      </c>
      <c r="Z34" s="23">
        <f t="shared" si="3"/>
        <v>8288866.763510271</v>
      </c>
      <c r="AA34" s="13">
        <f t="shared" si="4"/>
        <v>3.8466036397348607E-2</v>
      </c>
      <c r="AB34" s="13">
        <f t="shared" si="5"/>
        <v>3.8466036397348607E-2</v>
      </c>
    </row>
    <row r="35" spans="1:28" x14ac:dyDescent="0.25">
      <c r="A35" s="11">
        <f>'Monthly Data'!A35</f>
        <v>38808</v>
      </c>
      <c r="B35" s="6">
        <f t="shared" si="1"/>
        <v>2006</v>
      </c>
      <c r="C35" s="30">
        <f>'Monthly Data'!E35</f>
        <v>6742419.5424000006</v>
      </c>
      <c r="D35" s="30">
        <f>'Monthly Data'!M35</f>
        <v>309.7</v>
      </c>
      <c r="E35" s="30">
        <f>'Monthly Data'!N35</f>
        <v>0</v>
      </c>
      <c r="F35" s="30">
        <f>'Monthly Data'!P35</f>
        <v>30</v>
      </c>
      <c r="G35" s="30">
        <f>'Monthly Data'!R35</f>
        <v>75.599999999999994</v>
      </c>
      <c r="H35" s="30">
        <f>'Monthly Data'!T35</f>
        <v>3276</v>
      </c>
      <c r="I35" s="30">
        <f>'Monthly Data'!X35</f>
        <v>0</v>
      </c>
      <c r="J35" s="30">
        <f>'Monthly Data'!AD35</f>
        <v>0</v>
      </c>
      <c r="K35" s="30">
        <f>'Monthly Data'!AF35</f>
        <v>1</v>
      </c>
      <c r="L35" s="30">
        <f>'Monthly Data'!AG35</f>
        <v>0</v>
      </c>
      <c r="M35" s="30">
        <f>'Monthly Data'!AH35</f>
        <v>0</v>
      </c>
      <c r="N35" s="30"/>
      <c r="O35" s="23">
        <f>'GS &lt; 50 OLS Model'!$B$5</f>
        <v>-12367234.9465017</v>
      </c>
      <c r="P35" s="23">
        <f>'GS &lt; 50 OLS Model'!$B$6*D35</f>
        <v>789224.59255070821</v>
      </c>
      <c r="Q35" s="23">
        <f>'GS &lt; 50 OLS Model'!$B$7*E35</f>
        <v>0</v>
      </c>
      <c r="R35" s="23">
        <f>'GS &lt; 50 OLS Model'!$B$8*F35</f>
        <v>4051847.47535457</v>
      </c>
      <c r="S35" s="23">
        <f>'GS &lt; 50 OLS Model'!$B$9*G35</f>
        <v>3626988.4490948487</v>
      </c>
      <c r="T35" s="23">
        <f>'GS &lt; 50 OLS Model'!$B$10*H35</f>
        <v>11371064.842743672</v>
      </c>
      <c r="U35" s="23">
        <f>'GS &lt; 50 OLS Model'!$B$11*I35</f>
        <v>0</v>
      </c>
      <c r="V35" s="23">
        <f>'GS &lt; 50 OLS Model'!$B$12*J35</f>
        <v>0</v>
      </c>
      <c r="W35" s="23">
        <f>'GS &lt; 50 OLS Model'!$B$13*K35</f>
        <v>-562461.25423987105</v>
      </c>
      <c r="X35" s="23">
        <f>'GS &lt; 50 OLS Model'!$B$14*L35</f>
        <v>0</v>
      </c>
      <c r="Y35" s="23">
        <f>'GS &lt; 50 OLS Model'!$B$15*M35</f>
        <v>0</v>
      </c>
      <c r="Z35" s="23">
        <f t="shared" si="3"/>
        <v>6909429.1590022277</v>
      </c>
      <c r="AA35" s="13">
        <f t="shared" si="4"/>
        <v>2.4769982875135522E-2</v>
      </c>
      <c r="AB35" s="13">
        <f t="shared" si="5"/>
        <v>2.4769982875135522E-2</v>
      </c>
    </row>
    <row r="36" spans="1:28" x14ac:dyDescent="0.25">
      <c r="A36" s="11">
        <f>'Monthly Data'!A36</f>
        <v>38838</v>
      </c>
      <c r="B36" s="6">
        <f t="shared" si="1"/>
        <v>2006</v>
      </c>
      <c r="C36" s="30">
        <f>'Monthly Data'!E36</f>
        <v>6574349.9583000001</v>
      </c>
      <c r="D36" s="30">
        <f>'Monthly Data'!M36</f>
        <v>145</v>
      </c>
      <c r="E36" s="30">
        <f>'Monthly Data'!N36</f>
        <v>15.9</v>
      </c>
      <c r="F36" s="30">
        <f>'Monthly Data'!P36</f>
        <v>31</v>
      </c>
      <c r="G36" s="30">
        <f>'Monthly Data'!R36</f>
        <v>77.400000000000006</v>
      </c>
      <c r="H36" s="30">
        <f>'Monthly Data'!T36</f>
        <v>3259</v>
      </c>
      <c r="I36" s="30">
        <f>'Monthly Data'!X36</f>
        <v>0</v>
      </c>
      <c r="J36" s="30">
        <f>'Monthly Data'!AD36</f>
        <v>0</v>
      </c>
      <c r="K36" s="30">
        <f>'Monthly Data'!AF36</f>
        <v>0</v>
      </c>
      <c r="L36" s="30">
        <f>'Monthly Data'!AG36</f>
        <v>0</v>
      </c>
      <c r="M36" s="30">
        <f>'Monthly Data'!AH36</f>
        <v>1</v>
      </c>
      <c r="N36" s="30"/>
      <c r="O36" s="23">
        <f>'GS &lt; 50 OLS Model'!$B$5</f>
        <v>-12367234.9465017</v>
      </c>
      <c r="P36" s="23">
        <f>'GS &lt; 50 OLS Model'!$B$6*D36</f>
        <v>369511.02977027028</v>
      </c>
      <c r="Q36" s="23">
        <f>'GS &lt; 50 OLS Model'!$B$7*E36</f>
        <v>208946.56424361607</v>
      </c>
      <c r="R36" s="23">
        <f>'GS &lt; 50 OLS Model'!$B$8*F36</f>
        <v>4186909.0578663889</v>
      </c>
      <c r="S36" s="23">
        <f>'GS &lt; 50 OLS Model'!$B$9*G36</f>
        <v>3713345.3169304407</v>
      </c>
      <c r="T36" s="23">
        <f>'GS &lt; 50 OLS Model'!$B$10*H36</f>
        <v>11312057.485501107</v>
      </c>
      <c r="U36" s="23">
        <f>'GS &lt; 50 OLS Model'!$B$11*I36</f>
        <v>0</v>
      </c>
      <c r="V36" s="23">
        <f>'GS &lt; 50 OLS Model'!$B$12*J36</f>
        <v>0</v>
      </c>
      <c r="W36" s="23">
        <f>'GS &lt; 50 OLS Model'!$B$13*K36</f>
        <v>0</v>
      </c>
      <c r="X36" s="23">
        <f>'GS &lt; 50 OLS Model'!$B$14*L36</f>
        <v>0</v>
      </c>
      <c r="Y36" s="23">
        <f>'GS &lt; 50 OLS Model'!$B$15*M36</f>
        <v>-544912.84114379704</v>
      </c>
      <c r="Z36" s="23">
        <f t="shared" si="3"/>
        <v>6878621.6666663261</v>
      </c>
      <c r="AA36" s="13">
        <f t="shared" si="4"/>
        <v>4.6281641576166543E-2</v>
      </c>
      <c r="AB36" s="13">
        <f t="shared" si="5"/>
        <v>4.6281641576166543E-2</v>
      </c>
    </row>
    <row r="37" spans="1:28" x14ac:dyDescent="0.25">
      <c r="A37" s="11">
        <f>'Monthly Data'!A37</f>
        <v>38869</v>
      </c>
      <c r="B37" s="6">
        <f t="shared" si="1"/>
        <v>2006</v>
      </c>
      <c r="C37" s="30">
        <f>'Monthly Data'!E37</f>
        <v>6767958.3612000002</v>
      </c>
      <c r="D37" s="30">
        <f>'Monthly Data'!M37</f>
        <v>36.4</v>
      </c>
      <c r="E37" s="30">
        <f>'Monthly Data'!N37</f>
        <v>36.299999999999997</v>
      </c>
      <c r="F37" s="30">
        <f>'Monthly Data'!P37</f>
        <v>30</v>
      </c>
      <c r="G37" s="30">
        <f>'Monthly Data'!R37</f>
        <v>79.3</v>
      </c>
      <c r="H37" s="30">
        <f>'Monthly Data'!T37</f>
        <v>3259</v>
      </c>
      <c r="I37" s="30">
        <f>'Monthly Data'!X37</f>
        <v>0</v>
      </c>
      <c r="J37" s="30">
        <f>'Monthly Data'!AD37</f>
        <v>0</v>
      </c>
      <c r="K37" s="30">
        <f>'Monthly Data'!AF37</f>
        <v>0</v>
      </c>
      <c r="L37" s="30">
        <f>'Monthly Data'!AG37</f>
        <v>0</v>
      </c>
      <c r="M37" s="30">
        <f>'Monthly Data'!AH37</f>
        <v>1</v>
      </c>
      <c r="N37" s="30"/>
      <c r="O37" s="23">
        <f>'GS &lt; 50 OLS Model'!$B$5</f>
        <v>-12367234.9465017</v>
      </c>
      <c r="P37" s="23">
        <f>'GS &lt; 50 OLS Model'!$B$6*D37</f>
        <v>92760.010231985085</v>
      </c>
      <c r="Q37" s="23">
        <f>'GS &lt; 50 OLS Model'!$B$7*E37</f>
        <v>477028.94855618005</v>
      </c>
      <c r="R37" s="23">
        <f>'GS &lt; 50 OLS Model'!$B$8*F37</f>
        <v>4051847.47535457</v>
      </c>
      <c r="S37" s="23">
        <f>'GS &lt; 50 OLS Model'!$B$9*G37</f>
        <v>3804499.7885346757</v>
      </c>
      <c r="T37" s="23">
        <f>'GS &lt; 50 OLS Model'!$B$10*H37</f>
        <v>11312057.485501107</v>
      </c>
      <c r="U37" s="23">
        <f>'GS &lt; 50 OLS Model'!$B$11*I37</f>
        <v>0</v>
      </c>
      <c r="V37" s="23">
        <f>'GS &lt; 50 OLS Model'!$B$12*J37</f>
        <v>0</v>
      </c>
      <c r="W37" s="23">
        <f>'GS &lt; 50 OLS Model'!$B$13*K37</f>
        <v>0</v>
      </c>
      <c r="X37" s="23">
        <f>'GS &lt; 50 OLS Model'!$B$14*L37</f>
        <v>0</v>
      </c>
      <c r="Y37" s="23">
        <f>'GS &lt; 50 OLS Model'!$B$15*M37</f>
        <v>-544912.84114379704</v>
      </c>
      <c r="Z37" s="23">
        <f t="shared" si="3"/>
        <v>6826045.9205330191</v>
      </c>
      <c r="AA37" s="13">
        <f t="shared" si="4"/>
        <v>8.5827300099877799E-3</v>
      </c>
      <c r="AB37" s="13">
        <f t="shared" si="5"/>
        <v>8.5827300099877799E-3</v>
      </c>
    </row>
    <row r="38" spans="1:28" x14ac:dyDescent="0.25">
      <c r="A38" s="11">
        <f>'Monthly Data'!A38</f>
        <v>38899</v>
      </c>
      <c r="B38" s="6">
        <f t="shared" si="1"/>
        <v>2006</v>
      </c>
      <c r="C38" s="30">
        <f>'Monthly Data'!E38</f>
        <v>8082435.6216000002</v>
      </c>
      <c r="D38" s="30">
        <f>'Monthly Data'!M38</f>
        <v>3.7</v>
      </c>
      <c r="E38" s="30">
        <f>'Monthly Data'!N38</f>
        <v>115</v>
      </c>
      <c r="F38" s="30">
        <f>'Monthly Data'!P38</f>
        <v>31</v>
      </c>
      <c r="G38" s="30">
        <f>'Monthly Data'!R38</f>
        <v>80.400000000000006</v>
      </c>
      <c r="H38" s="30">
        <f>'Monthly Data'!T38</f>
        <v>3248</v>
      </c>
      <c r="I38" s="30">
        <f>'Monthly Data'!X38</f>
        <v>0</v>
      </c>
      <c r="J38" s="30">
        <f>'Monthly Data'!AD38</f>
        <v>0</v>
      </c>
      <c r="K38" s="30">
        <f>'Monthly Data'!AF38</f>
        <v>0</v>
      </c>
      <c r="L38" s="30">
        <f>'Monthly Data'!AG38</f>
        <v>0</v>
      </c>
      <c r="M38" s="30">
        <f>'Monthly Data'!AH38</f>
        <v>1</v>
      </c>
      <c r="N38" s="30"/>
      <c r="O38" s="23">
        <f>'GS &lt; 50 OLS Model'!$B$5</f>
        <v>-12367234.9465017</v>
      </c>
      <c r="P38" s="23">
        <f>'GS &lt; 50 OLS Model'!$B$6*D38</f>
        <v>9428.9021389655172</v>
      </c>
      <c r="Q38" s="23">
        <f>'GS &lt; 50 OLS Model'!$B$7*E38</f>
        <v>1511248.7350953363</v>
      </c>
      <c r="R38" s="23">
        <f>'GS &lt; 50 OLS Model'!$B$8*F38</f>
        <v>4186909.0578663889</v>
      </c>
      <c r="S38" s="23">
        <f>'GS &lt; 50 OLS Model'!$B$9*G38</f>
        <v>3857273.4299897603</v>
      </c>
      <c r="T38" s="23">
        <f>'GS &lt; 50 OLS Model'!$B$10*H38</f>
        <v>11273876.254344152</v>
      </c>
      <c r="U38" s="23">
        <f>'GS &lt; 50 OLS Model'!$B$11*I38</f>
        <v>0</v>
      </c>
      <c r="V38" s="23">
        <f>'GS &lt; 50 OLS Model'!$B$12*J38</f>
        <v>0</v>
      </c>
      <c r="W38" s="23">
        <f>'GS &lt; 50 OLS Model'!$B$13*K38</f>
        <v>0</v>
      </c>
      <c r="X38" s="23">
        <f>'GS &lt; 50 OLS Model'!$B$14*L38</f>
        <v>0</v>
      </c>
      <c r="Y38" s="23">
        <f>'GS &lt; 50 OLS Model'!$B$15*M38</f>
        <v>-544912.84114379704</v>
      </c>
      <c r="Z38" s="23">
        <f t="shared" si="3"/>
        <v>7926588.5917891068</v>
      </c>
      <c r="AA38" s="13">
        <f t="shared" si="4"/>
        <v>1.9282186349174019E-2</v>
      </c>
      <c r="AB38" s="13">
        <f t="shared" si="5"/>
        <v>-1.9282186349174019E-2</v>
      </c>
    </row>
    <row r="39" spans="1:28" x14ac:dyDescent="0.25">
      <c r="A39" s="11">
        <f>'Monthly Data'!A39</f>
        <v>38930</v>
      </c>
      <c r="B39" s="6">
        <f t="shared" si="1"/>
        <v>2006</v>
      </c>
      <c r="C39" s="30">
        <f>'Monthly Data'!E39</f>
        <v>7274512.8274999997</v>
      </c>
      <c r="D39" s="30">
        <f>'Monthly Data'!M39</f>
        <v>10.4</v>
      </c>
      <c r="E39" s="30">
        <f>'Monthly Data'!N39</f>
        <v>79.8</v>
      </c>
      <c r="F39" s="30">
        <f>'Monthly Data'!P39</f>
        <v>31</v>
      </c>
      <c r="G39" s="30">
        <f>'Monthly Data'!R39</f>
        <v>80.099999999999994</v>
      </c>
      <c r="H39" s="30">
        <f>'Monthly Data'!T39</f>
        <v>3247</v>
      </c>
      <c r="I39" s="30">
        <f>'Monthly Data'!X39</f>
        <v>0</v>
      </c>
      <c r="J39" s="30">
        <f>'Monthly Data'!AD39</f>
        <v>0</v>
      </c>
      <c r="K39" s="30">
        <f>'Monthly Data'!AF39</f>
        <v>0</v>
      </c>
      <c r="L39" s="30">
        <f>'Monthly Data'!AG39</f>
        <v>0</v>
      </c>
      <c r="M39" s="30">
        <f>'Monthly Data'!AH39</f>
        <v>1</v>
      </c>
      <c r="N39" s="30"/>
      <c r="O39" s="23">
        <f>'GS &lt; 50 OLS Model'!$B$5</f>
        <v>-12367234.9465017</v>
      </c>
      <c r="P39" s="23">
        <f>'GS &lt; 50 OLS Model'!$B$6*D39</f>
        <v>26502.860066281453</v>
      </c>
      <c r="Q39" s="23">
        <f>'GS &lt; 50 OLS Model'!$B$7*E39</f>
        <v>1048675.2092226769</v>
      </c>
      <c r="R39" s="23">
        <f>'GS &lt; 50 OLS Model'!$B$8*F39</f>
        <v>4186909.0578663889</v>
      </c>
      <c r="S39" s="23">
        <f>'GS &lt; 50 OLS Model'!$B$9*G39</f>
        <v>3842880.6186838276</v>
      </c>
      <c r="T39" s="23">
        <f>'GS &lt; 50 OLS Model'!$B$10*H39</f>
        <v>11270405.233329885</v>
      </c>
      <c r="U39" s="23">
        <f>'GS &lt; 50 OLS Model'!$B$11*I39</f>
        <v>0</v>
      </c>
      <c r="V39" s="23">
        <f>'GS &lt; 50 OLS Model'!$B$12*J39</f>
        <v>0</v>
      </c>
      <c r="W39" s="23">
        <f>'GS &lt; 50 OLS Model'!$B$13*K39</f>
        <v>0</v>
      </c>
      <c r="X39" s="23">
        <f>'GS &lt; 50 OLS Model'!$B$14*L39</f>
        <v>0</v>
      </c>
      <c r="Y39" s="23">
        <f>'GS &lt; 50 OLS Model'!$B$15*M39</f>
        <v>-544912.84114379704</v>
      </c>
      <c r="Z39" s="23">
        <f t="shared" si="3"/>
        <v>7463225.1915235622</v>
      </c>
      <c r="AA39" s="13">
        <f t="shared" si="4"/>
        <v>2.5941581037587706E-2</v>
      </c>
      <c r="AB39" s="13">
        <f t="shared" si="5"/>
        <v>2.5941581037587706E-2</v>
      </c>
    </row>
    <row r="40" spans="1:28" x14ac:dyDescent="0.25">
      <c r="A40" s="11">
        <f>'Monthly Data'!A40</f>
        <v>38961</v>
      </c>
      <c r="B40" s="6">
        <f t="shared" si="1"/>
        <v>2006</v>
      </c>
      <c r="C40" s="30">
        <f>'Monthly Data'!E40</f>
        <v>6563914.1610000003</v>
      </c>
      <c r="D40" s="30">
        <f>'Monthly Data'!M40</f>
        <v>97.9</v>
      </c>
      <c r="E40" s="30">
        <f>'Monthly Data'!N40</f>
        <v>4.5999999999999996</v>
      </c>
      <c r="F40" s="30">
        <f>'Monthly Data'!P40</f>
        <v>30</v>
      </c>
      <c r="G40" s="30">
        <f>'Monthly Data'!R40</f>
        <v>78.2</v>
      </c>
      <c r="H40" s="30">
        <f>'Monthly Data'!T40</f>
        <v>3240</v>
      </c>
      <c r="I40" s="30">
        <f>'Monthly Data'!X40</f>
        <v>0</v>
      </c>
      <c r="J40" s="30">
        <f>'Monthly Data'!AD40</f>
        <v>1</v>
      </c>
      <c r="K40" s="30">
        <f>'Monthly Data'!AF40</f>
        <v>0</v>
      </c>
      <c r="L40" s="30">
        <f>'Monthly Data'!AG40</f>
        <v>0</v>
      </c>
      <c r="M40" s="30">
        <f>'Monthly Data'!AH40</f>
        <v>0</v>
      </c>
      <c r="N40" s="30"/>
      <c r="O40" s="23">
        <f>'GS &lt; 50 OLS Model'!$B$5</f>
        <v>-12367234.9465017</v>
      </c>
      <c r="P40" s="23">
        <f>'GS &lt; 50 OLS Model'!$B$6*D40</f>
        <v>249483.6538931687</v>
      </c>
      <c r="Q40" s="23">
        <f>'GS &lt; 50 OLS Model'!$B$7*E40</f>
        <v>60449.949403813451</v>
      </c>
      <c r="R40" s="23">
        <f>'GS &lt; 50 OLS Model'!$B$8*F40</f>
        <v>4051847.47535457</v>
      </c>
      <c r="S40" s="23">
        <f>'GS &lt; 50 OLS Model'!$B$9*G40</f>
        <v>3751726.1470795926</v>
      </c>
      <c r="T40" s="23">
        <f>'GS &lt; 50 OLS Model'!$B$10*H40</f>
        <v>11246108.086230004</v>
      </c>
      <c r="U40" s="23">
        <f>'GS &lt; 50 OLS Model'!$B$11*I40</f>
        <v>0</v>
      </c>
      <c r="V40" s="23">
        <f>'GS &lt; 50 OLS Model'!$B$12*J40</f>
        <v>-458368.44831450901</v>
      </c>
      <c r="W40" s="23">
        <f>'GS &lt; 50 OLS Model'!$B$13*K40</f>
        <v>0</v>
      </c>
      <c r="X40" s="23">
        <f>'GS &lt; 50 OLS Model'!$B$14*L40</f>
        <v>0</v>
      </c>
      <c r="Y40" s="23">
        <f>'GS &lt; 50 OLS Model'!$B$15*M40</f>
        <v>0</v>
      </c>
      <c r="Z40" s="23">
        <f t="shared" si="3"/>
        <v>6534011.9171449393</v>
      </c>
      <c r="AA40" s="13">
        <f t="shared" si="4"/>
        <v>4.5555507158712531E-3</v>
      </c>
      <c r="AB40" s="13">
        <f t="shared" si="5"/>
        <v>-4.5555507158712531E-3</v>
      </c>
    </row>
    <row r="41" spans="1:28" x14ac:dyDescent="0.25">
      <c r="A41" s="11">
        <f>'Monthly Data'!A41</f>
        <v>38991</v>
      </c>
      <c r="B41" s="6">
        <f t="shared" si="1"/>
        <v>2006</v>
      </c>
      <c r="C41" s="30">
        <f>'Monthly Data'!E41</f>
        <v>6792780.6912999991</v>
      </c>
      <c r="D41" s="30">
        <f>'Monthly Data'!M41</f>
        <v>301.60000000000002</v>
      </c>
      <c r="E41" s="30">
        <f>'Monthly Data'!N41</f>
        <v>0</v>
      </c>
      <c r="F41" s="30">
        <f>'Monthly Data'!P41</f>
        <v>31</v>
      </c>
      <c r="G41" s="30">
        <f>'Monthly Data'!R41</f>
        <v>76.8</v>
      </c>
      <c r="H41" s="30">
        <f>'Monthly Data'!T41</f>
        <v>3233</v>
      </c>
      <c r="I41" s="30">
        <f>'Monthly Data'!X41</f>
        <v>0</v>
      </c>
      <c r="J41" s="30">
        <f>'Monthly Data'!AD41</f>
        <v>1</v>
      </c>
      <c r="K41" s="30">
        <f>'Monthly Data'!AF41</f>
        <v>0</v>
      </c>
      <c r="L41" s="30">
        <f>'Monthly Data'!AG41</f>
        <v>0</v>
      </c>
      <c r="M41" s="30">
        <f>'Monthly Data'!AH41</f>
        <v>0</v>
      </c>
      <c r="N41" s="30"/>
      <c r="O41" s="23">
        <f>'GS &lt; 50 OLS Model'!$B$5</f>
        <v>-12367234.9465017</v>
      </c>
      <c r="P41" s="23">
        <f>'GS &lt; 50 OLS Model'!$B$6*D41</f>
        <v>768582.94192216219</v>
      </c>
      <c r="Q41" s="23">
        <f>'GS &lt; 50 OLS Model'!$B$7*E41</f>
        <v>0</v>
      </c>
      <c r="R41" s="23">
        <f>'GS &lt; 50 OLS Model'!$B$8*F41</f>
        <v>4186909.0578663889</v>
      </c>
      <c r="S41" s="23">
        <f>'GS &lt; 50 OLS Model'!$B$9*G41</f>
        <v>3684559.6943185763</v>
      </c>
      <c r="T41" s="23">
        <f>'GS &lt; 50 OLS Model'!$B$10*H41</f>
        <v>11221810.939130126</v>
      </c>
      <c r="U41" s="23">
        <f>'GS &lt; 50 OLS Model'!$B$11*I41</f>
        <v>0</v>
      </c>
      <c r="V41" s="23">
        <f>'GS &lt; 50 OLS Model'!$B$12*J41</f>
        <v>-458368.44831450901</v>
      </c>
      <c r="W41" s="23">
        <f>'GS &lt; 50 OLS Model'!$B$13*K41</f>
        <v>0</v>
      </c>
      <c r="X41" s="23">
        <f>'GS &lt; 50 OLS Model'!$B$14*L41</f>
        <v>0</v>
      </c>
      <c r="Y41" s="23">
        <f>'GS &lt; 50 OLS Model'!$B$15*M41</f>
        <v>0</v>
      </c>
      <c r="Z41" s="23">
        <f t="shared" si="3"/>
        <v>7036259.2384210424</v>
      </c>
      <c r="AA41" s="13">
        <f t="shared" si="4"/>
        <v>3.5843722649972161E-2</v>
      </c>
      <c r="AB41" s="13">
        <f t="shared" si="5"/>
        <v>3.5843722649972161E-2</v>
      </c>
    </row>
    <row r="42" spans="1:28" x14ac:dyDescent="0.25">
      <c r="A42" s="11">
        <f>'Monthly Data'!A42</f>
        <v>39022</v>
      </c>
      <c r="B42" s="6">
        <f t="shared" si="1"/>
        <v>2006</v>
      </c>
      <c r="C42" s="30">
        <f>'Monthly Data'!E42</f>
        <v>6950923.5348000005</v>
      </c>
      <c r="D42" s="30">
        <f>'Monthly Data'!M42</f>
        <v>391.1</v>
      </c>
      <c r="E42" s="30">
        <f>'Monthly Data'!N42</f>
        <v>0</v>
      </c>
      <c r="F42" s="30">
        <f>'Monthly Data'!P42</f>
        <v>30</v>
      </c>
      <c r="G42" s="30">
        <f>'Monthly Data'!R42</f>
        <v>75.3</v>
      </c>
      <c r="H42" s="30">
        <f>'Monthly Data'!T42</f>
        <v>3229</v>
      </c>
      <c r="I42" s="30">
        <f>'Monthly Data'!X42</f>
        <v>0</v>
      </c>
      <c r="J42" s="30">
        <f>'Monthly Data'!AD42</f>
        <v>1</v>
      </c>
      <c r="K42" s="30">
        <f>'Monthly Data'!AF42</f>
        <v>0</v>
      </c>
      <c r="L42" s="30">
        <f>'Monthly Data'!AG42</f>
        <v>0</v>
      </c>
      <c r="M42" s="30">
        <f>'Monthly Data'!AH42</f>
        <v>0</v>
      </c>
      <c r="N42" s="30"/>
      <c r="O42" s="23">
        <f>'GS &lt; 50 OLS Model'!$B$5</f>
        <v>-12367234.9465017</v>
      </c>
      <c r="P42" s="23">
        <f>'GS &lt; 50 OLS Model'!$B$6*D42</f>
        <v>996660.43960794969</v>
      </c>
      <c r="Q42" s="23">
        <f>'GS &lt; 50 OLS Model'!$B$7*E42</f>
        <v>0</v>
      </c>
      <c r="R42" s="23">
        <f>'GS &lt; 50 OLS Model'!$B$8*F42</f>
        <v>4051847.47535457</v>
      </c>
      <c r="S42" s="23">
        <f>'GS &lt; 50 OLS Model'!$B$9*G42</f>
        <v>3612595.6377889165</v>
      </c>
      <c r="T42" s="23">
        <f>'GS &lt; 50 OLS Model'!$B$10*H42</f>
        <v>11207926.855073052</v>
      </c>
      <c r="U42" s="23">
        <f>'GS &lt; 50 OLS Model'!$B$11*I42</f>
        <v>0</v>
      </c>
      <c r="V42" s="23">
        <f>'GS &lt; 50 OLS Model'!$B$12*J42</f>
        <v>-458368.44831450901</v>
      </c>
      <c r="W42" s="23">
        <f>'GS &lt; 50 OLS Model'!$B$13*K42</f>
        <v>0</v>
      </c>
      <c r="X42" s="23">
        <f>'GS &lt; 50 OLS Model'!$B$14*L42</f>
        <v>0</v>
      </c>
      <c r="Y42" s="23">
        <f>'GS &lt; 50 OLS Model'!$B$15*M42</f>
        <v>0</v>
      </c>
      <c r="Z42" s="23">
        <f t="shared" si="3"/>
        <v>7043427.0130082788</v>
      </c>
      <c r="AA42" s="13">
        <f t="shared" si="4"/>
        <v>1.3308084565332499E-2</v>
      </c>
      <c r="AB42" s="13">
        <f t="shared" si="5"/>
        <v>1.3308084565332499E-2</v>
      </c>
    </row>
    <row r="43" spans="1:28" x14ac:dyDescent="0.25">
      <c r="A43" s="11">
        <f>'Monthly Data'!A43</f>
        <v>39052</v>
      </c>
      <c r="B43" s="6">
        <f t="shared" si="1"/>
        <v>2006</v>
      </c>
      <c r="C43" s="30">
        <f>'Monthly Data'!E43</f>
        <v>7448183.9452999998</v>
      </c>
      <c r="D43" s="30">
        <f>'Monthly Data'!M43</f>
        <v>541.6</v>
      </c>
      <c r="E43" s="30">
        <f>'Monthly Data'!N43</f>
        <v>0</v>
      </c>
      <c r="F43" s="30">
        <f>'Monthly Data'!P43</f>
        <v>31</v>
      </c>
      <c r="G43" s="30">
        <f>'Monthly Data'!R43</f>
        <v>76.2</v>
      </c>
      <c r="H43" s="30">
        <f>'Monthly Data'!T43</f>
        <v>3219</v>
      </c>
      <c r="I43" s="30">
        <f>'Monthly Data'!X43</f>
        <v>0</v>
      </c>
      <c r="J43" s="30">
        <f>'Monthly Data'!AD43</f>
        <v>0</v>
      </c>
      <c r="K43" s="30">
        <f>'Monthly Data'!AF43</f>
        <v>0</v>
      </c>
      <c r="L43" s="30">
        <f>'Monthly Data'!AG43</f>
        <v>1</v>
      </c>
      <c r="M43" s="30">
        <f>'Monthly Data'!AH43</f>
        <v>0</v>
      </c>
      <c r="N43" s="30"/>
      <c r="O43" s="23">
        <f>'GS &lt; 50 OLS Model'!$B$5</f>
        <v>-12367234.9465017</v>
      </c>
      <c r="P43" s="23">
        <f>'GS &lt; 50 OLS Model'!$B$6*D43</f>
        <v>1380187.4049901958</v>
      </c>
      <c r="Q43" s="23">
        <f>'GS &lt; 50 OLS Model'!$B$7*E43</f>
        <v>0</v>
      </c>
      <c r="R43" s="23">
        <f>'GS &lt; 50 OLS Model'!$B$8*F43</f>
        <v>4186909.0578663889</v>
      </c>
      <c r="S43" s="23">
        <f>'GS &lt; 50 OLS Model'!$B$9*G43</f>
        <v>3655774.0717067127</v>
      </c>
      <c r="T43" s="23">
        <f>'GS &lt; 50 OLS Model'!$B$10*H43</f>
        <v>11173216.644930366</v>
      </c>
      <c r="U43" s="23">
        <f>'GS &lt; 50 OLS Model'!$B$11*I43</f>
        <v>0</v>
      </c>
      <c r="V43" s="23">
        <f>'GS &lt; 50 OLS Model'!$B$12*J43</f>
        <v>0</v>
      </c>
      <c r="W43" s="23">
        <f>'GS &lt; 50 OLS Model'!$B$13*K43</f>
        <v>0</v>
      </c>
      <c r="X43" s="23">
        <f>'GS &lt; 50 OLS Model'!$B$14*L43</f>
        <v>-234181.59750855001</v>
      </c>
      <c r="Y43" s="23">
        <f>'GS &lt; 50 OLS Model'!$B$15*M43</f>
        <v>0</v>
      </c>
      <c r="Z43" s="23">
        <f t="shared" si="3"/>
        <v>7794670.6354834139</v>
      </c>
      <c r="AA43" s="13">
        <f t="shared" si="4"/>
        <v>4.651962045084243E-2</v>
      </c>
      <c r="AB43" s="13">
        <f t="shared" si="5"/>
        <v>4.651962045084243E-2</v>
      </c>
    </row>
    <row r="44" spans="1:28" x14ac:dyDescent="0.25">
      <c r="A44" s="11">
        <f>'Monthly Data'!A44</f>
        <v>39083</v>
      </c>
      <c r="B44" s="6">
        <f t="shared" si="1"/>
        <v>2007</v>
      </c>
      <c r="C44" s="30">
        <f>'Monthly Data'!E44</f>
        <v>8124999.6141999997</v>
      </c>
      <c r="D44" s="30">
        <f>'Monthly Data'!M44</f>
        <v>712.6</v>
      </c>
      <c r="E44" s="30">
        <f>'Monthly Data'!N44</f>
        <v>0</v>
      </c>
      <c r="F44" s="30">
        <f>'Monthly Data'!P44</f>
        <v>31</v>
      </c>
      <c r="G44" s="30">
        <f>'Monthly Data'!R44</f>
        <v>76.8</v>
      </c>
      <c r="H44" s="30">
        <f>'Monthly Data'!T44</f>
        <v>3223</v>
      </c>
      <c r="I44" s="30">
        <f>'Monthly Data'!X44</f>
        <v>0</v>
      </c>
      <c r="J44" s="30">
        <f>'Monthly Data'!AD44</f>
        <v>0</v>
      </c>
      <c r="K44" s="30">
        <f>'Monthly Data'!AF44</f>
        <v>0</v>
      </c>
      <c r="L44" s="30">
        <f>'Monthly Data'!AG44</f>
        <v>0</v>
      </c>
      <c r="M44" s="30">
        <f>'Monthly Data'!AH44</f>
        <v>0</v>
      </c>
      <c r="N44" s="30"/>
      <c r="O44" s="23">
        <f>'GS &lt; 50 OLS Model'!$B$5</f>
        <v>-12367234.9465017</v>
      </c>
      <c r="P44" s="23">
        <f>'GS &lt; 50 OLS Model'!$B$6*D44</f>
        <v>1815955.5849261696</v>
      </c>
      <c r="Q44" s="23">
        <f>'GS &lt; 50 OLS Model'!$B$7*E44</f>
        <v>0</v>
      </c>
      <c r="R44" s="23">
        <f>'GS &lt; 50 OLS Model'!$B$8*F44</f>
        <v>4186909.0578663889</v>
      </c>
      <c r="S44" s="23">
        <f>'GS &lt; 50 OLS Model'!$B$9*G44</f>
        <v>3684559.6943185763</v>
      </c>
      <c r="T44" s="23">
        <f>'GS &lt; 50 OLS Model'!$B$10*H44</f>
        <v>11187100.72898744</v>
      </c>
      <c r="U44" s="23">
        <f>'GS &lt; 50 OLS Model'!$B$11*I44</f>
        <v>0</v>
      </c>
      <c r="V44" s="23">
        <f>'GS &lt; 50 OLS Model'!$B$12*J44</f>
        <v>0</v>
      </c>
      <c r="W44" s="23">
        <f>'GS &lt; 50 OLS Model'!$B$13*K44</f>
        <v>0</v>
      </c>
      <c r="X44" s="23">
        <f>'GS &lt; 50 OLS Model'!$B$14*L44</f>
        <v>0</v>
      </c>
      <c r="Y44" s="23">
        <f>'GS &lt; 50 OLS Model'!$B$15*M44</f>
        <v>0</v>
      </c>
      <c r="Z44" s="23">
        <f t="shared" si="3"/>
        <v>8507290.1195968743</v>
      </c>
      <c r="AA44" s="13">
        <f t="shared" si="4"/>
        <v>4.7051141359902147E-2</v>
      </c>
      <c r="AB44" s="13">
        <f t="shared" si="5"/>
        <v>4.7051141359902147E-2</v>
      </c>
    </row>
    <row r="45" spans="1:28" x14ac:dyDescent="0.25">
      <c r="A45" s="11">
        <f>'Monthly Data'!A45</f>
        <v>39114</v>
      </c>
      <c r="B45" s="6">
        <f t="shared" si="1"/>
        <v>2007</v>
      </c>
      <c r="C45" s="30">
        <f>'Monthly Data'!E45</f>
        <v>7908335.4055999992</v>
      </c>
      <c r="D45" s="30">
        <f>'Monthly Data'!M45</f>
        <v>775.5</v>
      </c>
      <c r="E45" s="30">
        <f>'Monthly Data'!N45</f>
        <v>0</v>
      </c>
      <c r="F45" s="30">
        <f>'Monthly Data'!P45</f>
        <v>28</v>
      </c>
      <c r="G45" s="30">
        <f>'Monthly Data'!R45</f>
        <v>77.599999999999994</v>
      </c>
      <c r="H45" s="30">
        <f>'Monthly Data'!T45</f>
        <v>3221</v>
      </c>
      <c r="I45" s="30">
        <f>'Monthly Data'!X45</f>
        <v>0</v>
      </c>
      <c r="J45" s="30">
        <f>'Monthly Data'!AD45</f>
        <v>0</v>
      </c>
      <c r="K45" s="30">
        <f>'Monthly Data'!AF45</f>
        <v>0</v>
      </c>
      <c r="L45" s="30">
        <f>'Monthly Data'!AG45</f>
        <v>0</v>
      </c>
      <c r="M45" s="30">
        <f>'Monthly Data'!AH45</f>
        <v>0</v>
      </c>
      <c r="N45" s="30"/>
      <c r="O45" s="23">
        <f>'GS &lt; 50 OLS Model'!$B$5</f>
        <v>-12367234.9465017</v>
      </c>
      <c r="P45" s="23">
        <f>'GS &lt; 50 OLS Model'!$B$6*D45</f>
        <v>1976246.9212885834</v>
      </c>
      <c r="Q45" s="23">
        <f>'GS &lt; 50 OLS Model'!$B$7*E45</f>
        <v>0</v>
      </c>
      <c r="R45" s="23">
        <f>'GS &lt; 50 OLS Model'!$B$8*F45</f>
        <v>3781724.310330932</v>
      </c>
      <c r="S45" s="23">
        <f>'GS &lt; 50 OLS Model'!$B$9*G45</f>
        <v>3722940.5244677281</v>
      </c>
      <c r="T45" s="23">
        <f>'GS &lt; 50 OLS Model'!$B$10*H45</f>
        <v>11180158.686958903</v>
      </c>
      <c r="U45" s="23">
        <f>'GS &lt; 50 OLS Model'!$B$11*I45</f>
        <v>0</v>
      </c>
      <c r="V45" s="23">
        <f>'GS &lt; 50 OLS Model'!$B$12*J45</f>
        <v>0</v>
      </c>
      <c r="W45" s="23">
        <f>'GS &lt; 50 OLS Model'!$B$13*K45</f>
        <v>0</v>
      </c>
      <c r="X45" s="23">
        <f>'GS &lt; 50 OLS Model'!$B$14*L45</f>
        <v>0</v>
      </c>
      <c r="Y45" s="23">
        <f>'GS &lt; 50 OLS Model'!$B$15*M45</f>
        <v>0</v>
      </c>
      <c r="Z45" s="23">
        <f t="shared" si="3"/>
        <v>8293835.4965444468</v>
      </c>
      <c r="AA45" s="13">
        <f t="shared" si="4"/>
        <v>4.8746047198689843E-2</v>
      </c>
      <c r="AB45" s="13">
        <f t="shared" si="5"/>
        <v>4.8746047198689843E-2</v>
      </c>
    </row>
    <row r="46" spans="1:28" x14ac:dyDescent="0.25">
      <c r="A46" s="11">
        <f>'Monthly Data'!A46</f>
        <v>39142</v>
      </c>
      <c r="B46" s="6">
        <f t="shared" si="1"/>
        <v>2007</v>
      </c>
      <c r="C46" s="30">
        <f>'Monthly Data'!E46</f>
        <v>8264040.6025</v>
      </c>
      <c r="D46" s="30">
        <f>'Monthly Data'!M46</f>
        <v>588.29999999999995</v>
      </c>
      <c r="E46" s="30">
        <f>'Monthly Data'!N46</f>
        <v>0</v>
      </c>
      <c r="F46" s="30">
        <f>'Monthly Data'!P46</f>
        <v>31</v>
      </c>
      <c r="G46" s="30">
        <f>'Monthly Data'!R46</f>
        <v>79</v>
      </c>
      <c r="H46" s="30">
        <f>'Monthly Data'!T46</f>
        <v>3206</v>
      </c>
      <c r="I46" s="30">
        <f>'Monthly Data'!X46</f>
        <v>0</v>
      </c>
      <c r="J46" s="30">
        <f>'Monthly Data'!AD46</f>
        <v>0</v>
      </c>
      <c r="K46" s="30">
        <f>'Monthly Data'!AF46</f>
        <v>0</v>
      </c>
      <c r="L46" s="30">
        <f>'Monthly Data'!AG46</f>
        <v>0</v>
      </c>
      <c r="M46" s="30">
        <f>'Monthly Data'!AH46</f>
        <v>0</v>
      </c>
      <c r="N46" s="30"/>
      <c r="O46" s="23">
        <f>'GS &lt; 50 OLS Model'!$B$5</f>
        <v>-12367234.9465017</v>
      </c>
      <c r="P46" s="23">
        <f>'GS &lt; 50 OLS Model'!$B$6*D46</f>
        <v>1499195.4400955171</v>
      </c>
      <c r="Q46" s="23">
        <f>'GS &lt; 50 OLS Model'!$B$7*E46</f>
        <v>0</v>
      </c>
      <c r="R46" s="23">
        <f>'GS &lt; 50 OLS Model'!$B$8*F46</f>
        <v>4186909.0578663889</v>
      </c>
      <c r="S46" s="23">
        <f>'GS &lt; 50 OLS Model'!$B$9*G46</f>
        <v>3790106.977228744</v>
      </c>
      <c r="T46" s="23">
        <f>'GS &lt; 50 OLS Model'!$B$10*H46</f>
        <v>11128093.371744875</v>
      </c>
      <c r="U46" s="23">
        <f>'GS &lt; 50 OLS Model'!$B$11*I46</f>
        <v>0</v>
      </c>
      <c r="V46" s="23">
        <f>'GS &lt; 50 OLS Model'!$B$12*J46</f>
        <v>0</v>
      </c>
      <c r="W46" s="23">
        <f>'GS &lt; 50 OLS Model'!$B$13*K46</f>
        <v>0</v>
      </c>
      <c r="X46" s="23">
        <f>'GS &lt; 50 OLS Model'!$B$14*L46</f>
        <v>0</v>
      </c>
      <c r="Y46" s="23">
        <f>'GS &lt; 50 OLS Model'!$B$15*M46</f>
        <v>0</v>
      </c>
      <c r="Z46" s="23">
        <f t="shared" si="3"/>
        <v>8237069.9004338253</v>
      </c>
      <c r="AA46" s="13">
        <f t="shared" si="4"/>
        <v>3.2636216789660561E-3</v>
      </c>
      <c r="AB46" s="13">
        <f t="shared" si="5"/>
        <v>-3.2636216789660561E-3</v>
      </c>
    </row>
    <row r="47" spans="1:28" x14ac:dyDescent="0.25">
      <c r="A47" s="11">
        <f>'Monthly Data'!A47</f>
        <v>39173</v>
      </c>
      <c r="B47" s="6">
        <f t="shared" si="1"/>
        <v>2007</v>
      </c>
      <c r="C47" s="30">
        <f>'Monthly Data'!E47</f>
        <v>6872742.602</v>
      </c>
      <c r="D47" s="30">
        <f>'Monthly Data'!M47</f>
        <v>358.6</v>
      </c>
      <c r="E47" s="30">
        <f>'Monthly Data'!N47</f>
        <v>0</v>
      </c>
      <c r="F47" s="30">
        <f>'Monthly Data'!P47</f>
        <v>30</v>
      </c>
      <c r="G47" s="30">
        <f>'Monthly Data'!R47</f>
        <v>79.400000000000006</v>
      </c>
      <c r="H47" s="30">
        <f>'Monthly Data'!T47</f>
        <v>3201</v>
      </c>
      <c r="I47" s="30">
        <f>'Monthly Data'!X47</f>
        <v>0</v>
      </c>
      <c r="J47" s="30">
        <f>'Monthly Data'!AD47</f>
        <v>0</v>
      </c>
      <c r="K47" s="30">
        <f>'Monthly Data'!AF47</f>
        <v>1</v>
      </c>
      <c r="L47" s="30">
        <f>'Monthly Data'!AG47</f>
        <v>0</v>
      </c>
      <c r="M47" s="30">
        <f>'Monthly Data'!AH47</f>
        <v>0</v>
      </c>
      <c r="N47" s="30"/>
      <c r="O47" s="23">
        <f>'GS &lt; 50 OLS Model'!$B$5</f>
        <v>-12367234.9465017</v>
      </c>
      <c r="P47" s="23">
        <f>'GS &lt; 50 OLS Model'!$B$6*D47</f>
        <v>913839.00190082018</v>
      </c>
      <c r="Q47" s="23">
        <f>'GS &lt; 50 OLS Model'!$B$7*E47</f>
        <v>0</v>
      </c>
      <c r="R47" s="23">
        <f>'GS &lt; 50 OLS Model'!$B$8*F47</f>
        <v>4051847.47535457</v>
      </c>
      <c r="S47" s="23">
        <f>'GS &lt; 50 OLS Model'!$B$9*G47</f>
        <v>3809297.3923033201</v>
      </c>
      <c r="T47" s="23">
        <f>'GS &lt; 50 OLS Model'!$B$10*H47</f>
        <v>11110738.266673533</v>
      </c>
      <c r="U47" s="23">
        <f>'GS &lt; 50 OLS Model'!$B$11*I47</f>
        <v>0</v>
      </c>
      <c r="V47" s="23">
        <f>'GS &lt; 50 OLS Model'!$B$12*J47</f>
        <v>0</v>
      </c>
      <c r="W47" s="23">
        <f>'GS &lt; 50 OLS Model'!$B$13*K47</f>
        <v>-562461.25423987105</v>
      </c>
      <c r="X47" s="23">
        <f>'GS &lt; 50 OLS Model'!$B$14*L47</f>
        <v>0</v>
      </c>
      <c r="Y47" s="23">
        <f>'GS &lt; 50 OLS Model'!$B$15*M47</f>
        <v>0</v>
      </c>
      <c r="Z47" s="23">
        <f t="shared" si="3"/>
        <v>6956025.9354906725</v>
      </c>
      <c r="AA47" s="13">
        <f t="shared" si="4"/>
        <v>1.2117918320764216E-2</v>
      </c>
      <c r="AB47" s="13">
        <f t="shared" si="5"/>
        <v>1.2117918320764216E-2</v>
      </c>
    </row>
    <row r="48" spans="1:28" x14ac:dyDescent="0.25">
      <c r="A48" s="11">
        <f>'Monthly Data'!A48</f>
        <v>39203</v>
      </c>
      <c r="B48" s="6">
        <f t="shared" si="1"/>
        <v>2007</v>
      </c>
      <c r="C48" s="30">
        <f>'Monthly Data'!E48</f>
        <v>6583625.0162000004</v>
      </c>
      <c r="D48" s="30">
        <f>'Monthly Data'!M48</f>
        <v>150.19999999999999</v>
      </c>
      <c r="E48" s="30">
        <f>'Monthly Data'!N48</f>
        <v>9.5</v>
      </c>
      <c r="F48" s="30">
        <f>'Monthly Data'!P48</f>
        <v>31</v>
      </c>
      <c r="G48" s="30">
        <f>'Monthly Data'!R48</f>
        <v>80.3</v>
      </c>
      <c r="H48" s="30">
        <f>'Monthly Data'!T48</f>
        <v>3185</v>
      </c>
      <c r="I48" s="30">
        <f>'Monthly Data'!X48</f>
        <v>0</v>
      </c>
      <c r="J48" s="30">
        <f>'Monthly Data'!AD48</f>
        <v>0</v>
      </c>
      <c r="K48" s="30">
        <f>'Monthly Data'!AF48</f>
        <v>0</v>
      </c>
      <c r="L48" s="30">
        <f>'Monthly Data'!AG48</f>
        <v>0</v>
      </c>
      <c r="M48" s="30">
        <f>'Monthly Data'!AH48</f>
        <v>1</v>
      </c>
      <c r="N48" s="30"/>
      <c r="O48" s="23">
        <f>'GS &lt; 50 OLS Model'!$B$5</f>
        <v>-12367234.9465017</v>
      </c>
      <c r="P48" s="23">
        <f>'GS &lt; 50 OLS Model'!$B$6*D48</f>
        <v>382762.45980341098</v>
      </c>
      <c r="Q48" s="23">
        <f>'GS &lt; 50 OLS Model'!$B$7*E48</f>
        <v>124842.28681222344</v>
      </c>
      <c r="R48" s="23">
        <f>'GS &lt; 50 OLS Model'!$B$8*F48</f>
        <v>4186909.0578663889</v>
      </c>
      <c r="S48" s="23">
        <f>'GS &lt; 50 OLS Model'!$B$9*G48</f>
        <v>3852475.8262211159</v>
      </c>
      <c r="T48" s="23">
        <f>'GS &lt; 50 OLS Model'!$B$10*H48</f>
        <v>11055201.930445237</v>
      </c>
      <c r="U48" s="23">
        <f>'GS &lt; 50 OLS Model'!$B$11*I48</f>
        <v>0</v>
      </c>
      <c r="V48" s="23">
        <f>'GS &lt; 50 OLS Model'!$B$12*J48</f>
        <v>0</v>
      </c>
      <c r="W48" s="23">
        <f>'GS &lt; 50 OLS Model'!$B$13*K48</f>
        <v>0</v>
      </c>
      <c r="X48" s="23">
        <f>'GS &lt; 50 OLS Model'!$B$14*L48</f>
        <v>0</v>
      </c>
      <c r="Y48" s="23">
        <f>'GS &lt; 50 OLS Model'!$B$15*M48</f>
        <v>-544912.84114379704</v>
      </c>
      <c r="Z48" s="23">
        <f t="shared" si="3"/>
        <v>6690043.7735028798</v>
      </c>
      <c r="AA48" s="13">
        <f t="shared" si="4"/>
        <v>1.6164158353645597E-2</v>
      </c>
      <c r="AB48" s="13">
        <f t="shared" si="5"/>
        <v>1.6164158353645597E-2</v>
      </c>
    </row>
    <row r="49" spans="1:28" x14ac:dyDescent="0.25">
      <c r="A49" s="11">
        <f>'Monthly Data'!A49</f>
        <v>39234</v>
      </c>
      <c r="B49" s="6">
        <f t="shared" si="1"/>
        <v>2007</v>
      </c>
      <c r="C49" s="30">
        <f>'Monthly Data'!E49</f>
        <v>6603140.4716999996</v>
      </c>
      <c r="D49" s="30">
        <f>'Monthly Data'!M49</f>
        <v>29.4</v>
      </c>
      <c r="E49" s="30">
        <f>'Monthly Data'!N49</f>
        <v>69.7</v>
      </c>
      <c r="F49" s="30">
        <f>'Monthly Data'!P49</f>
        <v>30</v>
      </c>
      <c r="G49" s="30">
        <f>'Monthly Data'!R49</f>
        <v>79.900000000000006</v>
      </c>
      <c r="H49" s="30">
        <f>'Monthly Data'!T49</f>
        <v>3187</v>
      </c>
      <c r="I49" s="30">
        <f>'Monthly Data'!X49</f>
        <v>0</v>
      </c>
      <c r="J49" s="30">
        <f>'Monthly Data'!AD49</f>
        <v>0</v>
      </c>
      <c r="K49" s="30">
        <f>'Monthly Data'!AF49</f>
        <v>0</v>
      </c>
      <c r="L49" s="30">
        <f>'Monthly Data'!AG49</f>
        <v>0</v>
      </c>
      <c r="M49" s="30">
        <f>'Monthly Data'!AH49</f>
        <v>1</v>
      </c>
      <c r="N49" s="30"/>
      <c r="O49" s="23">
        <f>'GS &lt; 50 OLS Model'!$B$5</f>
        <v>-12367234.9465017</v>
      </c>
      <c r="P49" s="23">
        <f>'GS &lt; 50 OLS Model'!$B$6*D49</f>
        <v>74921.546725834109</v>
      </c>
      <c r="Q49" s="23">
        <f>'GS &lt; 50 OLS Model'!$B$7*E49</f>
        <v>915948.1464012604</v>
      </c>
      <c r="R49" s="23">
        <f>'GS &lt; 50 OLS Model'!$B$8*F49</f>
        <v>4051847.47535457</v>
      </c>
      <c r="S49" s="23">
        <f>'GS &lt; 50 OLS Model'!$B$9*G49</f>
        <v>3833285.4111465402</v>
      </c>
      <c r="T49" s="23">
        <f>'GS &lt; 50 OLS Model'!$B$10*H49</f>
        <v>11062143.972473774</v>
      </c>
      <c r="U49" s="23">
        <f>'GS &lt; 50 OLS Model'!$B$11*I49</f>
        <v>0</v>
      </c>
      <c r="V49" s="23">
        <f>'GS &lt; 50 OLS Model'!$B$12*J49</f>
        <v>0</v>
      </c>
      <c r="W49" s="23">
        <f>'GS &lt; 50 OLS Model'!$B$13*K49</f>
        <v>0</v>
      </c>
      <c r="X49" s="23">
        <f>'GS &lt; 50 OLS Model'!$B$14*L49</f>
        <v>0</v>
      </c>
      <c r="Y49" s="23">
        <f>'GS &lt; 50 OLS Model'!$B$15*M49</f>
        <v>-544912.84114379704</v>
      </c>
      <c r="Z49" s="23">
        <f t="shared" si="3"/>
        <v>7025998.7644564807</v>
      </c>
      <c r="AA49" s="13">
        <f t="shared" si="4"/>
        <v>6.4038966696041658E-2</v>
      </c>
      <c r="AB49" s="13">
        <f t="shared" si="5"/>
        <v>6.4038966696041658E-2</v>
      </c>
    </row>
    <row r="50" spans="1:28" x14ac:dyDescent="0.25">
      <c r="A50" s="11">
        <f>'Monthly Data'!A50</f>
        <v>39264</v>
      </c>
      <c r="B50" s="6">
        <f t="shared" si="1"/>
        <v>2007</v>
      </c>
      <c r="C50" s="30">
        <f>'Monthly Data'!E50</f>
        <v>6947292.5959000001</v>
      </c>
      <c r="D50" s="30">
        <f>'Monthly Data'!M50</f>
        <v>15.7</v>
      </c>
      <c r="E50" s="30">
        <f>'Monthly Data'!N50</f>
        <v>62.7</v>
      </c>
      <c r="F50" s="30">
        <f>'Monthly Data'!P50</f>
        <v>31</v>
      </c>
      <c r="G50" s="30">
        <f>'Monthly Data'!R50</f>
        <v>80.900000000000006</v>
      </c>
      <c r="H50" s="30">
        <f>'Monthly Data'!T50</f>
        <v>3174</v>
      </c>
      <c r="I50" s="30">
        <f>'Monthly Data'!X50</f>
        <v>0</v>
      </c>
      <c r="J50" s="30">
        <f>'Monthly Data'!AD50</f>
        <v>0</v>
      </c>
      <c r="K50" s="30">
        <f>'Monthly Data'!AF50</f>
        <v>0</v>
      </c>
      <c r="L50" s="30">
        <f>'Monthly Data'!AG50</f>
        <v>0</v>
      </c>
      <c r="M50" s="30">
        <f>'Monthly Data'!AH50</f>
        <v>1</v>
      </c>
      <c r="N50" s="30"/>
      <c r="O50" s="23">
        <f>'GS &lt; 50 OLS Model'!$B$5</f>
        <v>-12367234.9465017</v>
      </c>
      <c r="P50" s="23">
        <f>'GS &lt; 50 OLS Model'!$B$6*D50</f>
        <v>40009.125292367193</v>
      </c>
      <c r="Q50" s="23">
        <f>'GS &lt; 50 OLS Model'!$B$7*E50</f>
        <v>823959.09296067478</v>
      </c>
      <c r="R50" s="23">
        <f>'GS &lt; 50 OLS Model'!$B$8*F50</f>
        <v>4186909.0578663889</v>
      </c>
      <c r="S50" s="23">
        <f>'GS &lt; 50 OLS Model'!$B$9*G50</f>
        <v>3881261.4488329799</v>
      </c>
      <c r="T50" s="23">
        <f>'GS &lt; 50 OLS Model'!$B$10*H50</f>
        <v>11017020.699288283</v>
      </c>
      <c r="U50" s="23">
        <f>'GS &lt; 50 OLS Model'!$B$11*I50</f>
        <v>0</v>
      </c>
      <c r="V50" s="23">
        <f>'GS &lt; 50 OLS Model'!$B$12*J50</f>
        <v>0</v>
      </c>
      <c r="W50" s="23">
        <f>'GS &lt; 50 OLS Model'!$B$13*K50</f>
        <v>0</v>
      </c>
      <c r="X50" s="23">
        <f>'GS &lt; 50 OLS Model'!$B$14*L50</f>
        <v>0</v>
      </c>
      <c r="Y50" s="23">
        <f>'GS &lt; 50 OLS Model'!$B$15*M50</f>
        <v>-544912.84114379704</v>
      </c>
      <c r="Z50" s="23">
        <f t="shared" si="3"/>
        <v>7037011.6365951942</v>
      </c>
      <c r="AA50" s="13">
        <f t="shared" si="4"/>
        <v>1.2914245291488451E-2</v>
      </c>
      <c r="AB50" s="13">
        <f t="shared" si="5"/>
        <v>1.2914245291488451E-2</v>
      </c>
    </row>
    <row r="51" spans="1:28" x14ac:dyDescent="0.25">
      <c r="A51" s="11">
        <f>'Monthly Data'!A51</f>
        <v>39295</v>
      </c>
      <c r="B51" s="6">
        <f t="shared" si="1"/>
        <v>2007</v>
      </c>
      <c r="C51" s="30">
        <f>'Monthly Data'!E51</f>
        <v>7001065.8911999995</v>
      </c>
      <c r="D51" s="30">
        <f>'Monthly Data'!M51</f>
        <v>12.1</v>
      </c>
      <c r="E51" s="30">
        <f>'Monthly Data'!N51</f>
        <v>100.4</v>
      </c>
      <c r="F51" s="30">
        <f>'Monthly Data'!P51</f>
        <v>31</v>
      </c>
      <c r="G51" s="30">
        <f>'Monthly Data'!R51</f>
        <v>80.7</v>
      </c>
      <c r="H51" s="30">
        <f>'Monthly Data'!T51</f>
        <v>3165</v>
      </c>
      <c r="I51" s="30">
        <f>'Monthly Data'!X51</f>
        <v>0</v>
      </c>
      <c r="J51" s="30">
        <f>'Monthly Data'!AD51</f>
        <v>0</v>
      </c>
      <c r="K51" s="30">
        <f>'Monthly Data'!AF51</f>
        <v>0</v>
      </c>
      <c r="L51" s="30">
        <f>'Monthly Data'!AG51</f>
        <v>0</v>
      </c>
      <c r="M51" s="30">
        <f>'Monthly Data'!AH51</f>
        <v>1</v>
      </c>
      <c r="N51" s="30"/>
      <c r="O51" s="23">
        <f>'GS &lt; 50 OLS Model'!$B$5</f>
        <v>-12367234.9465017</v>
      </c>
      <c r="P51" s="23">
        <f>'GS &lt; 50 OLS Model'!$B$6*D51</f>
        <v>30835.05834634669</v>
      </c>
      <c r="Q51" s="23">
        <f>'GS &lt; 50 OLS Model'!$B$7*E51</f>
        <v>1319385.8522049719</v>
      </c>
      <c r="R51" s="23">
        <f>'GS &lt; 50 OLS Model'!$B$8*F51</f>
        <v>4186909.0578663889</v>
      </c>
      <c r="S51" s="23">
        <f>'GS &lt; 50 OLS Model'!$B$9*G51</f>
        <v>3871666.241295692</v>
      </c>
      <c r="T51" s="23">
        <f>'GS &lt; 50 OLS Model'!$B$10*H51</f>
        <v>10985781.510159865</v>
      </c>
      <c r="U51" s="23">
        <f>'GS &lt; 50 OLS Model'!$B$11*I51</f>
        <v>0</v>
      </c>
      <c r="V51" s="23">
        <f>'GS &lt; 50 OLS Model'!$B$12*J51</f>
        <v>0</v>
      </c>
      <c r="W51" s="23">
        <f>'GS &lt; 50 OLS Model'!$B$13*K51</f>
        <v>0</v>
      </c>
      <c r="X51" s="23">
        <f>'GS &lt; 50 OLS Model'!$B$14*L51</f>
        <v>0</v>
      </c>
      <c r="Y51" s="23">
        <f>'GS &lt; 50 OLS Model'!$B$15*M51</f>
        <v>-544912.84114379704</v>
      </c>
      <c r="Z51" s="23">
        <f t="shared" si="3"/>
        <v>7482429.9322277671</v>
      </c>
      <c r="AA51" s="13">
        <f t="shared" si="4"/>
        <v>6.8755822114575274E-2</v>
      </c>
      <c r="AB51" s="13">
        <f t="shared" si="5"/>
        <v>6.8755822114575274E-2</v>
      </c>
    </row>
    <row r="52" spans="1:28" x14ac:dyDescent="0.25">
      <c r="A52" s="11">
        <f>'Monthly Data'!A52</f>
        <v>39326</v>
      </c>
      <c r="B52" s="6">
        <f t="shared" si="1"/>
        <v>2007</v>
      </c>
      <c r="C52" s="30">
        <f>'Monthly Data'!E52</f>
        <v>6688387.1382999998</v>
      </c>
      <c r="D52" s="30">
        <f>'Monthly Data'!M52</f>
        <v>54.8</v>
      </c>
      <c r="E52" s="30">
        <f>'Monthly Data'!N52</f>
        <v>32.200000000000003</v>
      </c>
      <c r="F52" s="30">
        <f>'Monthly Data'!P52</f>
        <v>30</v>
      </c>
      <c r="G52" s="30">
        <f>'Monthly Data'!R52</f>
        <v>78.900000000000006</v>
      </c>
      <c r="H52" s="30">
        <f>'Monthly Data'!T52</f>
        <v>3174</v>
      </c>
      <c r="I52" s="30">
        <f>'Monthly Data'!X52</f>
        <v>0</v>
      </c>
      <c r="J52" s="30">
        <f>'Monthly Data'!AD52</f>
        <v>1</v>
      </c>
      <c r="K52" s="30">
        <f>'Monthly Data'!AF52</f>
        <v>0</v>
      </c>
      <c r="L52" s="30">
        <f>'Monthly Data'!AG52</f>
        <v>0</v>
      </c>
      <c r="M52" s="30">
        <f>'Monthly Data'!AH52</f>
        <v>0</v>
      </c>
      <c r="N52" s="30"/>
      <c r="O52" s="23">
        <f>'GS &lt; 50 OLS Model'!$B$5</f>
        <v>-12367234.9465017</v>
      </c>
      <c r="P52" s="23">
        <f>'GS &lt; 50 OLS Model'!$B$6*D52</f>
        <v>139649.68573386766</v>
      </c>
      <c r="Q52" s="23">
        <f>'GS &lt; 50 OLS Model'!$B$7*E52</f>
        <v>423149.64582669421</v>
      </c>
      <c r="R52" s="23">
        <f>'GS &lt; 50 OLS Model'!$B$8*F52</f>
        <v>4051847.47535457</v>
      </c>
      <c r="S52" s="23">
        <f>'GS &lt; 50 OLS Model'!$B$9*G52</f>
        <v>3785309.3734601005</v>
      </c>
      <c r="T52" s="23">
        <f>'GS &lt; 50 OLS Model'!$B$10*H52</f>
        <v>11017020.699288283</v>
      </c>
      <c r="U52" s="23">
        <f>'GS &lt; 50 OLS Model'!$B$11*I52</f>
        <v>0</v>
      </c>
      <c r="V52" s="23">
        <f>'GS &lt; 50 OLS Model'!$B$12*J52</f>
        <v>-458368.44831450901</v>
      </c>
      <c r="W52" s="23">
        <f>'GS &lt; 50 OLS Model'!$B$13*K52</f>
        <v>0</v>
      </c>
      <c r="X52" s="23">
        <f>'GS &lt; 50 OLS Model'!$B$14*L52</f>
        <v>0</v>
      </c>
      <c r="Y52" s="23">
        <f>'GS &lt; 50 OLS Model'!$B$15*M52</f>
        <v>0</v>
      </c>
      <c r="Z52" s="23">
        <f t="shared" si="3"/>
        <v>6591373.4848473044</v>
      </c>
      <c r="AA52" s="13">
        <f t="shared" si="4"/>
        <v>1.4504790384689588E-2</v>
      </c>
      <c r="AB52" s="13">
        <f t="shared" si="5"/>
        <v>-1.4504790384689588E-2</v>
      </c>
    </row>
    <row r="53" spans="1:28" x14ac:dyDescent="0.25">
      <c r="A53" s="11">
        <f>'Monthly Data'!A53</f>
        <v>39356</v>
      </c>
      <c r="B53" s="6">
        <f t="shared" si="1"/>
        <v>2007</v>
      </c>
      <c r="C53" s="30">
        <f>'Monthly Data'!E53</f>
        <v>6538186.6354</v>
      </c>
      <c r="D53" s="30">
        <f>'Monthly Data'!M53</f>
        <v>174.9</v>
      </c>
      <c r="E53" s="30">
        <f>'Monthly Data'!N53</f>
        <v>6.8</v>
      </c>
      <c r="F53" s="30">
        <f>'Monthly Data'!P53</f>
        <v>31</v>
      </c>
      <c r="G53" s="30">
        <f>'Monthly Data'!R53</f>
        <v>77.099999999999994</v>
      </c>
      <c r="H53" s="30">
        <f>'Monthly Data'!T53</f>
        <v>3261</v>
      </c>
      <c r="I53" s="30">
        <f>'Monthly Data'!X53</f>
        <v>0</v>
      </c>
      <c r="J53" s="30">
        <f>'Monthly Data'!AD53</f>
        <v>1</v>
      </c>
      <c r="K53" s="30">
        <f>'Monthly Data'!AF53</f>
        <v>0</v>
      </c>
      <c r="L53" s="30">
        <f>'Monthly Data'!AG53</f>
        <v>0</v>
      </c>
      <c r="M53" s="30">
        <f>'Monthly Data'!AH53</f>
        <v>0</v>
      </c>
      <c r="N53" s="30"/>
      <c r="O53" s="23">
        <f>'GS &lt; 50 OLS Model'!$B$5</f>
        <v>-12367234.9465017</v>
      </c>
      <c r="P53" s="23">
        <f>'GS &lt; 50 OLS Model'!$B$6*D53</f>
        <v>445706.75246082945</v>
      </c>
      <c r="Q53" s="23">
        <f>'GS &lt; 50 OLS Model'!$B$7*E53</f>
        <v>89360.794770854671</v>
      </c>
      <c r="R53" s="23">
        <f>'GS &lt; 50 OLS Model'!$B$8*F53</f>
        <v>4186909.0578663889</v>
      </c>
      <c r="S53" s="23">
        <f>'GS &lt; 50 OLS Model'!$B$9*G53</f>
        <v>3698952.505624508</v>
      </c>
      <c r="T53" s="23">
        <f>'GS &lt; 50 OLS Model'!$B$10*H53</f>
        <v>11318999.527529644</v>
      </c>
      <c r="U53" s="23">
        <f>'GS &lt; 50 OLS Model'!$B$11*I53</f>
        <v>0</v>
      </c>
      <c r="V53" s="23">
        <f>'GS &lt; 50 OLS Model'!$B$12*J53</f>
        <v>-458368.44831450901</v>
      </c>
      <c r="W53" s="23">
        <f>'GS &lt; 50 OLS Model'!$B$13*K53</f>
        <v>0</v>
      </c>
      <c r="X53" s="23">
        <f>'GS &lt; 50 OLS Model'!$B$14*L53</f>
        <v>0</v>
      </c>
      <c r="Y53" s="23">
        <f>'GS &lt; 50 OLS Model'!$B$15*M53</f>
        <v>0</v>
      </c>
      <c r="Z53" s="23">
        <f t="shared" si="3"/>
        <v>6914325.2434360171</v>
      </c>
      <c r="AA53" s="13">
        <f t="shared" si="4"/>
        <v>5.7529499999200505E-2</v>
      </c>
      <c r="AB53" s="13">
        <f t="shared" si="5"/>
        <v>5.7529499999200505E-2</v>
      </c>
    </row>
    <row r="54" spans="1:28" x14ac:dyDescent="0.25">
      <c r="A54" s="11">
        <f>'Monthly Data'!A54</f>
        <v>39387</v>
      </c>
      <c r="B54" s="6">
        <f t="shared" si="1"/>
        <v>2007</v>
      </c>
      <c r="C54" s="30">
        <f>'Monthly Data'!E54</f>
        <v>7669359.2193999998</v>
      </c>
      <c r="D54" s="30">
        <f>'Monthly Data'!M54</f>
        <v>474.2</v>
      </c>
      <c r="E54" s="30">
        <f>'Monthly Data'!N54</f>
        <v>0</v>
      </c>
      <c r="F54" s="30">
        <f>'Monthly Data'!P54</f>
        <v>30</v>
      </c>
      <c r="G54" s="30">
        <f>'Monthly Data'!R54</f>
        <v>75.900000000000006</v>
      </c>
      <c r="H54" s="30">
        <f>'Monthly Data'!T54</f>
        <v>3281</v>
      </c>
      <c r="I54" s="30">
        <f>'Monthly Data'!X54</f>
        <v>0</v>
      </c>
      <c r="J54" s="30">
        <f>'Monthly Data'!AD54</f>
        <v>1</v>
      </c>
      <c r="K54" s="30">
        <f>'Monthly Data'!AF54</f>
        <v>0</v>
      </c>
      <c r="L54" s="30">
        <f>'Monthly Data'!AG54</f>
        <v>0</v>
      </c>
      <c r="M54" s="30">
        <f>'Monthly Data'!AH54</f>
        <v>0</v>
      </c>
      <c r="N54" s="30"/>
      <c r="O54" s="23">
        <f>'GS &lt; 50 OLS Model'!$B$5</f>
        <v>-12367234.9465017</v>
      </c>
      <c r="P54" s="23">
        <f>'GS &lt; 50 OLS Model'!$B$6*D54</f>
        <v>1208428.4849452563</v>
      </c>
      <c r="Q54" s="23">
        <f>'GS &lt; 50 OLS Model'!$B$7*E54</f>
        <v>0</v>
      </c>
      <c r="R54" s="23">
        <f>'GS &lt; 50 OLS Model'!$B$8*F54</f>
        <v>4051847.47535457</v>
      </c>
      <c r="S54" s="23">
        <f>'GS &lt; 50 OLS Model'!$B$9*G54</f>
        <v>3641381.2604007809</v>
      </c>
      <c r="T54" s="23">
        <f>'GS &lt; 50 OLS Model'!$B$10*H54</f>
        <v>11388419.947815014</v>
      </c>
      <c r="U54" s="23">
        <f>'GS &lt; 50 OLS Model'!$B$11*I54</f>
        <v>0</v>
      </c>
      <c r="V54" s="23">
        <f>'GS &lt; 50 OLS Model'!$B$12*J54</f>
        <v>-458368.44831450901</v>
      </c>
      <c r="W54" s="23">
        <f>'GS &lt; 50 OLS Model'!$B$13*K54</f>
        <v>0</v>
      </c>
      <c r="X54" s="23">
        <f>'GS &lt; 50 OLS Model'!$B$14*L54</f>
        <v>0</v>
      </c>
      <c r="Y54" s="23">
        <f>'GS &lt; 50 OLS Model'!$B$15*M54</f>
        <v>0</v>
      </c>
      <c r="Z54" s="23">
        <f t="shared" si="3"/>
        <v>7464473.7736994112</v>
      </c>
      <c r="AA54" s="13">
        <f t="shared" si="4"/>
        <v>2.6714806262082679E-2</v>
      </c>
      <c r="AB54" s="13">
        <f t="shared" si="5"/>
        <v>-2.6714806262082679E-2</v>
      </c>
    </row>
    <row r="55" spans="1:28" x14ac:dyDescent="0.25">
      <c r="A55" s="11">
        <f>'Monthly Data'!A55</f>
        <v>39417</v>
      </c>
      <c r="B55" s="6">
        <f t="shared" si="1"/>
        <v>2007</v>
      </c>
      <c r="C55" s="30">
        <f>'Monthly Data'!E55</f>
        <v>8730505.5131000001</v>
      </c>
      <c r="D55" s="30">
        <f>'Monthly Data'!M55</f>
        <v>716.1</v>
      </c>
      <c r="E55" s="30">
        <f>'Monthly Data'!N55</f>
        <v>0</v>
      </c>
      <c r="F55" s="30">
        <f>'Monthly Data'!P55</f>
        <v>31</v>
      </c>
      <c r="G55" s="30">
        <f>'Monthly Data'!R55</f>
        <v>76.3</v>
      </c>
      <c r="H55" s="30">
        <f>'Monthly Data'!T55</f>
        <v>3286</v>
      </c>
      <c r="I55" s="30">
        <f>'Monthly Data'!X55</f>
        <v>0</v>
      </c>
      <c r="J55" s="30">
        <f>'Monthly Data'!AD55</f>
        <v>0</v>
      </c>
      <c r="K55" s="30">
        <f>'Monthly Data'!AF55</f>
        <v>0</v>
      </c>
      <c r="L55" s="30">
        <f>'Monthly Data'!AG55</f>
        <v>1</v>
      </c>
      <c r="M55" s="30">
        <f>'Monthly Data'!AH55</f>
        <v>0</v>
      </c>
      <c r="N55" s="30"/>
      <c r="O55" s="23">
        <f>'GS &lt; 50 OLS Model'!$B$5</f>
        <v>-12367234.9465017</v>
      </c>
      <c r="P55" s="23">
        <f>'GS &lt; 50 OLS Model'!$B$6*D55</f>
        <v>1824874.8166792451</v>
      </c>
      <c r="Q55" s="23">
        <f>'GS &lt; 50 OLS Model'!$B$7*E55</f>
        <v>0</v>
      </c>
      <c r="R55" s="23">
        <f>'GS &lt; 50 OLS Model'!$B$8*F55</f>
        <v>4186909.0578663889</v>
      </c>
      <c r="S55" s="23">
        <f>'GS &lt; 50 OLS Model'!$B$9*G55</f>
        <v>3660571.6754753566</v>
      </c>
      <c r="T55" s="23">
        <f>'GS &lt; 50 OLS Model'!$B$10*H55</f>
        <v>11405775.052886358</v>
      </c>
      <c r="U55" s="23">
        <f>'GS &lt; 50 OLS Model'!$B$11*I55</f>
        <v>0</v>
      </c>
      <c r="V55" s="23">
        <f>'GS &lt; 50 OLS Model'!$B$12*J55</f>
        <v>0</v>
      </c>
      <c r="W55" s="23">
        <f>'GS &lt; 50 OLS Model'!$B$13*K55</f>
        <v>0</v>
      </c>
      <c r="X55" s="23">
        <f>'GS &lt; 50 OLS Model'!$B$14*L55</f>
        <v>-234181.59750855001</v>
      </c>
      <c r="Y55" s="23">
        <f>'GS &lt; 50 OLS Model'!$B$15*M55</f>
        <v>0</v>
      </c>
      <c r="Z55" s="23">
        <f t="shared" si="3"/>
        <v>8476714.0588970985</v>
      </c>
      <c r="AA55" s="13">
        <f t="shared" si="4"/>
        <v>2.9069502770726285E-2</v>
      </c>
      <c r="AB55" s="13">
        <f t="shared" si="5"/>
        <v>-2.9069502770726285E-2</v>
      </c>
    </row>
    <row r="56" spans="1:28" x14ac:dyDescent="0.25">
      <c r="A56" s="11">
        <f>'Monthly Data'!A56</f>
        <v>39448</v>
      </c>
      <c r="B56" s="6">
        <f t="shared" si="1"/>
        <v>2008</v>
      </c>
      <c r="C56" s="30">
        <f>'Monthly Data'!E56</f>
        <v>9091521.4115999993</v>
      </c>
      <c r="D56" s="30">
        <f>'Monthly Data'!M56</f>
        <v>685.1</v>
      </c>
      <c r="E56" s="30">
        <f>'Monthly Data'!N56</f>
        <v>0</v>
      </c>
      <c r="F56" s="30">
        <f>'Monthly Data'!P56</f>
        <v>31</v>
      </c>
      <c r="G56" s="30">
        <f>'Monthly Data'!R56</f>
        <v>76.400000000000006</v>
      </c>
      <c r="H56" s="30">
        <f>'Monthly Data'!T56</f>
        <v>3287</v>
      </c>
      <c r="I56" s="30">
        <f>'Monthly Data'!X56</f>
        <v>0</v>
      </c>
      <c r="J56" s="30">
        <f>'Monthly Data'!AD56</f>
        <v>0</v>
      </c>
      <c r="K56" s="30">
        <f>'Monthly Data'!AF56</f>
        <v>0</v>
      </c>
      <c r="L56" s="30">
        <f>'Monthly Data'!AG56</f>
        <v>0</v>
      </c>
      <c r="M56" s="30">
        <f>'Monthly Data'!AH56</f>
        <v>0</v>
      </c>
      <c r="N56" s="30"/>
      <c r="O56" s="23">
        <f>'GS &lt; 50 OLS Model'!$B$5</f>
        <v>-12367234.9465017</v>
      </c>
      <c r="P56" s="23">
        <f>'GS &lt; 50 OLS Model'!$B$6*D56</f>
        <v>1745875.9068662908</v>
      </c>
      <c r="Q56" s="23">
        <f>'GS &lt; 50 OLS Model'!$B$7*E56</f>
        <v>0</v>
      </c>
      <c r="R56" s="23">
        <f>'GS &lt; 50 OLS Model'!$B$8*F56</f>
        <v>4186909.0578663889</v>
      </c>
      <c r="S56" s="23">
        <f>'GS &lt; 50 OLS Model'!$B$9*G56</f>
        <v>3665369.279244001</v>
      </c>
      <c r="T56" s="23">
        <f>'GS &lt; 50 OLS Model'!$B$10*H56</f>
        <v>11409246.073900625</v>
      </c>
      <c r="U56" s="23">
        <f>'GS &lt; 50 OLS Model'!$B$11*I56</f>
        <v>0</v>
      </c>
      <c r="V56" s="23">
        <f>'GS &lt; 50 OLS Model'!$B$12*J56</f>
        <v>0</v>
      </c>
      <c r="W56" s="23">
        <f>'GS &lt; 50 OLS Model'!$B$13*K56</f>
        <v>0</v>
      </c>
      <c r="X56" s="23">
        <f>'GS &lt; 50 OLS Model'!$B$14*L56</f>
        <v>0</v>
      </c>
      <c r="Y56" s="23">
        <f>'GS &lt; 50 OLS Model'!$B$15*M56</f>
        <v>0</v>
      </c>
      <c r="Z56" s="23">
        <f t="shared" si="3"/>
        <v>8640165.3713756055</v>
      </c>
      <c r="AA56" s="13">
        <f t="shared" si="4"/>
        <v>4.9645820516740172E-2</v>
      </c>
      <c r="AB56" s="13">
        <f t="shared" si="5"/>
        <v>-4.9645820516740172E-2</v>
      </c>
    </row>
    <row r="57" spans="1:28" x14ac:dyDescent="0.25">
      <c r="A57" s="11">
        <f>'Monthly Data'!A57</f>
        <v>39479</v>
      </c>
      <c r="B57" s="6">
        <f t="shared" si="1"/>
        <v>2008</v>
      </c>
      <c r="C57" s="30">
        <f>'Monthly Data'!E57</f>
        <v>8527907.9661999997</v>
      </c>
      <c r="D57" s="30">
        <f>'Monthly Data'!M57</f>
        <v>715.1</v>
      </c>
      <c r="E57" s="30">
        <f>'Monthly Data'!N57</f>
        <v>0</v>
      </c>
      <c r="F57" s="30">
        <f>'Monthly Data'!P57</f>
        <v>29</v>
      </c>
      <c r="G57" s="30">
        <f>'Monthly Data'!R57</f>
        <v>77</v>
      </c>
      <c r="H57" s="30">
        <f>'Monthly Data'!T57</f>
        <v>3292</v>
      </c>
      <c r="I57" s="30">
        <f>'Monthly Data'!X57</f>
        <v>0</v>
      </c>
      <c r="J57" s="30">
        <f>'Monthly Data'!AD57</f>
        <v>0</v>
      </c>
      <c r="K57" s="30">
        <f>'Monthly Data'!AF57</f>
        <v>0</v>
      </c>
      <c r="L57" s="30">
        <f>'Monthly Data'!AG57</f>
        <v>0</v>
      </c>
      <c r="M57" s="30">
        <f>'Monthly Data'!AH57</f>
        <v>0</v>
      </c>
      <c r="N57" s="30"/>
      <c r="O57" s="23">
        <f>'GS &lt; 50 OLS Model'!$B$5</f>
        <v>-12367234.9465017</v>
      </c>
      <c r="P57" s="23">
        <f>'GS &lt; 50 OLS Model'!$B$6*D57</f>
        <v>1822326.4647497949</v>
      </c>
      <c r="Q57" s="23">
        <f>'GS &lt; 50 OLS Model'!$B$7*E57</f>
        <v>0</v>
      </c>
      <c r="R57" s="23">
        <f>'GS &lt; 50 OLS Model'!$B$8*F57</f>
        <v>3916785.892842751</v>
      </c>
      <c r="S57" s="23">
        <f>'GS &lt; 50 OLS Model'!$B$9*G57</f>
        <v>3694154.9018558646</v>
      </c>
      <c r="T57" s="23">
        <f>'GS &lt; 50 OLS Model'!$B$10*H57</f>
        <v>11426601.178971969</v>
      </c>
      <c r="U57" s="23">
        <f>'GS &lt; 50 OLS Model'!$B$11*I57</f>
        <v>0</v>
      </c>
      <c r="V57" s="23">
        <f>'GS &lt; 50 OLS Model'!$B$12*J57</f>
        <v>0</v>
      </c>
      <c r="W57" s="23">
        <f>'GS &lt; 50 OLS Model'!$B$13*K57</f>
        <v>0</v>
      </c>
      <c r="X57" s="23">
        <f>'GS &lt; 50 OLS Model'!$B$14*L57</f>
        <v>0</v>
      </c>
      <c r="Y57" s="23">
        <f>'GS &lt; 50 OLS Model'!$B$15*M57</f>
        <v>0</v>
      </c>
      <c r="Z57" s="23">
        <f t="shared" si="3"/>
        <v>8492633.4919186793</v>
      </c>
      <c r="AA57" s="13">
        <f t="shared" si="4"/>
        <v>4.1363572896341311E-3</v>
      </c>
      <c r="AB57" s="13">
        <f t="shared" si="5"/>
        <v>-4.1363572896341311E-3</v>
      </c>
    </row>
    <row r="58" spans="1:28" x14ac:dyDescent="0.25">
      <c r="A58" s="11">
        <f>'Monthly Data'!A58</f>
        <v>39508</v>
      </c>
      <c r="B58" s="6">
        <f t="shared" si="1"/>
        <v>2008</v>
      </c>
      <c r="C58" s="30">
        <f>'Monthly Data'!E58</f>
        <v>8622760.998399999</v>
      </c>
      <c r="D58" s="30">
        <f>'Monthly Data'!M58</f>
        <v>641</v>
      </c>
      <c r="E58" s="30">
        <f>'Monthly Data'!N58</f>
        <v>0</v>
      </c>
      <c r="F58" s="30">
        <f>'Monthly Data'!P58</f>
        <v>31</v>
      </c>
      <c r="G58" s="30">
        <f>'Monthly Data'!R58</f>
        <v>77.7</v>
      </c>
      <c r="H58" s="30">
        <f>'Monthly Data'!T58</f>
        <v>3283</v>
      </c>
      <c r="I58" s="30">
        <f>'Monthly Data'!X58</f>
        <v>0</v>
      </c>
      <c r="J58" s="30">
        <f>'Monthly Data'!AD58</f>
        <v>0</v>
      </c>
      <c r="K58" s="30">
        <f>'Monthly Data'!AF58</f>
        <v>0</v>
      </c>
      <c r="L58" s="30">
        <f>'Monthly Data'!AG58</f>
        <v>0</v>
      </c>
      <c r="M58" s="30">
        <f>'Monthly Data'!AH58</f>
        <v>0</v>
      </c>
      <c r="N58" s="30"/>
      <c r="O58" s="23">
        <f>'GS &lt; 50 OLS Model'!$B$5</f>
        <v>-12367234.9465017</v>
      </c>
      <c r="P58" s="23">
        <f>'GS &lt; 50 OLS Model'!$B$6*D58</f>
        <v>1633493.5867775397</v>
      </c>
      <c r="Q58" s="23">
        <f>'GS &lt; 50 OLS Model'!$B$7*E58</f>
        <v>0</v>
      </c>
      <c r="R58" s="23">
        <f>'GS &lt; 50 OLS Model'!$B$8*F58</f>
        <v>4186909.0578663889</v>
      </c>
      <c r="S58" s="23">
        <f>'GS &lt; 50 OLS Model'!$B$9*G58</f>
        <v>3727738.1282363725</v>
      </c>
      <c r="T58" s="23">
        <f>'GS &lt; 50 OLS Model'!$B$10*H58</f>
        <v>11395361.989843551</v>
      </c>
      <c r="U58" s="23">
        <f>'GS &lt; 50 OLS Model'!$B$11*I58</f>
        <v>0</v>
      </c>
      <c r="V58" s="23">
        <f>'GS &lt; 50 OLS Model'!$B$12*J58</f>
        <v>0</v>
      </c>
      <c r="W58" s="23">
        <f>'GS &lt; 50 OLS Model'!$B$13*K58</f>
        <v>0</v>
      </c>
      <c r="X58" s="23">
        <f>'GS &lt; 50 OLS Model'!$B$14*L58</f>
        <v>0</v>
      </c>
      <c r="Y58" s="23">
        <f>'GS &lt; 50 OLS Model'!$B$15*M58</f>
        <v>0</v>
      </c>
      <c r="Z58" s="23">
        <f t="shared" si="3"/>
        <v>8576267.8162221517</v>
      </c>
      <c r="AA58" s="13">
        <f t="shared" si="4"/>
        <v>5.3919135862021822E-3</v>
      </c>
      <c r="AB58" s="13">
        <f t="shared" si="5"/>
        <v>-5.3919135862021822E-3</v>
      </c>
    </row>
    <row r="59" spans="1:28" x14ac:dyDescent="0.25">
      <c r="A59" s="11">
        <f>'Monthly Data'!A59</f>
        <v>39539</v>
      </c>
      <c r="B59" s="6">
        <f t="shared" si="1"/>
        <v>2008</v>
      </c>
      <c r="C59" s="30">
        <f>'Monthly Data'!E59</f>
        <v>7330104.4285000004</v>
      </c>
      <c r="D59" s="30">
        <f>'Monthly Data'!M59</f>
        <v>274</v>
      </c>
      <c r="E59" s="30">
        <f>'Monthly Data'!N59</f>
        <v>1</v>
      </c>
      <c r="F59" s="30">
        <f>'Monthly Data'!P59</f>
        <v>30</v>
      </c>
      <c r="G59" s="30">
        <f>'Monthly Data'!R59</f>
        <v>79.099999999999994</v>
      </c>
      <c r="H59" s="30">
        <f>'Monthly Data'!T59</f>
        <v>3280</v>
      </c>
      <c r="I59" s="30">
        <f>'Monthly Data'!X59</f>
        <v>0</v>
      </c>
      <c r="J59" s="30">
        <f>'Monthly Data'!AD59</f>
        <v>0</v>
      </c>
      <c r="K59" s="30">
        <f>'Monthly Data'!AF59</f>
        <v>1</v>
      </c>
      <c r="L59" s="30">
        <f>'Monthly Data'!AG59</f>
        <v>0</v>
      </c>
      <c r="M59" s="30">
        <f>'Monthly Data'!AH59</f>
        <v>0</v>
      </c>
      <c r="N59" s="30"/>
      <c r="O59" s="23">
        <f>'GS &lt; 50 OLS Model'!$B$5</f>
        <v>-12367234.9465017</v>
      </c>
      <c r="P59" s="23">
        <f>'GS &lt; 50 OLS Model'!$B$6*D59</f>
        <v>698248.42866933835</v>
      </c>
      <c r="Q59" s="23">
        <f>'GS &lt; 50 OLS Model'!$B$7*E59</f>
        <v>13141.293348655099</v>
      </c>
      <c r="R59" s="23">
        <f>'GS &lt; 50 OLS Model'!$B$8*F59</f>
        <v>4051847.47535457</v>
      </c>
      <c r="S59" s="23">
        <f>'GS &lt; 50 OLS Model'!$B$9*G59</f>
        <v>3794904.5809973879</v>
      </c>
      <c r="T59" s="23">
        <f>'GS &lt; 50 OLS Model'!$B$10*H59</f>
        <v>11384948.926800746</v>
      </c>
      <c r="U59" s="23">
        <f>'GS &lt; 50 OLS Model'!$B$11*I59</f>
        <v>0</v>
      </c>
      <c r="V59" s="23">
        <f>'GS &lt; 50 OLS Model'!$B$12*J59</f>
        <v>0</v>
      </c>
      <c r="W59" s="23">
        <f>'GS &lt; 50 OLS Model'!$B$13*K59</f>
        <v>-562461.25423987105</v>
      </c>
      <c r="X59" s="23">
        <f>'GS &lt; 50 OLS Model'!$B$14*L59</f>
        <v>0</v>
      </c>
      <c r="Y59" s="23">
        <f>'GS &lt; 50 OLS Model'!$B$15*M59</f>
        <v>0</v>
      </c>
      <c r="Z59" s="23">
        <f t="shared" si="3"/>
        <v>7013394.5044291271</v>
      </c>
      <c r="AA59" s="13">
        <f t="shared" si="4"/>
        <v>4.3206741071720775E-2</v>
      </c>
      <c r="AB59" s="13">
        <f t="shared" si="5"/>
        <v>-4.3206741071720775E-2</v>
      </c>
    </row>
    <row r="60" spans="1:28" x14ac:dyDescent="0.25">
      <c r="A60" s="11">
        <f>'Monthly Data'!A60</f>
        <v>39569</v>
      </c>
      <c r="B60" s="6">
        <f t="shared" si="1"/>
        <v>2008</v>
      </c>
      <c r="C60" s="30">
        <f>'Monthly Data'!E60</f>
        <v>6887007.2028000001</v>
      </c>
      <c r="D60" s="30">
        <f>'Monthly Data'!M60</f>
        <v>188.5</v>
      </c>
      <c r="E60" s="30">
        <f>'Monthly Data'!N60</f>
        <v>0</v>
      </c>
      <c r="F60" s="30">
        <f>'Monthly Data'!P60</f>
        <v>31</v>
      </c>
      <c r="G60" s="30">
        <f>'Monthly Data'!R60</f>
        <v>79.8</v>
      </c>
      <c r="H60" s="30">
        <f>'Monthly Data'!T60</f>
        <v>3267</v>
      </c>
      <c r="I60" s="30">
        <f>'Monthly Data'!X60</f>
        <v>0</v>
      </c>
      <c r="J60" s="30">
        <f>'Monthly Data'!AD60</f>
        <v>0</v>
      </c>
      <c r="K60" s="30">
        <f>'Monthly Data'!AF60</f>
        <v>0</v>
      </c>
      <c r="L60" s="30">
        <f>'Monthly Data'!AG60</f>
        <v>0</v>
      </c>
      <c r="M60" s="30">
        <f>'Monthly Data'!AH60</f>
        <v>1</v>
      </c>
      <c r="N60" s="30"/>
      <c r="O60" s="23">
        <f>'GS &lt; 50 OLS Model'!$B$5</f>
        <v>-12367234.9465017</v>
      </c>
      <c r="P60" s="23">
        <f>'GS &lt; 50 OLS Model'!$B$6*D60</f>
        <v>480364.33870135137</v>
      </c>
      <c r="Q60" s="23">
        <f>'GS &lt; 50 OLS Model'!$B$7*E60</f>
        <v>0</v>
      </c>
      <c r="R60" s="23">
        <f>'GS &lt; 50 OLS Model'!$B$8*F60</f>
        <v>4186909.0578663889</v>
      </c>
      <c r="S60" s="23">
        <f>'GS &lt; 50 OLS Model'!$B$9*G60</f>
        <v>3828487.8073778958</v>
      </c>
      <c r="T60" s="23">
        <f>'GS &lt; 50 OLS Model'!$B$10*H60</f>
        <v>11339825.653615255</v>
      </c>
      <c r="U60" s="23">
        <f>'GS &lt; 50 OLS Model'!$B$11*I60</f>
        <v>0</v>
      </c>
      <c r="V60" s="23">
        <f>'GS &lt; 50 OLS Model'!$B$12*J60</f>
        <v>0</v>
      </c>
      <c r="W60" s="23">
        <f>'GS &lt; 50 OLS Model'!$B$13*K60</f>
        <v>0</v>
      </c>
      <c r="X60" s="23">
        <f>'GS &lt; 50 OLS Model'!$B$14*L60</f>
        <v>0</v>
      </c>
      <c r="Y60" s="23">
        <f>'GS &lt; 50 OLS Model'!$B$15*M60</f>
        <v>-544912.84114379704</v>
      </c>
      <c r="Z60" s="23">
        <f t="shared" si="3"/>
        <v>6923439.0699153924</v>
      </c>
      <c r="AA60" s="13">
        <f t="shared" si="4"/>
        <v>5.2899417762450589E-3</v>
      </c>
      <c r="AB60" s="13">
        <f t="shared" si="5"/>
        <v>5.2899417762450589E-3</v>
      </c>
    </row>
    <row r="61" spans="1:28" x14ac:dyDescent="0.25">
      <c r="A61" s="11">
        <f>'Monthly Data'!A61</f>
        <v>39600</v>
      </c>
      <c r="B61" s="6">
        <f t="shared" si="1"/>
        <v>2008</v>
      </c>
      <c r="C61" s="30">
        <f>'Monthly Data'!E61</f>
        <v>7017769.848199999</v>
      </c>
      <c r="D61" s="30">
        <f>'Monthly Data'!M61</f>
        <v>23.3</v>
      </c>
      <c r="E61" s="30">
        <f>'Monthly Data'!N61</f>
        <v>56.5</v>
      </c>
      <c r="F61" s="30">
        <f>'Monthly Data'!P61</f>
        <v>30</v>
      </c>
      <c r="G61" s="30">
        <f>'Monthly Data'!R61</f>
        <v>80.900000000000006</v>
      </c>
      <c r="H61" s="30">
        <f>'Monthly Data'!T61</f>
        <v>3260</v>
      </c>
      <c r="I61" s="30">
        <f>'Monthly Data'!X61</f>
        <v>0</v>
      </c>
      <c r="J61" s="30">
        <f>'Monthly Data'!AD61</f>
        <v>0</v>
      </c>
      <c r="K61" s="30">
        <f>'Monthly Data'!AF61</f>
        <v>0</v>
      </c>
      <c r="L61" s="30">
        <f>'Monthly Data'!AG61</f>
        <v>0</v>
      </c>
      <c r="M61" s="30">
        <f>'Monthly Data'!AH61</f>
        <v>1</v>
      </c>
      <c r="N61" s="30"/>
      <c r="O61" s="23">
        <f>'GS &lt; 50 OLS Model'!$B$5</f>
        <v>-12367234.9465017</v>
      </c>
      <c r="P61" s="23">
        <f>'GS &lt; 50 OLS Model'!$B$6*D61</f>
        <v>59376.599956188256</v>
      </c>
      <c r="Q61" s="23">
        <f>'GS &lt; 50 OLS Model'!$B$7*E61</f>
        <v>742483.07419901306</v>
      </c>
      <c r="R61" s="23">
        <f>'GS &lt; 50 OLS Model'!$B$8*F61</f>
        <v>4051847.47535457</v>
      </c>
      <c r="S61" s="23">
        <f>'GS &lt; 50 OLS Model'!$B$9*G61</f>
        <v>3881261.4488329799</v>
      </c>
      <c r="T61" s="23">
        <f>'GS &lt; 50 OLS Model'!$B$10*H61</f>
        <v>11315528.506515376</v>
      </c>
      <c r="U61" s="23">
        <f>'GS &lt; 50 OLS Model'!$B$11*I61</f>
        <v>0</v>
      </c>
      <c r="V61" s="23">
        <f>'GS &lt; 50 OLS Model'!$B$12*J61</f>
        <v>0</v>
      </c>
      <c r="W61" s="23">
        <f>'GS &lt; 50 OLS Model'!$B$13*K61</f>
        <v>0</v>
      </c>
      <c r="X61" s="23">
        <f>'GS &lt; 50 OLS Model'!$B$14*L61</f>
        <v>0</v>
      </c>
      <c r="Y61" s="23">
        <f>'GS &lt; 50 OLS Model'!$B$15*M61</f>
        <v>-544912.84114379704</v>
      </c>
      <c r="Z61" s="23">
        <f t="shared" si="3"/>
        <v>7138349.317212631</v>
      </c>
      <c r="AA61" s="13">
        <f t="shared" si="4"/>
        <v>1.7182021015345737E-2</v>
      </c>
      <c r="AB61" s="13">
        <f t="shared" si="5"/>
        <v>1.7182021015345737E-2</v>
      </c>
    </row>
    <row r="62" spans="1:28" s="30" customFormat="1" x14ac:dyDescent="0.25">
      <c r="A62" s="11">
        <f>'Monthly Data'!A62</f>
        <v>39630</v>
      </c>
      <c r="B62" s="6">
        <f t="shared" si="1"/>
        <v>2008</v>
      </c>
      <c r="C62" s="30">
        <f>'Monthly Data'!E62</f>
        <v>7626779.9528999999</v>
      </c>
      <c r="D62" s="30">
        <f>'Monthly Data'!M62</f>
        <v>1.5</v>
      </c>
      <c r="E62" s="30">
        <f>'Monthly Data'!N62</f>
        <v>75.599999999999994</v>
      </c>
      <c r="F62" s="30">
        <f>'Monthly Data'!P62</f>
        <v>31</v>
      </c>
      <c r="G62" s="30">
        <f>'Monthly Data'!R62</f>
        <v>82</v>
      </c>
      <c r="H62" s="30">
        <f>'Monthly Data'!T62</f>
        <v>3261</v>
      </c>
      <c r="I62" s="30">
        <f>'Monthly Data'!X62</f>
        <v>0</v>
      </c>
      <c r="J62" s="30">
        <f>'Monthly Data'!AD62</f>
        <v>0</v>
      </c>
      <c r="K62" s="30">
        <f>'Monthly Data'!AF62</f>
        <v>0</v>
      </c>
      <c r="L62" s="30">
        <f>'Monthly Data'!AG62</f>
        <v>0</v>
      </c>
      <c r="M62" s="30">
        <f>'Monthly Data'!AH62</f>
        <v>1</v>
      </c>
      <c r="O62" s="23">
        <f>'GS &lt; 50 OLS Model'!$B$5</f>
        <v>-12367234.9465017</v>
      </c>
      <c r="P62" s="23">
        <f>'GS &lt; 50 OLS Model'!$B$6*D62</f>
        <v>3822.5278941752094</v>
      </c>
      <c r="Q62" s="23">
        <f>'GS &lt; 50 OLS Model'!$B$7*E62</f>
        <v>993481.77715832542</v>
      </c>
      <c r="R62" s="23">
        <f>'GS &lt; 50 OLS Model'!$B$8*F62</f>
        <v>4186909.0578663889</v>
      </c>
      <c r="S62" s="23">
        <f>'GS &lt; 50 OLS Model'!$B$9*G62</f>
        <v>3934035.0902880635</v>
      </c>
      <c r="T62" s="23">
        <f>'GS &lt; 50 OLS Model'!$B$10*H62</f>
        <v>11318999.527529644</v>
      </c>
      <c r="U62" s="23">
        <f>'GS &lt; 50 OLS Model'!$B$11*I62</f>
        <v>0</v>
      </c>
      <c r="V62" s="23">
        <f>'GS &lt; 50 OLS Model'!$B$12*J62</f>
        <v>0</v>
      </c>
      <c r="W62" s="23">
        <f>'GS &lt; 50 OLS Model'!$B$13*K62</f>
        <v>0</v>
      </c>
      <c r="X62" s="23">
        <f>'GS &lt; 50 OLS Model'!$B$14*L62</f>
        <v>0</v>
      </c>
      <c r="Y62" s="23">
        <f>'GS &lt; 50 OLS Model'!$B$15*M62</f>
        <v>-544912.84114379704</v>
      </c>
      <c r="Z62" s="23">
        <f t="shared" si="3"/>
        <v>7525100.1930910992</v>
      </c>
      <c r="AA62" s="13">
        <f t="shared" si="4"/>
        <v>1.3331938306445848E-2</v>
      </c>
      <c r="AB62" s="13">
        <f t="shared" si="5"/>
        <v>-1.3331938306445848E-2</v>
      </c>
    </row>
    <row r="63" spans="1:28" s="30" customFormat="1" x14ac:dyDescent="0.25">
      <c r="A63" s="11">
        <f>'Monthly Data'!A63</f>
        <v>39661</v>
      </c>
      <c r="B63" s="6">
        <f t="shared" si="1"/>
        <v>2008</v>
      </c>
      <c r="C63" s="30">
        <f>'Monthly Data'!E63</f>
        <v>7531321.5689999992</v>
      </c>
      <c r="D63" s="30">
        <f>'Monthly Data'!M63</f>
        <v>16.3</v>
      </c>
      <c r="E63" s="30">
        <f>'Monthly Data'!N63</f>
        <v>47.8</v>
      </c>
      <c r="F63" s="30">
        <f>'Monthly Data'!P63</f>
        <v>31</v>
      </c>
      <c r="G63" s="30">
        <f>'Monthly Data'!R63</f>
        <v>82.9</v>
      </c>
      <c r="H63" s="30">
        <f>'Monthly Data'!T63</f>
        <v>3255</v>
      </c>
      <c r="I63" s="30">
        <f>'Monthly Data'!X63</f>
        <v>0</v>
      </c>
      <c r="J63" s="30">
        <f>'Monthly Data'!AD63</f>
        <v>0</v>
      </c>
      <c r="K63" s="30">
        <f>'Monthly Data'!AF63</f>
        <v>0</v>
      </c>
      <c r="L63" s="30">
        <f>'Monthly Data'!AG63</f>
        <v>0</v>
      </c>
      <c r="M63" s="30">
        <f>'Monthly Data'!AH63</f>
        <v>1</v>
      </c>
      <c r="O63" s="23">
        <f>'GS &lt; 50 OLS Model'!$B$5</f>
        <v>-12367234.9465017</v>
      </c>
      <c r="P63" s="23">
        <f>'GS &lt; 50 OLS Model'!$B$6*D63</f>
        <v>41538.13645003728</v>
      </c>
      <c r="Q63" s="23">
        <f>'GS &lt; 50 OLS Model'!$B$7*E63</f>
        <v>628153.8220657137</v>
      </c>
      <c r="R63" s="23">
        <f>'GS &lt; 50 OLS Model'!$B$8*F63</f>
        <v>4186909.0578663889</v>
      </c>
      <c r="S63" s="23">
        <f>'GS &lt; 50 OLS Model'!$B$9*G63</f>
        <v>3977213.5242058598</v>
      </c>
      <c r="T63" s="23">
        <f>'GS &lt; 50 OLS Model'!$B$10*H63</f>
        <v>11298173.401444033</v>
      </c>
      <c r="U63" s="23">
        <f>'GS &lt; 50 OLS Model'!$B$11*I63</f>
        <v>0</v>
      </c>
      <c r="V63" s="23">
        <f>'GS &lt; 50 OLS Model'!$B$12*J63</f>
        <v>0</v>
      </c>
      <c r="W63" s="23">
        <f>'GS &lt; 50 OLS Model'!$B$13*K63</f>
        <v>0</v>
      </c>
      <c r="X63" s="23">
        <f>'GS &lt; 50 OLS Model'!$B$14*L63</f>
        <v>0</v>
      </c>
      <c r="Y63" s="23">
        <f>'GS &lt; 50 OLS Model'!$B$15*M63</f>
        <v>-544912.84114379704</v>
      </c>
      <c r="Z63" s="23">
        <f t="shared" si="3"/>
        <v>7219840.1543865344</v>
      </c>
      <c r="AA63" s="13">
        <f t="shared" si="4"/>
        <v>4.1358135057672621E-2</v>
      </c>
      <c r="AB63" s="13">
        <f t="shared" si="5"/>
        <v>-4.1358135057672621E-2</v>
      </c>
    </row>
    <row r="64" spans="1:28" s="30" customFormat="1" x14ac:dyDescent="0.25">
      <c r="A64" s="11">
        <f>'Monthly Data'!A64</f>
        <v>39692</v>
      </c>
      <c r="B64" s="6">
        <f t="shared" si="1"/>
        <v>2008</v>
      </c>
      <c r="C64" s="30">
        <f>'Monthly Data'!E64</f>
        <v>7052806.2471000012</v>
      </c>
      <c r="D64" s="30">
        <f>'Monthly Data'!M64</f>
        <v>97.8</v>
      </c>
      <c r="E64" s="30">
        <f>'Monthly Data'!N64</f>
        <v>24.4</v>
      </c>
      <c r="F64" s="30">
        <f>'Monthly Data'!P64</f>
        <v>30</v>
      </c>
      <c r="G64" s="30">
        <f>'Monthly Data'!R64</f>
        <v>82</v>
      </c>
      <c r="H64" s="30">
        <f>'Monthly Data'!T64</f>
        <v>3257</v>
      </c>
      <c r="I64" s="30">
        <f>'Monthly Data'!X64</f>
        <v>0</v>
      </c>
      <c r="J64" s="30">
        <f>'Monthly Data'!AD64</f>
        <v>1</v>
      </c>
      <c r="K64" s="30">
        <f>'Monthly Data'!AF64</f>
        <v>0</v>
      </c>
      <c r="L64" s="30">
        <f>'Monthly Data'!AG64</f>
        <v>0</v>
      </c>
      <c r="M64" s="30">
        <f>'Monthly Data'!AH64</f>
        <v>0</v>
      </c>
      <c r="O64" s="23">
        <f>'GS &lt; 50 OLS Model'!$B$5</f>
        <v>-12367234.9465017</v>
      </c>
      <c r="P64" s="23">
        <f>'GS &lt; 50 OLS Model'!$B$6*D64</f>
        <v>249228.81870022367</v>
      </c>
      <c r="Q64" s="23">
        <f>'GS &lt; 50 OLS Model'!$B$7*E64</f>
        <v>320647.5577071844</v>
      </c>
      <c r="R64" s="23">
        <f>'GS &lt; 50 OLS Model'!$B$8*F64</f>
        <v>4051847.47535457</v>
      </c>
      <c r="S64" s="23">
        <f>'GS &lt; 50 OLS Model'!$B$9*G64</f>
        <v>3934035.0902880635</v>
      </c>
      <c r="T64" s="23">
        <f>'GS &lt; 50 OLS Model'!$B$10*H64</f>
        <v>11305115.44347257</v>
      </c>
      <c r="U64" s="23">
        <f>'GS &lt; 50 OLS Model'!$B$11*I64</f>
        <v>0</v>
      </c>
      <c r="V64" s="23">
        <f>'GS &lt; 50 OLS Model'!$B$12*J64</f>
        <v>-458368.44831450901</v>
      </c>
      <c r="W64" s="23">
        <f>'GS &lt; 50 OLS Model'!$B$13*K64</f>
        <v>0</v>
      </c>
      <c r="X64" s="23">
        <f>'GS &lt; 50 OLS Model'!$B$14*L64</f>
        <v>0</v>
      </c>
      <c r="Y64" s="23">
        <f>'GS &lt; 50 OLS Model'!$B$15*M64</f>
        <v>0</v>
      </c>
      <c r="Z64" s="23">
        <f t="shared" si="3"/>
        <v>7035270.9907064028</v>
      </c>
      <c r="AA64" s="13">
        <f t="shared" si="4"/>
        <v>2.4862807482920156E-3</v>
      </c>
      <c r="AB64" s="13">
        <f t="shared" si="5"/>
        <v>-2.4862807482920156E-3</v>
      </c>
    </row>
    <row r="65" spans="1:28" s="30" customFormat="1" x14ac:dyDescent="0.25">
      <c r="A65" s="11">
        <f>'Monthly Data'!A65</f>
        <v>39722</v>
      </c>
      <c r="B65" s="6">
        <f t="shared" si="1"/>
        <v>2008</v>
      </c>
      <c r="C65" s="30">
        <f>'Monthly Data'!E65</f>
        <v>7414045.2913999995</v>
      </c>
      <c r="D65" s="30">
        <f>'Monthly Data'!M65</f>
        <v>301.60000000000002</v>
      </c>
      <c r="E65" s="30">
        <f>'Monthly Data'!N65</f>
        <v>0</v>
      </c>
      <c r="F65" s="30">
        <f>'Monthly Data'!P65</f>
        <v>31</v>
      </c>
      <c r="G65" s="30">
        <f>'Monthly Data'!R65</f>
        <v>80.7</v>
      </c>
      <c r="H65" s="30">
        <f>'Monthly Data'!T65</f>
        <v>3258</v>
      </c>
      <c r="I65" s="30">
        <f>'Monthly Data'!X65</f>
        <v>0</v>
      </c>
      <c r="J65" s="30">
        <f>'Monthly Data'!AD65</f>
        <v>1</v>
      </c>
      <c r="K65" s="30">
        <f>'Monthly Data'!AF65</f>
        <v>0</v>
      </c>
      <c r="L65" s="30">
        <f>'Monthly Data'!AG65</f>
        <v>0</v>
      </c>
      <c r="M65" s="30">
        <f>'Monthly Data'!AH65</f>
        <v>0</v>
      </c>
      <c r="O65" s="23">
        <f>'GS &lt; 50 OLS Model'!$B$5</f>
        <v>-12367234.9465017</v>
      </c>
      <c r="P65" s="23">
        <f>'GS &lt; 50 OLS Model'!$B$6*D65</f>
        <v>768582.94192216219</v>
      </c>
      <c r="Q65" s="23">
        <f>'GS &lt; 50 OLS Model'!$B$7*E65</f>
        <v>0</v>
      </c>
      <c r="R65" s="23">
        <f>'GS &lt; 50 OLS Model'!$B$8*F65</f>
        <v>4186909.0578663889</v>
      </c>
      <c r="S65" s="23">
        <f>'GS &lt; 50 OLS Model'!$B$9*G65</f>
        <v>3871666.241295692</v>
      </c>
      <c r="T65" s="23">
        <f>'GS &lt; 50 OLS Model'!$B$10*H65</f>
        <v>11308586.464486837</v>
      </c>
      <c r="U65" s="23">
        <f>'GS &lt; 50 OLS Model'!$B$11*I65</f>
        <v>0</v>
      </c>
      <c r="V65" s="23">
        <f>'GS &lt; 50 OLS Model'!$B$12*J65</f>
        <v>-458368.44831450901</v>
      </c>
      <c r="W65" s="23">
        <f>'GS &lt; 50 OLS Model'!$B$13*K65</f>
        <v>0</v>
      </c>
      <c r="X65" s="23">
        <f>'GS &lt; 50 OLS Model'!$B$14*L65</f>
        <v>0</v>
      </c>
      <c r="Y65" s="23">
        <f>'GS &lt; 50 OLS Model'!$B$15*M65</f>
        <v>0</v>
      </c>
      <c r="Z65" s="23">
        <f t="shared" si="3"/>
        <v>7310141.3107548701</v>
      </c>
      <c r="AA65" s="13">
        <f t="shared" si="4"/>
        <v>1.4014478811675724E-2</v>
      </c>
      <c r="AB65" s="13">
        <f t="shared" si="5"/>
        <v>-1.4014478811675724E-2</v>
      </c>
    </row>
    <row r="66" spans="1:28" s="30" customFormat="1" x14ac:dyDescent="0.25">
      <c r="A66" s="11">
        <f>'Monthly Data'!A66</f>
        <v>39753</v>
      </c>
      <c r="B66" s="6">
        <f t="shared" ref="B66:B67" si="6">YEAR(A66)</f>
        <v>2008</v>
      </c>
      <c r="C66" s="30">
        <f>'Monthly Data'!E66</f>
        <v>7762633.2039999999</v>
      </c>
      <c r="D66" s="30">
        <f>'Monthly Data'!M66</f>
        <v>459.9</v>
      </c>
      <c r="E66" s="30">
        <f>'Monthly Data'!N66</f>
        <v>0</v>
      </c>
      <c r="F66" s="30">
        <f>'Monthly Data'!P66</f>
        <v>30</v>
      </c>
      <c r="G66" s="30">
        <f>'Monthly Data'!R66</f>
        <v>79.7</v>
      </c>
      <c r="H66" s="30">
        <f>'Monthly Data'!T66</f>
        <v>3258</v>
      </c>
      <c r="I66" s="30">
        <f>'Monthly Data'!X66</f>
        <v>0</v>
      </c>
      <c r="J66" s="30">
        <f>'Monthly Data'!AD66</f>
        <v>1</v>
      </c>
      <c r="K66" s="30">
        <f>'Monthly Data'!AF66</f>
        <v>0</v>
      </c>
      <c r="L66" s="30">
        <f>'Monthly Data'!AG66</f>
        <v>0</v>
      </c>
      <c r="M66" s="30">
        <f>'Monthly Data'!AH66</f>
        <v>0</v>
      </c>
      <c r="O66" s="23">
        <f>'GS &lt; 50 OLS Model'!$B$5</f>
        <v>-12367234.9465017</v>
      </c>
      <c r="P66" s="23">
        <f>'GS &lt; 50 OLS Model'!$B$6*D66</f>
        <v>1171987.0523541193</v>
      </c>
      <c r="Q66" s="23">
        <f>'GS &lt; 50 OLS Model'!$B$7*E66</f>
        <v>0</v>
      </c>
      <c r="R66" s="23">
        <f>'GS &lt; 50 OLS Model'!$B$8*F66</f>
        <v>4051847.47535457</v>
      </c>
      <c r="S66" s="23">
        <f>'GS &lt; 50 OLS Model'!$B$9*G66</f>
        <v>3823690.2036092519</v>
      </c>
      <c r="T66" s="23">
        <f>'GS &lt; 50 OLS Model'!$B$10*H66</f>
        <v>11308586.464486837</v>
      </c>
      <c r="U66" s="23">
        <f>'GS &lt; 50 OLS Model'!$B$11*I66</f>
        <v>0</v>
      </c>
      <c r="V66" s="23">
        <f>'GS &lt; 50 OLS Model'!$B$12*J66</f>
        <v>-458368.44831450901</v>
      </c>
      <c r="W66" s="23">
        <f>'GS &lt; 50 OLS Model'!$B$13*K66</f>
        <v>0</v>
      </c>
      <c r="X66" s="23">
        <f>'GS &lt; 50 OLS Model'!$B$14*L66</f>
        <v>0</v>
      </c>
      <c r="Y66" s="23">
        <f>'GS &lt; 50 OLS Model'!$B$15*M66</f>
        <v>0</v>
      </c>
      <c r="Z66" s="23">
        <f t="shared" si="3"/>
        <v>7530507.8009885689</v>
      </c>
      <c r="AA66" s="13">
        <f t="shared" si="4"/>
        <v>2.9902920428060326E-2</v>
      </c>
      <c r="AB66" s="13">
        <f t="shared" si="5"/>
        <v>-2.9902920428060326E-2</v>
      </c>
    </row>
    <row r="67" spans="1:28" s="30" customFormat="1" x14ac:dyDescent="0.25">
      <c r="A67" s="11">
        <f>'Monthly Data'!A67</f>
        <v>39783</v>
      </c>
      <c r="B67" s="6">
        <f t="shared" si="6"/>
        <v>2008</v>
      </c>
      <c r="C67" s="30">
        <f>'Monthly Data'!E67</f>
        <v>9105392.1781000011</v>
      </c>
      <c r="D67" s="30">
        <f>'Monthly Data'!M67</f>
        <v>708.5</v>
      </c>
      <c r="E67" s="30">
        <f>'Monthly Data'!N67</f>
        <v>0</v>
      </c>
      <c r="F67" s="30">
        <f>'Monthly Data'!P67</f>
        <v>31</v>
      </c>
      <c r="G67" s="30">
        <f>'Monthly Data'!R67</f>
        <v>80</v>
      </c>
      <c r="H67" s="30">
        <f>'Monthly Data'!T67</f>
        <v>3264</v>
      </c>
      <c r="I67" s="30">
        <f>'Monthly Data'!X67</f>
        <v>0</v>
      </c>
      <c r="J67" s="30">
        <f>'Monthly Data'!AD67</f>
        <v>0</v>
      </c>
      <c r="K67" s="30">
        <f>'Monthly Data'!AF67</f>
        <v>0</v>
      </c>
      <c r="L67" s="30">
        <f>'Monthly Data'!AG67</f>
        <v>1</v>
      </c>
      <c r="M67" s="30">
        <f>'Monthly Data'!AH67</f>
        <v>0</v>
      </c>
      <c r="O67" s="23">
        <f>'GS &lt; 50 OLS Model'!$B$5</f>
        <v>-12367234.9465017</v>
      </c>
      <c r="P67" s="23">
        <f>'GS &lt; 50 OLS Model'!$B$6*D67</f>
        <v>1805507.342015424</v>
      </c>
      <c r="Q67" s="23">
        <f>'GS &lt; 50 OLS Model'!$B$7*E67</f>
        <v>0</v>
      </c>
      <c r="R67" s="23">
        <f>'GS &lt; 50 OLS Model'!$B$8*F67</f>
        <v>4186909.0578663889</v>
      </c>
      <c r="S67" s="23">
        <f>'GS &lt; 50 OLS Model'!$B$9*G67</f>
        <v>3838083.0149151841</v>
      </c>
      <c r="T67" s="23">
        <f>'GS &lt; 50 OLS Model'!$B$10*H67</f>
        <v>11329412.59057245</v>
      </c>
      <c r="U67" s="23">
        <f>'GS &lt; 50 OLS Model'!$B$11*I67</f>
        <v>0</v>
      </c>
      <c r="V67" s="23">
        <f>'GS &lt; 50 OLS Model'!$B$12*J67</f>
        <v>0</v>
      </c>
      <c r="W67" s="23">
        <f>'GS &lt; 50 OLS Model'!$B$13*K67</f>
        <v>0</v>
      </c>
      <c r="X67" s="23">
        <f>'GS &lt; 50 OLS Model'!$B$14*L67</f>
        <v>-234181.59750855001</v>
      </c>
      <c r="Y67" s="23">
        <f>'GS &lt; 50 OLS Model'!$B$15*M67</f>
        <v>0</v>
      </c>
      <c r="Z67" s="23">
        <f t="shared" ref="Z67:Z130" si="7">SUM(O67:Y67)</f>
        <v>8558495.4613591991</v>
      </c>
      <c r="AA67" s="13">
        <f t="shared" ref="AA67:AA130" si="8">ABS(Z67-C67)/C67</f>
        <v>6.0062950177607995E-2</v>
      </c>
      <c r="AB67" s="13">
        <f t="shared" ref="AB67:AB130" si="9">(Z67-C67)/C67</f>
        <v>-6.0062950177607995E-2</v>
      </c>
    </row>
    <row r="68" spans="1:28" s="30" customFormat="1" x14ac:dyDescent="0.25">
      <c r="A68" s="11">
        <f>'Monthly Data'!A68</f>
        <v>39814</v>
      </c>
      <c r="B68" s="6">
        <f>YEAR(A68)</f>
        <v>2009</v>
      </c>
      <c r="C68" s="30">
        <f>'Monthly Data'!E68</f>
        <v>9405720.7811999973</v>
      </c>
      <c r="D68">
        <f>'Monthly Data'!M68</f>
        <v>887.09999999999991</v>
      </c>
      <c r="E68">
        <f>'Monthly Data'!N68</f>
        <v>0</v>
      </c>
      <c r="F68" s="30">
        <f>'Monthly Data'!P68</f>
        <v>31</v>
      </c>
      <c r="G68" s="30">
        <f>'Monthly Data'!R68</f>
        <v>79.5</v>
      </c>
      <c r="H68" s="30">
        <f>'Monthly Data'!T68</f>
        <v>3262</v>
      </c>
      <c r="I68" s="30">
        <f>'Monthly Data'!X68</f>
        <v>0</v>
      </c>
      <c r="J68" s="30">
        <f>'Monthly Data'!AD68</f>
        <v>0</v>
      </c>
      <c r="K68" s="30">
        <f>'Monthly Data'!AF68</f>
        <v>0</v>
      </c>
      <c r="L68" s="30">
        <f>'Monthly Data'!AG68</f>
        <v>0</v>
      </c>
      <c r="M68" s="30">
        <f>'Monthly Data'!AH68</f>
        <v>0</v>
      </c>
      <c r="N68"/>
      <c r="O68" s="23">
        <f>'GS &lt; 50 OLS Model'!$B$5</f>
        <v>-12367234.9465017</v>
      </c>
      <c r="P68" s="23">
        <f>'GS &lt; 50 OLS Model'!$B$6*D68</f>
        <v>2260642.9966152189</v>
      </c>
      <c r="Q68" s="23">
        <f>'GS &lt; 50 OLS Model'!$B$7*E68</f>
        <v>0</v>
      </c>
      <c r="R68" s="23">
        <f>'GS &lt; 50 OLS Model'!$B$8*F68</f>
        <v>4186909.0578663889</v>
      </c>
      <c r="S68" s="23">
        <f>'GS &lt; 50 OLS Model'!$B$9*G68</f>
        <v>3814094.996071964</v>
      </c>
      <c r="T68" s="23">
        <f>'GS &lt; 50 OLS Model'!$B$10*H68</f>
        <v>11322470.548543913</v>
      </c>
      <c r="U68" s="23">
        <f>'GS &lt; 50 OLS Model'!$B$11*I68</f>
        <v>0</v>
      </c>
      <c r="V68" s="23">
        <f>'GS &lt; 50 OLS Model'!$B$12*J68</f>
        <v>0</v>
      </c>
      <c r="W68" s="23">
        <f>'GS &lt; 50 OLS Model'!$B$13*K68</f>
        <v>0</v>
      </c>
      <c r="X68" s="23">
        <f>'GS &lt; 50 OLS Model'!$B$14*L68</f>
        <v>0</v>
      </c>
      <c r="Y68" s="23">
        <f>'GS &lt; 50 OLS Model'!$B$15*M68</f>
        <v>0</v>
      </c>
      <c r="Z68" s="23">
        <f t="shared" si="7"/>
        <v>9216882.6525957845</v>
      </c>
      <c r="AA68" s="13">
        <f t="shared" si="8"/>
        <v>2.0076943914990479E-2</v>
      </c>
      <c r="AB68" s="13">
        <f t="shared" si="9"/>
        <v>-2.0076943914990479E-2</v>
      </c>
    </row>
    <row r="69" spans="1:28" s="30" customFormat="1" x14ac:dyDescent="0.25">
      <c r="A69" s="11">
        <f>'Monthly Data'!A69</f>
        <v>39845</v>
      </c>
      <c r="B69" s="6">
        <f t="shared" ref="B69:B127" si="10">YEAR(A69)</f>
        <v>2009</v>
      </c>
      <c r="C69" s="30">
        <f>'Monthly Data'!E69</f>
        <v>8296015.0248000016</v>
      </c>
      <c r="D69">
        <f>'Monthly Data'!M69</f>
        <v>653.80000000000007</v>
      </c>
      <c r="E69">
        <f>'Monthly Data'!N69</f>
        <v>0</v>
      </c>
      <c r="F69" s="30">
        <f>'Monthly Data'!P69</f>
        <v>28</v>
      </c>
      <c r="G69" s="30">
        <f>'Monthly Data'!R69</f>
        <v>78.900000000000006</v>
      </c>
      <c r="H69" s="30">
        <f>'Monthly Data'!T69</f>
        <v>3265</v>
      </c>
      <c r="I69" s="30">
        <f>'Monthly Data'!X69</f>
        <v>0</v>
      </c>
      <c r="J69" s="30">
        <f>'Monthly Data'!AD69</f>
        <v>0</v>
      </c>
      <c r="K69" s="30">
        <f>'Monthly Data'!AF69</f>
        <v>0</v>
      </c>
      <c r="L69" s="30">
        <f>'Monthly Data'!AG69</f>
        <v>0</v>
      </c>
      <c r="M69" s="30">
        <f>'Monthly Data'!AH69</f>
        <v>0</v>
      </c>
      <c r="N69"/>
      <c r="O69" s="23">
        <f>'GS &lt; 50 OLS Model'!$B$5</f>
        <v>-12367234.9465017</v>
      </c>
      <c r="P69" s="23">
        <f>'GS &lt; 50 OLS Model'!$B$6*D69</f>
        <v>1666112.4914745016</v>
      </c>
      <c r="Q69" s="23">
        <f>'GS &lt; 50 OLS Model'!$B$7*E69</f>
        <v>0</v>
      </c>
      <c r="R69" s="23">
        <f>'GS &lt; 50 OLS Model'!$B$8*F69</f>
        <v>3781724.310330932</v>
      </c>
      <c r="S69" s="23">
        <f>'GS &lt; 50 OLS Model'!$B$9*G69</f>
        <v>3785309.3734601005</v>
      </c>
      <c r="T69" s="23">
        <f>'GS &lt; 50 OLS Model'!$B$10*H69</f>
        <v>11332883.611586718</v>
      </c>
      <c r="U69" s="23">
        <f>'GS &lt; 50 OLS Model'!$B$11*I69</f>
        <v>0</v>
      </c>
      <c r="V69" s="23">
        <f>'GS &lt; 50 OLS Model'!$B$12*J69</f>
        <v>0</v>
      </c>
      <c r="W69" s="23">
        <f>'GS &lt; 50 OLS Model'!$B$13*K69</f>
        <v>0</v>
      </c>
      <c r="X69" s="23">
        <f>'GS &lt; 50 OLS Model'!$B$14*L69</f>
        <v>0</v>
      </c>
      <c r="Y69" s="23">
        <f>'GS &lt; 50 OLS Model'!$B$15*M69</f>
        <v>0</v>
      </c>
      <c r="Z69" s="23">
        <f t="shared" si="7"/>
        <v>8198794.8403505515</v>
      </c>
      <c r="AA69" s="13">
        <f t="shared" si="8"/>
        <v>1.1718901684582457E-2</v>
      </c>
      <c r="AB69" s="13">
        <f t="shared" si="9"/>
        <v>-1.1718901684582457E-2</v>
      </c>
    </row>
    <row r="70" spans="1:28" s="30" customFormat="1" x14ac:dyDescent="0.25">
      <c r="A70" s="11">
        <f>'Monthly Data'!A70</f>
        <v>39873</v>
      </c>
      <c r="B70" s="6">
        <f t="shared" si="10"/>
        <v>2009</v>
      </c>
      <c r="C70" s="30">
        <f>'Monthly Data'!E70</f>
        <v>8604597.311900001</v>
      </c>
      <c r="D70">
        <f>'Monthly Data'!M70</f>
        <v>555.60000000000014</v>
      </c>
      <c r="E70">
        <f>'Monthly Data'!N70</f>
        <v>0</v>
      </c>
      <c r="F70" s="30">
        <f>'Monthly Data'!P70</f>
        <v>31</v>
      </c>
      <c r="G70" s="30">
        <f>'Monthly Data'!R70</f>
        <v>78</v>
      </c>
      <c r="H70" s="30">
        <f>'Monthly Data'!T70</f>
        <v>3290</v>
      </c>
      <c r="I70" s="30">
        <f>'Monthly Data'!X70</f>
        <v>0</v>
      </c>
      <c r="J70" s="30">
        <f>'Monthly Data'!AD70</f>
        <v>0</v>
      </c>
      <c r="K70" s="30">
        <f>'Monthly Data'!AF70</f>
        <v>0</v>
      </c>
      <c r="L70" s="30">
        <f>'Monthly Data'!AG70</f>
        <v>0</v>
      </c>
      <c r="M70" s="30">
        <f>'Monthly Data'!AH70</f>
        <v>0</v>
      </c>
      <c r="N70"/>
      <c r="O70" s="23">
        <f>'GS &lt; 50 OLS Model'!$B$5</f>
        <v>-12367234.9465017</v>
      </c>
      <c r="P70" s="23">
        <f>'GS &lt; 50 OLS Model'!$B$6*D70</f>
        <v>1415864.332002498</v>
      </c>
      <c r="Q70" s="23">
        <f>'GS &lt; 50 OLS Model'!$B$7*E70</f>
        <v>0</v>
      </c>
      <c r="R70" s="23">
        <f>'GS &lt; 50 OLS Model'!$B$8*F70</f>
        <v>4186909.0578663889</v>
      </c>
      <c r="S70" s="23">
        <f>'GS &lt; 50 OLS Model'!$B$9*G70</f>
        <v>3742130.9395423043</v>
      </c>
      <c r="T70" s="23">
        <f>'GS &lt; 50 OLS Model'!$B$10*H70</f>
        <v>11419659.136943432</v>
      </c>
      <c r="U70" s="23">
        <f>'GS &lt; 50 OLS Model'!$B$11*I70</f>
        <v>0</v>
      </c>
      <c r="V70" s="23">
        <f>'GS &lt; 50 OLS Model'!$B$12*J70</f>
        <v>0</v>
      </c>
      <c r="W70" s="23">
        <f>'GS &lt; 50 OLS Model'!$B$13*K70</f>
        <v>0</v>
      </c>
      <c r="X70" s="23">
        <f>'GS &lt; 50 OLS Model'!$B$14*L70</f>
        <v>0</v>
      </c>
      <c r="Y70" s="23">
        <f>'GS &lt; 50 OLS Model'!$B$15*M70</f>
        <v>0</v>
      </c>
      <c r="Z70" s="23">
        <f t="shared" si="7"/>
        <v>8397328.5198529232</v>
      </c>
      <c r="AA70" s="13">
        <f t="shared" si="8"/>
        <v>2.4088145503384433E-2</v>
      </c>
      <c r="AB70" s="13">
        <f t="shared" si="9"/>
        <v>-2.4088145503384433E-2</v>
      </c>
    </row>
    <row r="71" spans="1:28" s="30" customFormat="1" x14ac:dyDescent="0.25">
      <c r="A71" s="11">
        <f>'Monthly Data'!A71</f>
        <v>39904</v>
      </c>
      <c r="B71" s="6">
        <f t="shared" si="10"/>
        <v>2009</v>
      </c>
      <c r="C71" s="30">
        <f>'Monthly Data'!E71</f>
        <v>7316308.4113000007</v>
      </c>
      <c r="D71">
        <f>'Monthly Data'!M71</f>
        <v>326.29999999999995</v>
      </c>
      <c r="E71">
        <f>'Monthly Data'!N71</f>
        <v>0.8</v>
      </c>
      <c r="F71" s="30">
        <f>'Monthly Data'!P71</f>
        <v>30</v>
      </c>
      <c r="G71" s="30">
        <f>'Monthly Data'!R71</f>
        <v>77.2</v>
      </c>
      <c r="H71" s="30">
        <f>'Monthly Data'!T71</f>
        <v>3289</v>
      </c>
      <c r="I71" s="30">
        <f>'Monthly Data'!X71</f>
        <v>0</v>
      </c>
      <c r="J71" s="30">
        <f>'Monthly Data'!AD71</f>
        <v>0</v>
      </c>
      <c r="K71" s="30">
        <f>'Monthly Data'!AF71</f>
        <v>1</v>
      </c>
      <c r="L71" s="30">
        <f>'Monthly Data'!AG71</f>
        <v>0</v>
      </c>
      <c r="M71" s="30">
        <f>'Monthly Data'!AH71</f>
        <v>0</v>
      </c>
      <c r="N71"/>
      <c r="O71" s="23">
        <f>'GS &lt; 50 OLS Model'!$B$5</f>
        <v>-12367234.9465017</v>
      </c>
      <c r="P71" s="23">
        <f>'GS &lt; 50 OLS Model'!$B$6*D71</f>
        <v>831527.23457958049</v>
      </c>
      <c r="Q71" s="23">
        <f>'GS &lt; 50 OLS Model'!$B$7*E71</f>
        <v>10513.034678924079</v>
      </c>
      <c r="R71" s="23">
        <f>'GS &lt; 50 OLS Model'!$B$8*F71</f>
        <v>4051847.47535457</v>
      </c>
      <c r="S71" s="23">
        <f>'GS &lt; 50 OLS Model'!$B$9*G71</f>
        <v>3703750.1093931524</v>
      </c>
      <c r="T71" s="23">
        <f>'GS &lt; 50 OLS Model'!$B$10*H71</f>
        <v>11416188.115929162</v>
      </c>
      <c r="U71" s="23">
        <f>'GS &lt; 50 OLS Model'!$B$11*I71</f>
        <v>0</v>
      </c>
      <c r="V71" s="23">
        <f>'GS &lt; 50 OLS Model'!$B$12*J71</f>
        <v>0</v>
      </c>
      <c r="W71" s="23">
        <f>'GS &lt; 50 OLS Model'!$B$13*K71</f>
        <v>-562461.25423987105</v>
      </c>
      <c r="X71" s="23">
        <f>'GS &lt; 50 OLS Model'!$B$14*L71</f>
        <v>0</v>
      </c>
      <c r="Y71" s="23">
        <f>'GS &lt; 50 OLS Model'!$B$15*M71</f>
        <v>0</v>
      </c>
      <c r="Z71" s="23">
        <f t="shared" si="7"/>
        <v>7084129.7691938179</v>
      </c>
      <c r="AA71" s="13">
        <f t="shared" si="8"/>
        <v>3.1734397875789945E-2</v>
      </c>
      <c r="AB71" s="13">
        <f t="shared" si="9"/>
        <v>-3.1734397875789945E-2</v>
      </c>
    </row>
    <row r="72" spans="1:28" s="30" customFormat="1" x14ac:dyDescent="0.25">
      <c r="A72" s="11">
        <f>'Monthly Data'!A72</f>
        <v>39934</v>
      </c>
      <c r="B72" s="6">
        <f t="shared" si="10"/>
        <v>2009</v>
      </c>
      <c r="C72" s="30">
        <f>'Monthly Data'!E72</f>
        <v>6892994.1161999991</v>
      </c>
      <c r="D72">
        <f>'Monthly Data'!M72</f>
        <v>165.29999999999995</v>
      </c>
      <c r="E72">
        <f>'Monthly Data'!N72</f>
        <v>0</v>
      </c>
      <c r="F72" s="30">
        <f>'Monthly Data'!P72</f>
        <v>31</v>
      </c>
      <c r="G72" s="30">
        <f>'Monthly Data'!R72</f>
        <v>76.900000000000006</v>
      </c>
      <c r="H72" s="30">
        <f>'Monthly Data'!T72</f>
        <v>3284</v>
      </c>
      <c r="I72" s="30">
        <f>'Monthly Data'!X72</f>
        <v>0</v>
      </c>
      <c r="J72" s="30">
        <f>'Monthly Data'!AD72</f>
        <v>0</v>
      </c>
      <c r="K72" s="30">
        <f>'Monthly Data'!AF72</f>
        <v>0</v>
      </c>
      <c r="L72" s="30">
        <f>'Monthly Data'!AG72</f>
        <v>0</v>
      </c>
      <c r="M72" s="30">
        <f>'Monthly Data'!AH72</f>
        <v>1</v>
      </c>
      <c r="N72"/>
      <c r="O72" s="23">
        <f>'GS &lt; 50 OLS Model'!$B$5</f>
        <v>-12367234.9465017</v>
      </c>
      <c r="P72" s="23">
        <f>'GS &lt; 50 OLS Model'!$B$6*D72</f>
        <v>421242.57393810799</v>
      </c>
      <c r="Q72" s="23">
        <f>'GS &lt; 50 OLS Model'!$B$7*E72</f>
        <v>0</v>
      </c>
      <c r="R72" s="23">
        <f>'GS &lt; 50 OLS Model'!$B$8*F72</f>
        <v>4186909.0578663889</v>
      </c>
      <c r="S72" s="23">
        <f>'GS &lt; 50 OLS Model'!$B$9*G72</f>
        <v>3689357.2980872206</v>
      </c>
      <c r="T72" s="23">
        <f>'GS &lt; 50 OLS Model'!$B$10*H72</f>
        <v>11398833.010857821</v>
      </c>
      <c r="U72" s="23">
        <f>'GS &lt; 50 OLS Model'!$B$11*I72</f>
        <v>0</v>
      </c>
      <c r="V72" s="23">
        <f>'GS &lt; 50 OLS Model'!$B$12*J72</f>
        <v>0</v>
      </c>
      <c r="W72" s="23">
        <f>'GS &lt; 50 OLS Model'!$B$13*K72</f>
        <v>0</v>
      </c>
      <c r="X72" s="23">
        <f>'GS &lt; 50 OLS Model'!$B$14*L72</f>
        <v>0</v>
      </c>
      <c r="Y72" s="23">
        <f>'GS &lt; 50 OLS Model'!$B$15*M72</f>
        <v>-544912.84114379704</v>
      </c>
      <c r="Z72" s="23">
        <f t="shared" si="7"/>
        <v>6784194.1531040398</v>
      </c>
      <c r="AA72" s="13">
        <f t="shared" si="8"/>
        <v>1.5784136945693347E-2</v>
      </c>
      <c r="AB72" s="13">
        <f t="shared" si="9"/>
        <v>-1.5784136945693347E-2</v>
      </c>
    </row>
    <row r="73" spans="1:28" s="30" customFormat="1" x14ac:dyDescent="0.25">
      <c r="A73" s="11">
        <f>'Monthly Data'!A73</f>
        <v>39965</v>
      </c>
      <c r="B73" s="6">
        <f t="shared" si="10"/>
        <v>2009</v>
      </c>
      <c r="C73" s="30">
        <f>'Monthly Data'!E73</f>
        <v>6896984.1305000009</v>
      </c>
      <c r="D73">
        <f>'Monthly Data'!M73</f>
        <v>59.20000000000001</v>
      </c>
      <c r="E73">
        <f>'Monthly Data'!N73</f>
        <v>32.6</v>
      </c>
      <c r="F73" s="30">
        <f>'Monthly Data'!P73</f>
        <v>30</v>
      </c>
      <c r="G73" s="30">
        <f>'Monthly Data'!R73</f>
        <v>77.400000000000006</v>
      </c>
      <c r="H73" s="30">
        <f>'Monthly Data'!T73</f>
        <v>3268</v>
      </c>
      <c r="I73" s="30">
        <f>'Monthly Data'!X73</f>
        <v>0</v>
      </c>
      <c r="J73" s="30">
        <f>'Monthly Data'!AD73</f>
        <v>0</v>
      </c>
      <c r="K73" s="30">
        <f>'Monthly Data'!AF73</f>
        <v>0</v>
      </c>
      <c r="L73" s="30">
        <f>'Monthly Data'!AG73</f>
        <v>0</v>
      </c>
      <c r="M73" s="30">
        <f>'Monthly Data'!AH73</f>
        <v>1</v>
      </c>
      <c r="N73"/>
      <c r="O73" s="23">
        <f>'GS &lt; 50 OLS Model'!$B$5</f>
        <v>-12367234.9465017</v>
      </c>
      <c r="P73" s="23">
        <f>'GS &lt; 50 OLS Model'!$B$6*D73</f>
        <v>150862.4342234483</v>
      </c>
      <c r="Q73" s="23">
        <f>'GS &lt; 50 OLS Model'!$B$7*E73</f>
        <v>428406.16316615627</v>
      </c>
      <c r="R73" s="23">
        <f>'GS &lt; 50 OLS Model'!$B$8*F73</f>
        <v>4051847.47535457</v>
      </c>
      <c r="S73" s="23">
        <f>'GS &lt; 50 OLS Model'!$B$9*G73</f>
        <v>3713345.3169304407</v>
      </c>
      <c r="T73" s="23">
        <f>'GS &lt; 50 OLS Model'!$B$10*H73</f>
        <v>11343296.674629524</v>
      </c>
      <c r="U73" s="23">
        <f>'GS &lt; 50 OLS Model'!$B$11*I73</f>
        <v>0</v>
      </c>
      <c r="V73" s="23">
        <f>'GS &lt; 50 OLS Model'!$B$12*J73</f>
        <v>0</v>
      </c>
      <c r="W73" s="23">
        <f>'GS &lt; 50 OLS Model'!$B$13*K73</f>
        <v>0</v>
      </c>
      <c r="X73" s="23">
        <f>'GS &lt; 50 OLS Model'!$B$14*L73</f>
        <v>0</v>
      </c>
      <c r="Y73" s="23">
        <f>'GS &lt; 50 OLS Model'!$B$15*M73</f>
        <v>-544912.84114379704</v>
      </c>
      <c r="Z73" s="23">
        <f t="shared" si="7"/>
        <v>6775610.2766586421</v>
      </c>
      <c r="AA73" s="13">
        <f t="shared" si="8"/>
        <v>1.759810542474885E-2</v>
      </c>
      <c r="AB73" s="13">
        <f t="shared" si="9"/>
        <v>-1.759810542474885E-2</v>
      </c>
    </row>
    <row r="74" spans="1:28" x14ac:dyDescent="0.25">
      <c r="A74" s="11">
        <f>'Monthly Data'!A74</f>
        <v>39995</v>
      </c>
      <c r="B74" s="6">
        <f t="shared" si="10"/>
        <v>2009</v>
      </c>
      <c r="C74" s="30">
        <f>'Monthly Data'!E74</f>
        <v>7547793.2116999989</v>
      </c>
      <c r="D74">
        <f>'Monthly Data'!M74</f>
        <v>11.799999999999999</v>
      </c>
      <c r="E74">
        <f>'Monthly Data'!N74</f>
        <v>35.6</v>
      </c>
      <c r="F74" s="30">
        <f>'Monthly Data'!P74</f>
        <v>31</v>
      </c>
      <c r="G74" s="30">
        <f>'Monthly Data'!R74</f>
        <v>78.400000000000006</v>
      </c>
      <c r="H74" s="30">
        <f>'Monthly Data'!T74</f>
        <v>3268</v>
      </c>
      <c r="I74" s="30">
        <f>'Monthly Data'!X74</f>
        <v>0</v>
      </c>
      <c r="J74" s="30">
        <f>'Monthly Data'!AD74</f>
        <v>0</v>
      </c>
      <c r="K74" s="30">
        <f>'Monthly Data'!AF74</f>
        <v>0</v>
      </c>
      <c r="L74" s="30">
        <f>'Monthly Data'!AG74</f>
        <v>0</v>
      </c>
      <c r="M74" s="30">
        <f>'Monthly Data'!AH74</f>
        <v>1</v>
      </c>
      <c r="O74" s="23">
        <f>'GS &lt; 50 OLS Model'!$B$5</f>
        <v>-12367234.9465017</v>
      </c>
      <c r="P74" s="23">
        <f>'GS &lt; 50 OLS Model'!$B$6*D74</f>
        <v>30070.552767511646</v>
      </c>
      <c r="Q74" s="23">
        <f>'GS &lt; 50 OLS Model'!$B$7*E74</f>
        <v>467830.04321212153</v>
      </c>
      <c r="R74" s="23">
        <f>'GS &lt; 50 OLS Model'!$B$8*F74</f>
        <v>4186909.0578663889</v>
      </c>
      <c r="S74" s="23">
        <f>'GS &lt; 50 OLS Model'!$B$9*G74</f>
        <v>3761321.3546168804</v>
      </c>
      <c r="T74" s="23">
        <f>'GS &lt; 50 OLS Model'!$B$10*H74</f>
        <v>11343296.674629524</v>
      </c>
      <c r="U74" s="23">
        <f>'GS &lt; 50 OLS Model'!$B$11*I74</f>
        <v>0</v>
      </c>
      <c r="V74" s="23">
        <f>'GS &lt; 50 OLS Model'!$B$12*J74</f>
        <v>0</v>
      </c>
      <c r="W74" s="23">
        <f>'GS &lt; 50 OLS Model'!$B$13*K74</f>
        <v>0</v>
      </c>
      <c r="X74" s="23">
        <f>'GS &lt; 50 OLS Model'!$B$14*L74</f>
        <v>0</v>
      </c>
      <c r="Y74" s="23">
        <f>'GS &lt; 50 OLS Model'!$B$15*M74</f>
        <v>-544912.84114379704</v>
      </c>
      <c r="Z74" s="23">
        <f t="shared" si="7"/>
        <v>6877279.8954469291</v>
      </c>
      <c r="AA74" s="13">
        <f t="shared" si="8"/>
        <v>8.8835676527768734E-2</v>
      </c>
      <c r="AB74" s="13">
        <f t="shared" si="9"/>
        <v>-8.8835676527768734E-2</v>
      </c>
    </row>
    <row r="75" spans="1:28" x14ac:dyDescent="0.25">
      <c r="A75" s="11">
        <f>'Monthly Data'!A75</f>
        <v>40026</v>
      </c>
      <c r="B75" s="6">
        <f t="shared" si="10"/>
        <v>2009</v>
      </c>
      <c r="C75" s="30">
        <f>'Monthly Data'!E75</f>
        <v>7818900.3452000003</v>
      </c>
      <c r="D75">
        <f>'Monthly Data'!M75</f>
        <v>20.6</v>
      </c>
      <c r="E75">
        <f>'Monthly Data'!N75</f>
        <v>85.199999999999989</v>
      </c>
      <c r="F75" s="30">
        <f>'Monthly Data'!P75</f>
        <v>31</v>
      </c>
      <c r="G75" s="30">
        <f>'Monthly Data'!R75</f>
        <v>79.3</v>
      </c>
      <c r="H75" s="30">
        <f>'Monthly Data'!T75</f>
        <v>3261</v>
      </c>
      <c r="I75" s="30">
        <f>'Monthly Data'!X75</f>
        <v>0</v>
      </c>
      <c r="J75" s="30">
        <f>'Monthly Data'!AD75</f>
        <v>0</v>
      </c>
      <c r="K75" s="30">
        <f>'Monthly Data'!AF75</f>
        <v>0</v>
      </c>
      <c r="L75" s="30">
        <f>'Monthly Data'!AG75</f>
        <v>0</v>
      </c>
      <c r="M75" s="30">
        <f>'Monthly Data'!AH75</f>
        <v>1</v>
      </c>
      <c r="O75" s="23">
        <f>'GS &lt; 50 OLS Model'!$B$5</f>
        <v>-12367234.9465017</v>
      </c>
      <c r="P75" s="23">
        <f>'GS &lt; 50 OLS Model'!$B$6*D75</f>
        <v>52496.049746672885</v>
      </c>
      <c r="Q75" s="23">
        <f>'GS &lt; 50 OLS Model'!$B$7*E75</f>
        <v>1119638.1933054144</v>
      </c>
      <c r="R75" s="23">
        <f>'GS &lt; 50 OLS Model'!$B$8*F75</f>
        <v>4186909.0578663889</v>
      </c>
      <c r="S75" s="23">
        <f>'GS &lt; 50 OLS Model'!$B$9*G75</f>
        <v>3804499.7885346757</v>
      </c>
      <c r="T75" s="23">
        <f>'GS &lt; 50 OLS Model'!$B$10*H75</f>
        <v>11318999.527529644</v>
      </c>
      <c r="U75" s="23">
        <f>'GS &lt; 50 OLS Model'!$B$11*I75</f>
        <v>0</v>
      </c>
      <c r="V75" s="23">
        <f>'GS &lt; 50 OLS Model'!$B$12*J75</f>
        <v>0</v>
      </c>
      <c r="W75" s="23">
        <f>'GS &lt; 50 OLS Model'!$B$13*K75</f>
        <v>0</v>
      </c>
      <c r="X75" s="23">
        <f>'GS &lt; 50 OLS Model'!$B$14*L75</f>
        <v>0</v>
      </c>
      <c r="Y75" s="23">
        <f>'GS &lt; 50 OLS Model'!$B$15*M75</f>
        <v>-544912.84114379704</v>
      </c>
      <c r="Z75" s="23">
        <f t="shared" si="7"/>
        <v>7570394.8293372989</v>
      </c>
      <c r="AA75" s="13">
        <f t="shared" si="8"/>
        <v>3.178266826424745E-2</v>
      </c>
      <c r="AB75" s="13">
        <f t="shared" si="9"/>
        <v>-3.178266826424745E-2</v>
      </c>
    </row>
    <row r="76" spans="1:28" x14ac:dyDescent="0.25">
      <c r="A76" s="11">
        <f>'Monthly Data'!A76</f>
        <v>40057</v>
      </c>
      <c r="B76" s="6">
        <f t="shared" si="10"/>
        <v>2009</v>
      </c>
      <c r="C76" s="30">
        <f>'Monthly Data'!E76</f>
        <v>7086905.3305000011</v>
      </c>
      <c r="D76">
        <f>'Monthly Data'!M76</f>
        <v>100.9</v>
      </c>
      <c r="E76">
        <f>'Monthly Data'!N76</f>
        <v>4.5999999999999996</v>
      </c>
      <c r="F76" s="30">
        <f>'Monthly Data'!P76</f>
        <v>30</v>
      </c>
      <c r="G76" s="30">
        <f>'Monthly Data'!R76</f>
        <v>80</v>
      </c>
      <c r="H76" s="30">
        <f>'Monthly Data'!T76</f>
        <v>3260</v>
      </c>
      <c r="I76" s="30">
        <f>'Monthly Data'!X76</f>
        <v>0</v>
      </c>
      <c r="J76" s="30">
        <f>'Monthly Data'!AD76</f>
        <v>1</v>
      </c>
      <c r="K76" s="30">
        <f>'Monthly Data'!AF76</f>
        <v>0</v>
      </c>
      <c r="L76" s="30">
        <f>'Monthly Data'!AG76</f>
        <v>0</v>
      </c>
      <c r="M76" s="30">
        <f>'Monthly Data'!AH76</f>
        <v>0</v>
      </c>
      <c r="O76" s="23">
        <f>'GS &lt; 50 OLS Model'!$B$5</f>
        <v>-12367234.9465017</v>
      </c>
      <c r="P76" s="23">
        <f>'GS &lt; 50 OLS Model'!$B$6*D76</f>
        <v>257128.70968151913</v>
      </c>
      <c r="Q76" s="23">
        <f>'GS &lt; 50 OLS Model'!$B$7*E76</f>
        <v>60449.949403813451</v>
      </c>
      <c r="R76" s="23">
        <f>'GS &lt; 50 OLS Model'!$B$8*F76</f>
        <v>4051847.47535457</v>
      </c>
      <c r="S76" s="23">
        <f>'GS &lt; 50 OLS Model'!$B$9*G76</f>
        <v>3838083.0149151841</v>
      </c>
      <c r="T76" s="23">
        <f>'GS &lt; 50 OLS Model'!$B$10*H76</f>
        <v>11315528.506515376</v>
      </c>
      <c r="U76" s="23">
        <f>'GS &lt; 50 OLS Model'!$B$11*I76</f>
        <v>0</v>
      </c>
      <c r="V76" s="23">
        <f>'GS &lt; 50 OLS Model'!$B$12*J76</f>
        <v>-458368.44831450901</v>
      </c>
      <c r="W76" s="23">
        <f>'GS &lt; 50 OLS Model'!$B$13*K76</f>
        <v>0</v>
      </c>
      <c r="X76" s="23">
        <f>'GS &lt; 50 OLS Model'!$B$14*L76</f>
        <v>0</v>
      </c>
      <c r="Y76" s="23">
        <f>'GS &lt; 50 OLS Model'!$B$15*M76</f>
        <v>0</v>
      </c>
      <c r="Z76" s="23">
        <f t="shared" si="7"/>
        <v>6697434.2610542523</v>
      </c>
      <c r="AA76" s="13">
        <f t="shared" si="8"/>
        <v>5.495643744097687E-2</v>
      </c>
      <c r="AB76" s="13">
        <f t="shared" si="9"/>
        <v>-5.495643744097687E-2</v>
      </c>
    </row>
    <row r="77" spans="1:28" x14ac:dyDescent="0.25">
      <c r="A77" s="11">
        <f>'Monthly Data'!A77</f>
        <v>40087</v>
      </c>
      <c r="B77" s="6">
        <f t="shared" si="10"/>
        <v>2009</v>
      </c>
      <c r="C77" s="30">
        <f>'Monthly Data'!E77</f>
        <v>7315482.7944999998</v>
      </c>
      <c r="D77">
        <f>'Monthly Data'!M77</f>
        <v>330.19999999999993</v>
      </c>
      <c r="E77">
        <f>'Monthly Data'!N77</f>
        <v>0</v>
      </c>
      <c r="F77" s="30">
        <f>'Monthly Data'!P77</f>
        <v>31</v>
      </c>
      <c r="G77" s="30">
        <f>'Monthly Data'!R77</f>
        <v>80.900000000000006</v>
      </c>
      <c r="H77" s="30">
        <f>'Monthly Data'!T77</f>
        <v>3248</v>
      </c>
      <c r="I77" s="30">
        <f>'Monthly Data'!X77</f>
        <v>0</v>
      </c>
      <c r="J77" s="30">
        <f>'Monthly Data'!AD77</f>
        <v>1</v>
      </c>
      <c r="K77" s="30">
        <f>'Monthly Data'!AF77</f>
        <v>0</v>
      </c>
      <c r="L77" s="30">
        <f>'Monthly Data'!AG77</f>
        <v>0</v>
      </c>
      <c r="M77" s="30">
        <f>'Monthly Data'!AH77</f>
        <v>0</v>
      </c>
      <c r="O77" s="23">
        <f>'GS &lt; 50 OLS Model'!$B$5</f>
        <v>-12367234.9465017</v>
      </c>
      <c r="P77" s="23">
        <f>'GS &lt; 50 OLS Model'!$B$6*D77</f>
        <v>841465.80710443598</v>
      </c>
      <c r="Q77" s="23">
        <f>'GS &lt; 50 OLS Model'!$B$7*E77</f>
        <v>0</v>
      </c>
      <c r="R77" s="23">
        <f>'GS &lt; 50 OLS Model'!$B$8*F77</f>
        <v>4186909.0578663889</v>
      </c>
      <c r="S77" s="23">
        <f>'GS &lt; 50 OLS Model'!$B$9*G77</f>
        <v>3881261.4488329799</v>
      </c>
      <c r="T77" s="23">
        <f>'GS &lt; 50 OLS Model'!$B$10*H77</f>
        <v>11273876.254344152</v>
      </c>
      <c r="U77" s="23">
        <f>'GS &lt; 50 OLS Model'!$B$11*I77</f>
        <v>0</v>
      </c>
      <c r="V77" s="23">
        <f>'GS &lt; 50 OLS Model'!$B$12*J77</f>
        <v>-458368.44831450901</v>
      </c>
      <c r="W77" s="23">
        <f>'GS &lt; 50 OLS Model'!$B$13*K77</f>
        <v>0</v>
      </c>
      <c r="X77" s="23">
        <f>'GS &lt; 50 OLS Model'!$B$14*L77</f>
        <v>0</v>
      </c>
      <c r="Y77" s="23">
        <f>'GS &lt; 50 OLS Model'!$B$15*M77</f>
        <v>0</v>
      </c>
      <c r="Z77" s="23">
        <f t="shared" si="7"/>
        <v>7357909.1733317478</v>
      </c>
      <c r="AA77" s="13">
        <f t="shared" si="8"/>
        <v>5.7995323102455172E-3</v>
      </c>
      <c r="AB77" s="13">
        <f t="shared" si="9"/>
        <v>5.7995323102455172E-3</v>
      </c>
    </row>
    <row r="78" spans="1:28" x14ac:dyDescent="0.25">
      <c r="A78" s="11">
        <f>'Monthly Data'!A78</f>
        <v>40118</v>
      </c>
      <c r="B78" s="6">
        <f t="shared" si="10"/>
        <v>2009</v>
      </c>
      <c r="C78" s="30">
        <f>'Monthly Data'!E78</f>
        <v>7548115.7056999998</v>
      </c>
      <c r="D78">
        <f>'Monthly Data'!M78</f>
        <v>384.49999999999989</v>
      </c>
      <c r="E78">
        <f>'Monthly Data'!N78</f>
        <v>0</v>
      </c>
      <c r="F78" s="30">
        <f>'Monthly Data'!P78</f>
        <v>30</v>
      </c>
      <c r="G78" s="30">
        <f>'Monthly Data'!R78</f>
        <v>81.2</v>
      </c>
      <c r="H78" s="30">
        <f>'Monthly Data'!T78</f>
        <v>3247</v>
      </c>
      <c r="I78" s="30">
        <f>'Monthly Data'!X78</f>
        <v>0</v>
      </c>
      <c r="J78" s="30">
        <f>'Monthly Data'!AD78</f>
        <v>1</v>
      </c>
      <c r="K78" s="30">
        <f>'Monthly Data'!AF78</f>
        <v>0</v>
      </c>
      <c r="L78" s="30">
        <f>'Monthly Data'!AG78</f>
        <v>0</v>
      </c>
      <c r="M78" s="30">
        <f>'Monthly Data'!AH78</f>
        <v>0</v>
      </c>
      <c r="O78" s="23">
        <f>'GS &lt; 50 OLS Model'!$B$5</f>
        <v>-12367234.9465017</v>
      </c>
      <c r="P78" s="23">
        <f>'GS &lt; 50 OLS Model'!$B$6*D78</f>
        <v>979841.31687357847</v>
      </c>
      <c r="Q78" s="23">
        <f>'GS &lt; 50 OLS Model'!$B$7*E78</f>
        <v>0</v>
      </c>
      <c r="R78" s="23">
        <f>'GS &lt; 50 OLS Model'!$B$8*F78</f>
        <v>4051847.47535457</v>
      </c>
      <c r="S78" s="23">
        <f>'GS &lt; 50 OLS Model'!$B$9*G78</f>
        <v>3895654.2601389117</v>
      </c>
      <c r="T78" s="23">
        <f>'GS &lt; 50 OLS Model'!$B$10*H78</f>
        <v>11270405.233329885</v>
      </c>
      <c r="U78" s="23">
        <f>'GS &lt; 50 OLS Model'!$B$11*I78</f>
        <v>0</v>
      </c>
      <c r="V78" s="23">
        <f>'GS &lt; 50 OLS Model'!$B$12*J78</f>
        <v>-458368.44831450901</v>
      </c>
      <c r="W78" s="23">
        <f>'GS &lt; 50 OLS Model'!$B$13*K78</f>
        <v>0</v>
      </c>
      <c r="X78" s="23">
        <f>'GS &lt; 50 OLS Model'!$B$14*L78</f>
        <v>0</v>
      </c>
      <c r="Y78" s="23">
        <f>'GS &lt; 50 OLS Model'!$B$15*M78</f>
        <v>0</v>
      </c>
      <c r="Z78" s="23">
        <f t="shared" si="7"/>
        <v>7372144.8908807347</v>
      </c>
      <c r="AA78" s="13">
        <f t="shared" si="8"/>
        <v>2.3313211095370445E-2</v>
      </c>
      <c r="AB78" s="13">
        <f t="shared" si="9"/>
        <v>-2.3313211095370445E-2</v>
      </c>
    </row>
    <row r="79" spans="1:28" x14ac:dyDescent="0.25">
      <c r="A79" s="11">
        <f>'Monthly Data'!A79</f>
        <v>40148</v>
      </c>
      <c r="B79" s="6">
        <f t="shared" si="10"/>
        <v>2009</v>
      </c>
      <c r="C79" s="30">
        <f>'Monthly Data'!E79</f>
        <v>8620869.761500001</v>
      </c>
      <c r="D79">
        <f>'Monthly Data'!M79</f>
        <v>696.79999999999984</v>
      </c>
      <c r="E79">
        <f>'Monthly Data'!N79</f>
        <v>0</v>
      </c>
      <c r="F79" s="30">
        <f>'Monthly Data'!P79</f>
        <v>31</v>
      </c>
      <c r="G79" s="30">
        <f>'Monthly Data'!R79</f>
        <v>81.2</v>
      </c>
      <c r="H79" s="30">
        <f>'Monthly Data'!T79</f>
        <v>3255</v>
      </c>
      <c r="I79" s="30">
        <f>'Monthly Data'!X79</f>
        <v>0</v>
      </c>
      <c r="J79" s="30">
        <f>'Monthly Data'!AD79</f>
        <v>0</v>
      </c>
      <c r="K79" s="30">
        <f>'Monthly Data'!AF79</f>
        <v>0</v>
      </c>
      <c r="L79" s="30">
        <f>'Monthly Data'!AG79</f>
        <v>1</v>
      </c>
      <c r="M79" s="30">
        <f>'Monthly Data'!AH79</f>
        <v>0</v>
      </c>
      <c r="O79" s="23">
        <f>'GS &lt; 50 OLS Model'!$B$5</f>
        <v>-12367234.9465017</v>
      </c>
      <c r="P79" s="23">
        <f>'GS &lt; 50 OLS Model'!$B$6*D79</f>
        <v>1775691.624440857</v>
      </c>
      <c r="Q79" s="23">
        <f>'GS &lt; 50 OLS Model'!$B$7*E79</f>
        <v>0</v>
      </c>
      <c r="R79" s="23">
        <f>'GS &lt; 50 OLS Model'!$B$8*F79</f>
        <v>4186909.0578663889</v>
      </c>
      <c r="S79" s="23">
        <f>'GS &lt; 50 OLS Model'!$B$9*G79</f>
        <v>3895654.2601389117</v>
      </c>
      <c r="T79" s="23">
        <f>'GS &lt; 50 OLS Model'!$B$10*H79</f>
        <v>11298173.401444033</v>
      </c>
      <c r="U79" s="23">
        <f>'GS &lt; 50 OLS Model'!$B$11*I79</f>
        <v>0</v>
      </c>
      <c r="V79" s="23">
        <f>'GS &lt; 50 OLS Model'!$B$12*J79</f>
        <v>0</v>
      </c>
      <c r="W79" s="23">
        <f>'GS &lt; 50 OLS Model'!$B$13*K79</f>
        <v>0</v>
      </c>
      <c r="X79" s="23">
        <f>'GS &lt; 50 OLS Model'!$B$14*L79</f>
        <v>-234181.59750855001</v>
      </c>
      <c r="Y79" s="23">
        <f>'GS &lt; 50 OLS Model'!$B$15*M79</f>
        <v>0</v>
      </c>
      <c r="Z79" s="23">
        <f t="shared" si="7"/>
        <v>8555011.7998799402</v>
      </c>
      <c r="AA79" s="13">
        <f t="shared" si="8"/>
        <v>7.6393639437839821E-3</v>
      </c>
      <c r="AB79" s="13">
        <f t="shared" si="9"/>
        <v>-7.6393639437839821E-3</v>
      </c>
    </row>
    <row r="80" spans="1:28" x14ac:dyDescent="0.25">
      <c r="A80" s="11">
        <f>'Monthly Data'!A80</f>
        <v>40179</v>
      </c>
      <c r="B80" s="6">
        <f t="shared" si="10"/>
        <v>2010</v>
      </c>
      <c r="C80" s="30">
        <f>'Monthly Data'!E80</f>
        <v>9325181.3517000005</v>
      </c>
      <c r="D80">
        <f>'Monthly Data'!M80</f>
        <v>750.59999999999991</v>
      </c>
      <c r="E80">
        <f>'Monthly Data'!N80</f>
        <v>0</v>
      </c>
      <c r="F80" s="30">
        <f>'Monthly Data'!P80</f>
        <v>31</v>
      </c>
      <c r="G80" s="30">
        <f>'Monthly Data'!R80</f>
        <v>80</v>
      </c>
      <c r="H80" s="30">
        <f>'Monthly Data'!T80</f>
        <v>3254</v>
      </c>
      <c r="I80" s="30">
        <f>'Monthly Data'!X80</f>
        <v>0</v>
      </c>
      <c r="J80" s="30">
        <f>'Monthly Data'!AD80</f>
        <v>0</v>
      </c>
      <c r="K80" s="30">
        <f>'Monthly Data'!AF80</f>
        <v>0</v>
      </c>
      <c r="L80" s="30">
        <f>'Monthly Data'!AG80</f>
        <v>0</v>
      </c>
      <c r="M80" s="30">
        <f>'Monthly Data'!AH80</f>
        <v>0</v>
      </c>
      <c r="O80" s="23">
        <f>'GS &lt; 50 OLS Model'!$B$5</f>
        <v>-12367234.9465017</v>
      </c>
      <c r="P80" s="23">
        <f>'GS &lt; 50 OLS Model'!$B$6*D80</f>
        <v>1912792.9582452746</v>
      </c>
      <c r="Q80" s="23">
        <f>'GS &lt; 50 OLS Model'!$B$7*E80</f>
        <v>0</v>
      </c>
      <c r="R80" s="23">
        <f>'GS &lt; 50 OLS Model'!$B$8*F80</f>
        <v>4186909.0578663889</v>
      </c>
      <c r="S80" s="23">
        <f>'GS &lt; 50 OLS Model'!$B$9*G80</f>
        <v>3838083.0149151841</v>
      </c>
      <c r="T80" s="23">
        <f>'GS &lt; 50 OLS Model'!$B$10*H80</f>
        <v>11294702.380429763</v>
      </c>
      <c r="U80" s="23">
        <f>'GS &lt; 50 OLS Model'!$B$11*I80</f>
        <v>0</v>
      </c>
      <c r="V80" s="23">
        <f>'GS &lt; 50 OLS Model'!$B$12*J80</f>
        <v>0</v>
      </c>
      <c r="W80" s="23">
        <f>'GS &lt; 50 OLS Model'!$B$13*K80</f>
        <v>0</v>
      </c>
      <c r="X80" s="23">
        <f>'GS &lt; 50 OLS Model'!$B$14*L80</f>
        <v>0</v>
      </c>
      <c r="Y80" s="23">
        <f>'GS &lt; 50 OLS Model'!$B$15*M80</f>
        <v>0</v>
      </c>
      <c r="Z80" s="23">
        <f t="shared" si="7"/>
        <v>8865252.4649549127</v>
      </c>
      <c r="AA80" s="13">
        <f t="shared" si="8"/>
        <v>4.9321173433398355E-2</v>
      </c>
      <c r="AB80" s="13">
        <f t="shared" si="9"/>
        <v>-4.9321173433398355E-2</v>
      </c>
    </row>
    <row r="81" spans="1:28" x14ac:dyDescent="0.25">
      <c r="A81" s="11">
        <f>'Monthly Data'!A81</f>
        <v>40210</v>
      </c>
      <c r="B81" s="6">
        <f t="shared" si="10"/>
        <v>2010</v>
      </c>
      <c r="C81" s="30">
        <f>'Monthly Data'!E81</f>
        <v>8591993.1293000001</v>
      </c>
      <c r="D81">
        <f>'Monthly Data'!M81</f>
        <v>620.40000000000009</v>
      </c>
      <c r="E81">
        <f>'Monthly Data'!N81</f>
        <v>0</v>
      </c>
      <c r="F81" s="30">
        <f>'Monthly Data'!P81</f>
        <v>28</v>
      </c>
      <c r="G81" s="30">
        <f>'Monthly Data'!R81</f>
        <v>77.7</v>
      </c>
      <c r="H81" s="30">
        <f>'Monthly Data'!T81</f>
        <v>3250</v>
      </c>
      <c r="I81" s="30">
        <f>'Monthly Data'!X81</f>
        <v>0</v>
      </c>
      <c r="J81" s="30">
        <f>'Monthly Data'!AD81</f>
        <v>0</v>
      </c>
      <c r="K81" s="30">
        <f>'Monthly Data'!AF81</f>
        <v>0</v>
      </c>
      <c r="L81" s="30">
        <f>'Monthly Data'!AG81</f>
        <v>0</v>
      </c>
      <c r="M81" s="30">
        <f>'Monthly Data'!AH81</f>
        <v>0</v>
      </c>
      <c r="O81" s="23">
        <f>'GS &lt; 50 OLS Model'!$B$5</f>
        <v>-12367234.9465017</v>
      </c>
      <c r="P81" s="23">
        <f>'GS &lt; 50 OLS Model'!$B$6*D81</f>
        <v>1580997.5370308668</v>
      </c>
      <c r="Q81" s="23">
        <f>'GS &lt; 50 OLS Model'!$B$7*E81</f>
        <v>0</v>
      </c>
      <c r="R81" s="23">
        <f>'GS &lt; 50 OLS Model'!$B$8*F81</f>
        <v>3781724.310330932</v>
      </c>
      <c r="S81" s="23">
        <f>'GS &lt; 50 OLS Model'!$B$9*G81</f>
        <v>3727738.1282363725</v>
      </c>
      <c r="T81" s="23">
        <f>'GS &lt; 50 OLS Model'!$B$10*H81</f>
        <v>11280818.296372689</v>
      </c>
      <c r="U81" s="23">
        <f>'GS &lt; 50 OLS Model'!$B$11*I81</f>
        <v>0</v>
      </c>
      <c r="V81" s="23">
        <f>'GS &lt; 50 OLS Model'!$B$12*J81</f>
        <v>0</v>
      </c>
      <c r="W81" s="23">
        <f>'GS &lt; 50 OLS Model'!$B$13*K81</f>
        <v>0</v>
      </c>
      <c r="X81" s="23">
        <f>'GS &lt; 50 OLS Model'!$B$14*L81</f>
        <v>0</v>
      </c>
      <c r="Y81" s="23">
        <f>'GS &lt; 50 OLS Model'!$B$15*M81</f>
        <v>0</v>
      </c>
      <c r="Z81" s="23">
        <f t="shared" si="7"/>
        <v>8004043.3254691605</v>
      </c>
      <c r="AA81" s="13">
        <f t="shared" si="8"/>
        <v>6.8429966712361734E-2</v>
      </c>
      <c r="AB81" s="13">
        <f t="shared" si="9"/>
        <v>-6.8429966712361734E-2</v>
      </c>
    </row>
    <row r="82" spans="1:28" x14ac:dyDescent="0.25">
      <c r="A82" s="11">
        <f>'Monthly Data'!A82</f>
        <v>40238</v>
      </c>
      <c r="B82" s="6">
        <f t="shared" si="10"/>
        <v>2010</v>
      </c>
      <c r="C82" s="30">
        <f>'Monthly Data'!E82</f>
        <v>8207095.9015999986</v>
      </c>
      <c r="D82">
        <f>'Monthly Data'!M82</f>
        <v>451.89999999999992</v>
      </c>
      <c r="E82">
        <f>'Monthly Data'!N82</f>
        <v>0</v>
      </c>
      <c r="F82" s="30">
        <f>'Monthly Data'!P82</f>
        <v>31</v>
      </c>
      <c r="G82" s="30">
        <f>'Monthly Data'!R82</f>
        <v>76.400000000000006</v>
      </c>
      <c r="H82" s="30">
        <f>'Monthly Data'!T82</f>
        <v>3249</v>
      </c>
      <c r="I82" s="30">
        <f>'Monthly Data'!X82</f>
        <v>0</v>
      </c>
      <c r="J82" s="30">
        <f>'Monthly Data'!AD82</f>
        <v>0</v>
      </c>
      <c r="K82" s="30">
        <f>'Monthly Data'!AF82</f>
        <v>0</v>
      </c>
      <c r="L82" s="30">
        <f>'Monthly Data'!AG82</f>
        <v>0</v>
      </c>
      <c r="M82" s="30">
        <f>'Monthly Data'!AH82</f>
        <v>0</v>
      </c>
      <c r="O82" s="23">
        <f>'GS &lt; 50 OLS Model'!$B$5</f>
        <v>-12367234.9465017</v>
      </c>
      <c r="P82" s="23">
        <f>'GS &lt; 50 OLS Model'!$B$6*D82</f>
        <v>1151600.2369185179</v>
      </c>
      <c r="Q82" s="23">
        <f>'GS &lt; 50 OLS Model'!$B$7*E82</f>
        <v>0</v>
      </c>
      <c r="R82" s="23">
        <f>'GS &lt; 50 OLS Model'!$B$8*F82</f>
        <v>4186909.0578663889</v>
      </c>
      <c r="S82" s="23">
        <f>'GS &lt; 50 OLS Model'!$B$9*G82</f>
        <v>3665369.279244001</v>
      </c>
      <c r="T82" s="23">
        <f>'GS &lt; 50 OLS Model'!$B$10*H82</f>
        <v>11277347.275358422</v>
      </c>
      <c r="U82" s="23">
        <f>'GS &lt; 50 OLS Model'!$B$11*I82</f>
        <v>0</v>
      </c>
      <c r="V82" s="23">
        <f>'GS &lt; 50 OLS Model'!$B$12*J82</f>
        <v>0</v>
      </c>
      <c r="W82" s="23">
        <f>'GS &lt; 50 OLS Model'!$B$13*K82</f>
        <v>0</v>
      </c>
      <c r="X82" s="23">
        <f>'GS &lt; 50 OLS Model'!$B$14*L82</f>
        <v>0</v>
      </c>
      <c r="Y82" s="23">
        <f>'GS &lt; 50 OLS Model'!$B$15*M82</f>
        <v>0</v>
      </c>
      <c r="Z82" s="23">
        <f t="shared" si="7"/>
        <v>7913990.9028856298</v>
      </c>
      <c r="AA82" s="13">
        <f t="shared" si="8"/>
        <v>3.5713607130779E-2</v>
      </c>
      <c r="AB82" s="13">
        <f t="shared" si="9"/>
        <v>-3.5713607130779E-2</v>
      </c>
    </row>
    <row r="83" spans="1:28" x14ac:dyDescent="0.25">
      <c r="A83" s="11">
        <f>'Monthly Data'!A83</f>
        <v>40269</v>
      </c>
      <c r="B83" s="6">
        <f t="shared" si="10"/>
        <v>2010</v>
      </c>
      <c r="C83" s="30">
        <f>'Monthly Data'!E83</f>
        <v>6918818.8890000004</v>
      </c>
      <c r="D83">
        <f>'Monthly Data'!M83</f>
        <v>243.49999999999989</v>
      </c>
      <c r="E83">
        <f>'Monthly Data'!N83</f>
        <v>1.3</v>
      </c>
      <c r="F83" s="30">
        <f>'Monthly Data'!P83</f>
        <v>30</v>
      </c>
      <c r="G83" s="30">
        <f>'Monthly Data'!R83</f>
        <v>76.400000000000006</v>
      </c>
      <c r="H83" s="30">
        <f>'Monthly Data'!T83</f>
        <v>3250</v>
      </c>
      <c r="I83" s="30">
        <f>'Monthly Data'!X83</f>
        <v>0</v>
      </c>
      <c r="J83" s="30">
        <f>'Monthly Data'!AD83</f>
        <v>0</v>
      </c>
      <c r="K83" s="30">
        <f>'Monthly Data'!AF83</f>
        <v>1</v>
      </c>
      <c r="L83" s="30">
        <f>'Monthly Data'!AG83</f>
        <v>0</v>
      </c>
      <c r="M83" s="30">
        <f>'Monthly Data'!AH83</f>
        <v>0</v>
      </c>
      <c r="O83" s="23">
        <f>'GS &lt; 50 OLS Model'!$B$5</f>
        <v>-12367234.9465017</v>
      </c>
      <c r="P83" s="23">
        <f>'GS &lt; 50 OLS Model'!$B$6*D83</f>
        <v>620523.69482110871</v>
      </c>
      <c r="Q83" s="23">
        <f>'GS &lt; 50 OLS Model'!$B$7*E83</f>
        <v>17083.681353251628</v>
      </c>
      <c r="R83" s="23">
        <f>'GS &lt; 50 OLS Model'!$B$8*F83</f>
        <v>4051847.47535457</v>
      </c>
      <c r="S83" s="23">
        <f>'GS &lt; 50 OLS Model'!$B$9*G83</f>
        <v>3665369.279244001</v>
      </c>
      <c r="T83" s="23">
        <f>'GS &lt; 50 OLS Model'!$B$10*H83</f>
        <v>11280818.296372689</v>
      </c>
      <c r="U83" s="23">
        <f>'GS &lt; 50 OLS Model'!$B$11*I83</f>
        <v>0</v>
      </c>
      <c r="V83" s="23">
        <f>'GS &lt; 50 OLS Model'!$B$12*J83</f>
        <v>0</v>
      </c>
      <c r="W83" s="23">
        <f>'GS &lt; 50 OLS Model'!$B$13*K83</f>
        <v>-562461.25423987105</v>
      </c>
      <c r="X83" s="23">
        <f>'GS &lt; 50 OLS Model'!$B$14*L83</f>
        <v>0</v>
      </c>
      <c r="Y83" s="23">
        <f>'GS &lt; 50 OLS Model'!$B$15*M83</f>
        <v>0</v>
      </c>
      <c r="Z83" s="23">
        <f t="shared" si="7"/>
        <v>6705946.2264040494</v>
      </c>
      <c r="AA83" s="13">
        <f t="shared" si="8"/>
        <v>3.0767196831006829E-2</v>
      </c>
      <c r="AB83" s="13">
        <f t="shared" si="9"/>
        <v>-3.0767196831006829E-2</v>
      </c>
    </row>
    <row r="84" spans="1:28" x14ac:dyDescent="0.25">
      <c r="A84" s="11">
        <f>'Monthly Data'!A84</f>
        <v>40299</v>
      </c>
      <c r="B84" s="6">
        <f t="shared" si="10"/>
        <v>2010</v>
      </c>
      <c r="C84" s="30">
        <f>'Monthly Data'!E84</f>
        <v>6986125.7528999997</v>
      </c>
      <c r="D84">
        <f>'Monthly Data'!M84</f>
        <v>110.2</v>
      </c>
      <c r="E84">
        <f>'Monthly Data'!N84</f>
        <v>26.100000000000005</v>
      </c>
      <c r="F84" s="30">
        <f>'Monthly Data'!P84</f>
        <v>31</v>
      </c>
      <c r="G84" s="30">
        <f>'Monthly Data'!R84</f>
        <v>77.599999999999994</v>
      </c>
      <c r="H84" s="30">
        <f>'Monthly Data'!T84</f>
        <v>3237</v>
      </c>
      <c r="I84" s="30">
        <f>'Monthly Data'!X84</f>
        <v>0</v>
      </c>
      <c r="J84" s="30">
        <f>'Monthly Data'!AD84</f>
        <v>0</v>
      </c>
      <c r="K84" s="30">
        <f>'Monthly Data'!AF84</f>
        <v>0</v>
      </c>
      <c r="L84" s="30">
        <f>'Monthly Data'!AG84</f>
        <v>0</v>
      </c>
      <c r="M84" s="30">
        <f>'Monthly Data'!AH84</f>
        <v>1</v>
      </c>
      <c r="O84" s="23">
        <f>'GS &lt; 50 OLS Model'!$B$5</f>
        <v>-12367234.9465017</v>
      </c>
      <c r="P84" s="23">
        <f>'GS &lt; 50 OLS Model'!$B$6*D84</f>
        <v>280828.38262540539</v>
      </c>
      <c r="Q84" s="23">
        <f>'GS &lt; 50 OLS Model'!$B$7*E84</f>
        <v>342987.75639989815</v>
      </c>
      <c r="R84" s="23">
        <f>'GS &lt; 50 OLS Model'!$B$8*F84</f>
        <v>4186909.0578663889</v>
      </c>
      <c r="S84" s="23">
        <f>'GS &lt; 50 OLS Model'!$B$9*G84</f>
        <v>3722940.5244677281</v>
      </c>
      <c r="T84" s="23">
        <f>'GS &lt; 50 OLS Model'!$B$10*H84</f>
        <v>11235695.0231872</v>
      </c>
      <c r="U84" s="23">
        <f>'GS &lt; 50 OLS Model'!$B$11*I84</f>
        <v>0</v>
      </c>
      <c r="V84" s="23">
        <f>'GS &lt; 50 OLS Model'!$B$12*J84</f>
        <v>0</v>
      </c>
      <c r="W84" s="23">
        <f>'GS &lt; 50 OLS Model'!$B$13*K84</f>
        <v>0</v>
      </c>
      <c r="X84" s="23">
        <f>'GS &lt; 50 OLS Model'!$B$14*L84</f>
        <v>0</v>
      </c>
      <c r="Y84" s="23">
        <f>'GS &lt; 50 OLS Model'!$B$15*M84</f>
        <v>-544912.84114379704</v>
      </c>
      <c r="Z84" s="23">
        <f t="shared" si="7"/>
        <v>6857212.9569011219</v>
      </c>
      <c r="AA84" s="13">
        <f t="shared" si="8"/>
        <v>1.8452687592313242E-2</v>
      </c>
      <c r="AB84" s="13">
        <f t="shared" si="9"/>
        <v>-1.8452687592313242E-2</v>
      </c>
    </row>
    <row r="85" spans="1:28" x14ac:dyDescent="0.25">
      <c r="A85" s="11">
        <f>'Monthly Data'!A85</f>
        <v>40330</v>
      </c>
      <c r="B85" s="6">
        <f t="shared" si="10"/>
        <v>2010</v>
      </c>
      <c r="C85" s="30">
        <f>'Monthly Data'!E85</f>
        <v>7185164.8809000012</v>
      </c>
      <c r="D85">
        <f>'Monthly Data'!M85</f>
        <v>38.300000000000004</v>
      </c>
      <c r="E85">
        <f>'Monthly Data'!N85</f>
        <v>33.700000000000003</v>
      </c>
      <c r="F85" s="30">
        <f>'Monthly Data'!P85</f>
        <v>30</v>
      </c>
      <c r="G85" s="30">
        <f>'Monthly Data'!R85</f>
        <v>77.7</v>
      </c>
      <c r="H85" s="30">
        <f>'Monthly Data'!T85</f>
        <v>3237</v>
      </c>
      <c r="I85" s="30">
        <f>'Monthly Data'!X85</f>
        <v>0</v>
      </c>
      <c r="J85" s="30">
        <f>'Monthly Data'!AD85</f>
        <v>0</v>
      </c>
      <c r="K85" s="30">
        <f>'Monthly Data'!AF85</f>
        <v>0</v>
      </c>
      <c r="L85" s="30">
        <f>'Monthly Data'!AG85</f>
        <v>0</v>
      </c>
      <c r="M85" s="30">
        <f>'Monthly Data'!AH85</f>
        <v>1</v>
      </c>
      <c r="O85" s="23">
        <f>'GS &lt; 50 OLS Model'!$B$5</f>
        <v>-12367234.9465017</v>
      </c>
      <c r="P85" s="23">
        <f>'GS &lt; 50 OLS Model'!$B$6*D85</f>
        <v>97601.878897940362</v>
      </c>
      <c r="Q85" s="23">
        <f>'GS &lt; 50 OLS Model'!$B$7*E85</f>
        <v>442861.58584967686</v>
      </c>
      <c r="R85" s="23">
        <f>'GS &lt; 50 OLS Model'!$B$8*F85</f>
        <v>4051847.47535457</v>
      </c>
      <c r="S85" s="23">
        <f>'GS &lt; 50 OLS Model'!$B$9*G85</f>
        <v>3727738.1282363725</v>
      </c>
      <c r="T85" s="23">
        <f>'GS &lt; 50 OLS Model'!$B$10*H85</f>
        <v>11235695.0231872</v>
      </c>
      <c r="U85" s="23">
        <f>'GS &lt; 50 OLS Model'!$B$11*I85</f>
        <v>0</v>
      </c>
      <c r="V85" s="23">
        <f>'GS &lt; 50 OLS Model'!$B$12*J85</f>
        <v>0</v>
      </c>
      <c r="W85" s="23">
        <f>'GS &lt; 50 OLS Model'!$B$13*K85</f>
        <v>0</v>
      </c>
      <c r="X85" s="23">
        <f>'GS &lt; 50 OLS Model'!$B$14*L85</f>
        <v>0</v>
      </c>
      <c r="Y85" s="23">
        <f>'GS &lt; 50 OLS Model'!$B$15*M85</f>
        <v>-544912.84114379704</v>
      </c>
      <c r="Z85" s="23">
        <f t="shared" si="7"/>
        <v>6643596.3038802622</v>
      </c>
      <c r="AA85" s="13">
        <f t="shared" si="8"/>
        <v>7.5373159279805285E-2</v>
      </c>
      <c r="AB85" s="13">
        <f t="shared" si="9"/>
        <v>-7.5373159279805285E-2</v>
      </c>
    </row>
    <row r="86" spans="1:28" x14ac:dyDescent="0.25">
      <c r="A86" s="11">
        <f>'Monthly Data'!A86</f>
        <v>40360</v>
      </c>
      <c r="B86" s="6">
        <f t="shared" si="10"/>
        <v>2010</v>
      </c>
      <c r="C86" s="30">
        <f>'Monthly Data'!E86</f>
        <v>8291002.0009999992</v>
      </c>
      <c r="D86">
        <f>'Monthly Data'!M86</f>
        <v>3.4000000000000004</v>
      </c>
      <c r="E86">
        <f>'Monthly Data'!N86</f>
        <v>139.79999999999995</v>
      </c>
      <c r="F86" s="30">
        <f>'Monthly Data'!P86</f>
        <v>31</v>
      </c>
      <c r="G86" s="30">
        <f>'Monthly Data'!R86</f>
        <v>78.5</v>
      </c>
      <c r="H86" s="30">
        <f>'Monthly Data'!T86</f>
        <v>3227</v>
      </c>
      <c r="I86" s="30">
        <f>'Monthly Data'!X86</f>
        <v>0</v>
      </c>
      <c r="J86" s="30">
        <f>'Monthly Data'!AD86</f>
        <v>0</v>
      </c>
      <c r="K86" s="30">
        <f>'Monthly Data'!AF86</f>
        <v>0</v>
      </c>
      <c r="L86" s="30">
        <f>'Monthly Data'!AG86</f>
        <v>0</v>
      </c>
      <c r="M86" s="30">
        <f>'Monthly Data'!AH86</f>
        <v>1</v>
      </c>
      <c r="O86" s="23">
        <f>'GS &lt; 50 OLS Model'!$B$5</f>
        <v>-12367234.9465017</v>
      </c>
      <c r="P86" s="23">
        <f>'GS &lt; 50 OLS Model'!$B$6*D86</f>
        <v>8664.3965601304753</v>
      </c>
      <c r="Q86" s="23">
        <f>'GS &lt; 50 OLS Model'!$B$7*E86</f>
        <v>1837152.8101419823</v>
      </c>
      <c r="R86" s="23">
        <f>'GS &lt; 50 OLS Model'!$B$8*F86</f>
        <v>4186909.0578663889</v>
      </c>
      <c r="S86" s="23">
        <f>'GS &lt; 50 OLS Model'!$B$9*G86</f>
        <v>3766118.9583855243</v>
      </c>
      <c r="T86" s="23">
        <f>'GS &lt; 50 OLS Model'!$B$10*H86</f>
        <v>11200984.813044515</v>
      </c>
      <c r="U86" s="23">
        <f>'GS &lt; 50 OLS Model'!$B$11*I86</f>
        <v>0</v>
      </c>
      <c r="V86" s="23">
        <f>'GS &lt; 50 OLS Model'!$B$12*J86</f>
        <v>0</v>
      </c>
      <c r="W86" s="23">
        <f>'GS &lt; 50 OLS Model'!$B$13*K86</f>
        <v>0</v>
      </c>
      <c r="X86" s="23">
        <f>'GS &lt; 50 OLS Model'!$B$14*L86</f>
        <v>0</v>
      </c>
      <c r="Y86" s="23">
        <f>'GS &lt; 50 OLS Model'!$B$15*M86</f>
        <v>-544912.84114379704</v>
      </c>
      <c r="Z86" s="23">
        <f t="shared" si="7"/>
        <v>8087682.2483530426</v>
      </c>
      <c r="AA86" s="13">
        <f t="shared" si="8"/>
        <v>2.4522940969310306E-2</v>
      </c>
      <c r="AB86" s="13">
        <f t="shared" si="9"/>
        <v>-2.4522940969310306E-2</v>
      </c>
    </row>
    <row r="87" spans="1:28" x14ac:dyDescent="0.25">
      <c r="A87" s="11">
        <f>'Monthly Data'!A87</f>
        <v>40391</v>
      </c>
      <c r="B87" s="6">
        <f t="shared" si="10"/>
        <v>2010</v>
      </c>
      <c r="C87" s="30">
        <f>'Monthly Data'!E87</f>
        <v>8091227.442999999</v>
      </c>
      <c r="D87">
        <f>'Monthly Data'!M87</f>
        <v>10.100000000000001</v>
      </c>
      <c r="E87">
        <f>'Monthly Data'!N87</f>
        <v>90.299999999999969</v>
      </c>
      <c r="F87" s="30">
        <f>'Monthly Data'!P87</f>
        <v>31</v>
      </c>
      <c r="G87" s="30">
        <f>'Monthly Data'!R87</f>
        <v>78.099999999999994</v>
      </c>
      <c r="H87" s="30">
        <f>'Monthly Data'!T87</f>
        <v>3244</v>
      </c>
      <c r="I87" s="30">
        <f>'Monthly Data'!X87</f>
        <v>0</v>
      </c>
      <c r="J87" s="30">
        <f>'Monthly Data'!AD87</f>
        <v>0</v>
      </c>
      <c r="K87" s="30">
        <f>'Monthly Data'!AF87</f>
        <v>0</v>
      </c>
      <c r="L87" s="30">
        <f>'Monthly Data'!AG87</f>
        <v>0</v>
      </c>
      <c r="M87" s="30">
        <f>'Monthly Data'!AH87</f>
        <v>1</v>
      </c>
      <c r="O87" s="23">
        <f>'GS &lt; 50 OLS Model'!$B$5</f>
        <v>-12367234.9465017</v>
      </c>
      <c r="P87" s="23">
        <f>'GS &lt; 50 OLS Model'!$B$6*D87</f>
        <v>25738.354487446417</v>
      </c>
      <c r="Q87" s="23">
        <f>'GS &lt; 50 OLS Model'!$B$7*E87</f>
        <v>1186658.7893835551</v>
      </c>
      <c r="R87" s="23">
        <f>'GS &lt; 50 OLS Model'!$B$8*F87</f>
        <v>4186909.0578663889</v>
      </c>
      <c r="S87" s="23">
        <f>'GS &lt; 50 OLS Model'!$B$9*G87</f>
        <v>3746928.5433109482</v>
      </c>
      <c r="T87" s="23">
        <f>'GS &lt; 50 OLS Model'!$B$10*H87</f>
        <v>11259992.170287078</v>
      </c>
      <c r="U87" s="23">
        <f>'GS &lt; 50 OLS Model'!$B$11*I87</f>
        <v>0</v>
      </c>
      <c r="V87" s="23">
        <f>'GS &lt; 50 OLS Model'!$B$12*J87</f>
        <v>0</v>
      </c>
      <c r="W87" s="23">
        <f>'GS &lt; 50 OLS Model'!$B$13*K87</f>
        <v>0</v>
      </c>
      <c r="X87" s="23">
        <f>'GS &lt; 50 OLS Model'!$B$14*L87</f>
        <v>0</v>
      </c>
      <c r="Y87" s="23">
        <f>'GS &lt; 50 OLS Model'!$B$15*M87</f>
        <v>-544912.84114379704</v>
      </c>
      <c r="Z87" s="23">
        <f t="shared" si="7"/>
        <v>7494079.1276899194</v>
      </c>
      <c r="AA87" s="13">
        <f t="shared" si="8"/>
        <v>7.3801944082871287E-2</v>
      </c>
      <c r="AB87" s="13">
        <f t="shared" si="9"/>
        <v>-7.3801944082871287E-2</v>
      </c>
    </row>
    <row r="88" spans="1:28" x14ac:dyDescent="0.25">
      <c r="A88" s="11">
        <f>'Monthly Data'!A88</f>
        <v>40422</v>
      </c>
      <c r="B88" s="6">
        <f t="shared" si="10"/>
        <v>2010</v>
      </c>
      <c r="C88" s="30">
        <f>'Monthly Data'!E88</f>
        <v>7107037.0582999997</v>
      </c>
      <c r="D88">
        <f>'Monthly Data'!M88</f>
        <v>99.40000000000002</v>
      </c>
      <c r="E88">
        <f>'Monthly Data'!N88</f>
        <v>29.400000000000002</v>
      </c>
      <c r="F88" s="30">
        <f>'Monthly Data'!P88</f>
        <v>30</v>
      </c>
      <c r="G88" s="30">
        <f>'Monthly Data'!R88</f>
        <v>77.2</v>
      </c>
      <c r="H88" s="30">
        <f>'Monthly Data'!T88</f>
        <v>3242</v>
      </c>
      <c r="I88" s="30">
        <f>'Monthly Data'!X88</f>
        <v>0</v>
      </c>
      <c r="J88" s="30">
        <f>'Monthly Data'!AD88</f>
        <v>1</v>
      </c>
      <c r="K88" s="30">
        <f>'Monthly Data'!AF88</f>
        <v>0</v>
      </c>
      <c r="L88" s="30">
        <f>'Monthly Data'!AG88</f>
        <v>0</v>
      </c>
      <c r="M88" s="30">
        <f>'Monthly Data'!AH88</f>
        <v>0</v>
      </c>
      <c r="O88" s="23">
        <f>'GS &lt; 50 OLS Model'!$B$5</f>
        <v>-12367234.9465017</v>
      </c>
      <c r="P88" s="23">
        <f>'GS &lt; 50 OLS Model'!$B$6*D88</f>
        <v>253306.18178734396</v>
      </c>
      <c r="Q88" s="23">
        <f>'GS &lt; 50 OLS Model'!$B$7*E88</f>
        <v>386354.02445045992</v>
      </c>
      <c r="R88" s="23">
        <f>'GS &lt; 50 OLS Model'!$B$8*F88</f>
        <v>4051847.47535457</v>
      </c>
      <c r="S88" s="23">
        <f>'GS &lt; 50 OLS Model'!$B$9*G88</f>
        <v>3703750.1093931524</v>
      </c>
      <c r="T88" s="23">
        <f>'GS &lt; 50 OLS Model'!$B$10*H88</f>
        <v>11253050.128258541</v>
      </c>
      <c r="U88" s="23">
        <f>'GS &lt; 50 OLS Model'!$B$11*I88</f>
        <v>0</v>
      </c>
      <c r="V88" s="23">
        <f>'GS &lt; 50 OLS Model'!$B$12*J88</f>
        <v>-458368.44831450901</v>
      </c>
      <c r="W88" s="23">
        <f>'GS &lt; 50 OLS Model'!$B$13*K88</f>
        <v>0</v>
      </c>
      <c r="X88" s="23">
        <f>'GS &lt; 50 OLS Model'!$B$14*L88</f>
        <v>0</v>
      </c>
      <c r="Y88" s="23">
        <f>'GS &lt; 50 OLS Model'!$B$15*M88</f>
        <v>0</v>
      </c>
      <c r="Z88" s="23">
        <f t="shared" si="7"/>
        <v>6822704.5244278582</v>
      </c>
      <c r="AA88" s="13">
        <f t="shared" si="8"/>
        <v>4.0007183238207809E-2</v>
      </c>
      <c r="AB88" s="13">
        <f t="shared" si="9"/>
        <v>-4.0007183238207809E-2</v>
      </c>
    </row>
    <row r="89" spans="1:28" x14ac:dyDescent="0.25">
      <c r="A89" s="11">
        <f>'Monthly Data'!A89</f>
        <v>40452</v>
      </c>
      <c r="B89" s="6">
        <f t="shared" si="10"/>
        <v>2010</v>
      </c>
      <c r="C89" s="30">
        <f>'Monthly Data'!E89</f>
        <v>7112672.8845999986</v>
      </c>
      <c r="D89">
        <f>'Monthly Data'!M89</f>
        <v>284.69999999999993</v>
      </c>
      <c r="E89">
        <f>'Monthly Data'!N89</f>
        <v>0</v>
      </c>
      <c r="F89" s="30">
        <f>'Monthly Data'!P89</f>
        <v>31</v>
      </c>
      <c r="G89" s="30">
        <f>'Monthly Data'!R89</f>
        <v>75.099999999999994</v>
      </c>
      <c r="H89" s="30">
        <f>'Monthly Data'!T89</f>
        <v>3247</v>
      </c>
      <c r="I89" s="30">
        <f>'Monthly Data'!X89</f>
        <v>0</v>
      </c>
      <c r="J89" s="30">
        <f>'Monthly Data'!AD89</f>
        <v>1</v>
      </c>
      <c r="K89" s="30">
        <f>'Monthly Data'!AF89</f>
        <v>0</v>
      </c>
      <c r="L89" s="30">
        <f>'Monthly Data'!AG89</f>
        <v>0</v>
      </c>
      <c r="M89" s="30">
        <f>'Monthly Data'!AH89</f>
        <v>0</v>
      </c>
      <c r="O89" s="23">
        <f>'GS &lt; 50 OLS Model'!$B$5</f>
        <v>-12367234.9465017</v>
      </c>
      <c r="P89" s="23">
        <f>'GS &lt; 50 OLS Model'!$B$6*D89</f>
        <v>725515.79431445466</v>
      </c>
      <c r="Q89" s="23">
        <f>'GS &lt; 50 OLS Model'!$B$7*E89</f>
        <v>0</v>
      </c>
      <c r="R89" s="23">
        <f>'GS &lt; 50 OLS Model'!$B$8*F89</f>
        <v>4186909.0578663889</v>
      </c>
      <c r="S89" s="23">
        <f>'GS &lt; 50 OLS Model'!$B$9*G89</f>
        <v>3603000.4302516286</v>
      </c>
      <c r="T89" s="23">
        <f>'GS &lt; 50 OLS Model'!$B$10*H89</f>
        <v>11270405.233329885</v>
      </c>
      <c r="U89" s="23">
        <f>'GS &lt; 50 OLS Model'!$B$11*I89</f>
        <v>0</v>
      </c>
      <c r="V89" s="23">
        <f>'GS &lt; 50 OLS Model'!$B$12*J89</f>
        <v>-458368.44831450901</v>
      </c>
      <c r="W89" s="23">
        <f>'GS &lt; 50 OLS Model'!$B$13*K89</f>
        <v>0</v>
      </c>
      <c r="X89" s="23">
        <f>'GS &lt; 50 OLS Model'!$B$14*L89</f>
        <v>0</v>
      </c>
      <c r="Y89" s="23">
        <f>'GS &lt; 50 OLS Model'!$B$15*M89</f>
        <v>0</v>
      </c>
      <c r="Z89" s="23">
        <f t="shared" si="7"/>
        <v>6960227.1209461475</v>
      </c>
      <c r="AA89" s="13">
        <f t="shared" si="8"/>
        <v>2.1432978308888493E-2</v>
      </c>
      <c r="AB89" s="13">
        <f t="shared" si="9"/>
        <v>-2.1432978308888493E-2</v>
      </c>
    </row>
    <row r="90" spans="1:28" x14ac:dyDescent="0.25">
      <c r="A90" s="11">
        <f>'Monthly Data'!A90</f>
        <v>40483</v>
      </c>
      <c r="B90" s="6">
        <f t="shared" si="10"/>
        <v>2010</v>
      </c>
      <c r="C90" s="30">
        <f>'Monthly Data'!E90</f>
        <v>7591437.2906999998</v>
      </c>
      <c r="D90">
        <f>'Monthly Data'!M90</f>
        <v>451.4</v>
      </c>
      <c r="E90">
        <f>'Monthly Data'!N90</f>
        <v>0</v>
      </c>
      <c r="F90" s="30">
        <f>'Monthly Data'!P90</f>
        <v>30</v>
      </c>
      <c r="G90" s="30">
        <f>'Monthly Data'!R90</f>
        <v>74.5</v>
      </c>
      <c r="H90" s="30">
        <f>'Monthly Data'!T90</f>
        <v>3263</v>
      </c>
      <c r="I90" s="30">
        <f>'Monthly Data'!X90</f>
        <v>0</v>
      </c>
      <c r="J90" s="30">
        <f>'Monthly Data'!AD90</f>
        <v>1</v>
      </c>
      <c r="K90" s="30">
        <f>'Monthly Data'!AF90</f>
        <v>0</v>
      </c>
      <c r="L90" s="30">
        <f>'Monthly Data'!AG90</f>
        <v>0</v>
      </c>
      <c r="M90" s="30">
        <f>'Monthly Data'!AH90</f>
        <v>0</v>
      </c>
      <c r="O90" s="23">
        <f>'GS &lt; 50 OLS Model'!$B$5</f>
        <v>-12367234.9465017</v>
      </c>
      <c r="P90" s="23">
        <f>'GS &lt; 50 OLS Model'!$B$6*D90</f>
        <v>1150326.0609537931</v>
      </c>
      <c r="Q90" s="23">
        <f>'GS &lt; 50 OLS Model'!$B$7*E90</f>
        <v>0</v>
      </c>
      <c r="R90" s="23">
        <f>'GS &lt; 50 OLS Model'!$B$8*F90</f>
        <v>4051847.47535457</v>
      </c>
      <c r="S90" s="23">
        <f>'GS &lt; 50 OLS Model'!$B$9*G90</f>
        <v>3574214.8076397651</v>
      </c>
      <c r="T90" s="23">
        <f>'GS &lt; 50 OLS Model'!$B$10*H90</f>
        <v>11325941.569558181</v>
      </c>
      <c r="U90" s="23">
        <f>'GS &lt; 50 OLS Model'!$B$11*I90</f>
        <v>0</v>
      </c>
      <c r="V90" s="23">
        <f>'GS &lt; 50 OLS Model'!$B$12*J90</f>
        <v>-458368.44831450901</v>
      </c>
      <c r="W90" s="23">
        <f>'GS &lt; 50 OLS Model'!$B$13*K90</f>
        <v>0</v>
      </c>
      <c r="X90" s="23">
        <f>'GS &lt; 50 OLS Model'!$B$14*L90</f>
        <v>0</v>
      </c>
      <c r="Y90" s="23">
        <f>'GS &lt; 50 OLS Model'!$B$15*M90</f>
        <v>0</v>
      </c>
      <c r="Z90" s="23">
        <f t="shared" si="7"/>
        <v>7276726.5186901009</v>
      </c>
      <c r="AA90" s="13">
        <f t="shared" si="8"/>
        <v>4.1456019454371294E-2</v>
      </c>
      <c r="AB90" s="13">
        <f t="shared" si="9"/>
        <v>-4.1456019454371294E-2</v>
      </c>
    </row>
    <row r="91" spans="1:28" x14ac:dyDescent="0.25">
      <c r="A91" s="11">
        <f>'Monthly Data'!A91</f>
        <v>40513</v>
      </c>
      <c r="B91" s="6">
        <f t="shared" si="10"/>
        <v>2010</v>
      </c>
      <c r="C91" s="30">
        <f>'Monthly Data'!E91</f>
        <v>8718326.5439999998</v>
      </c>
      <c r="D91">
        <f>'Monthly Data'!M91</f>
        <v>713.49999999999989</v>
      </c>
      <c r="E91">
        <f>'Monthly Data'!N91</f>
        <v>0</v>
      </c>
      <c r="F91" s="30">
        <f>'Monthly Data'!P91</f>
        <v>31</v>
      </c>
      <c r="G91" s="30">
        <f>'Monthly Data'!R91</f>
        <v>75.5</v>
      </c>
      <c r="H91" s="30">
        <f>'Monthly Data'!T91</f>
        <v>3264</v>
      </c>
      <c r="I91" s="30">
        <f>'Monthly Data'!X91</f>
        <v>0</v>
      </c>
      <c r="J91" s="30">
        <f>'Monthly Data'!AD91</f>
        <v>0</v>
      </c>
      <c r="K91" s="30">
        <f>'Monthly Data'!AF91</f>
        <v>0</v>
      </c>
      <c r="L91" s="30">
        <f>'Monthly Data'!AG91</f>
        <v>1</v>
      </c>
      <c r="M91" s="30">
        <f>'Monthly Data'!AH91</f>
        <v>0</v>
      </c>
      <c r="O91" s="23">
        <f>'GS &lt; 50 OLS Model'!$B$5</f>
        <v>-12367234.9465017</v>
      </c>
      <c r="P91" s="23">
        <f>'GS &lt; 50 OLS Model'!$B$6*D91</f>
        <v>1818249.1016626745</v>
      </c>
      <c r="Q91" s="23">
        <f>'GS &lt; 50 OLS Model'!$B$7*E91</f>
        <v>0</v>
      </c>
      <c r="R91" s="23">
        <f>'GS &lt; 50 OLS Model'!$B$8*F91</f>
        <v>4186909.0578663889</v>
      </c>
      <c r="S91" s="23">
        <f>'GS &lt; 50 OLS Model'!$B$9*G91</f>
        <v>3622190.8453262048</v>
      </c>
      <c r="T91" s="23">
        <f>'GS &lt; 50 OLS Model'!$B$10*H91</f>
        <v>11329412.59057245</v>
      </c>
      <c r="U91" s="23">
        <f>'GS &lt; 50 OLS Model'!$B$11*I91</f>
        <v>0</v>
      </c>
      <c r="V91" s="23">
        <f>'GS &lt; 50 OLS Model'!$B$12*J91</f>
        <v>0</v>
      </c>
      <c r="W91" s="23">
        <f>'GS &lt; 50 OLS Model'!$B$13*K91</f>
        <v>0</v>
      </c>
      <c r="X91" s="23">
        <f>'GS &lt; 50 OLS Model'!$B$14*L91</f>
        <v>-234181.59750855001</v>
      </c>
      <c r="Y91" s="23">
        <f>'GS &lt; 50 OLS Model'!$B$15*M91</f>
        <v>0</v>
      </c>
      <c r="Z91" s="23">
        <f t="shared" si="7"/>
        <v>8355345.05141747</v>
      </c>
      <c r="AA91" s="13">
        <f t="shared" si="8"/>
        <v>4.1634308000580184E-2</v>
      </c>
      <c r="AB91" s="13">
        <f t="shared" si="9"/>
        <v>-4.1634308000580184E-2</v>
      </c>
    </row>
    <row r="92" spans="1:28" x14ac:dyDescent="0.25">
      <c r="A92" s="11">
        <f>'Monthly Data'!A92</f>
        <v>40544</v>
      </c>
      <c r="B92" s="6">
        <f t="shared" si="10"/>
        <v>2011</v>
      </c>
      <c r="C92" s="30">
        <f>'Monthly Data'!E92</f>
        <v>9393676.9426000006</v>
      </c>
      <c r="D92">
        <f>'Monthly Data'!M92</f>
        <v>853.19999999999982</v>
      </c>
      <c r="E92">
        <f>'Monthly Data'!N92</f>
        <v>0</v>
      </c>
      <c r="F92" s="30">
        <f>'Monthly Data'!P92</f>
        <v>31</v>
      </c>
      <c r="G92" s="30">
        <f>'Monthly Data'!R92</f>
        <v>76.2</v>
      </c>
      <c r="H92" s="30">
        <f>'Monthly Data'!T92</f>
        <v>3262</v>
      </c>
      <c r="I92" s="30">
        <f>'Monthly Data'!X92</f>
        <v>0</v>
      </c>
      <c r="J92" s="30">
        <f>'Monthly Data'!AD92</f>
        <v>0</v>
      </c>
      <c r="K92" s="30">
        <f>'Monthly Data'!AF92</f>
        <v>0</v>
      </c>
      <c r="L92" s="30">
        <f>'Monthly Data'!AG92</f>
        <v>0</v>
      </c>
      <c r="M92" s="30">
        <f>'Monthly Data'!AH92</f>
        <v>0</v>
      </c>
      <c r="O92" s="23">
        <f>'GS &lt; 50 OLS Model'!$B$5</f>
        <v>-12367234.9465017</v>
      </c>
      <c r="P92" s="23">
        <f>'GS &lt; 50 OLS Model'!$B$6*D92</f>
        <v>2174253.8662068588</v>
      </c>
      <c r="Q92" s="23">
        <f>'GS &lt; 50 OLS Model'!$B$7*E92</f>
        <v>0</v>
      </c>
      <c r="R92" s="23">
        <f>'GS &lt; 50 OLS Model'!$B$8*F92</f>
        <v>4186909.0578663889</v>
      </c>
      <c r="S92" s="23">
        <f>'GS &lt; 50 OLS Model'!$B$9*G92</f>
        <v>3655774.0717067127</v>
      </c>
      <c r="T92" s="23">
        <f>'GS &lt; 50 OLS Model'!$B$10*H92</f>
        <v>11322470.548543913</v>
      </c>
      <c r="U92" s="23">
        <f>'GS &lt; 50 OLS Model'!$B$11*I92</f>
        <v>0</v>
      </c>
      <c r="V92" s="23">
        <f>'GS &lt; 50 OLS Model'!$B$12*J92</f>
        <v>0</v>
      </c>
      <c r="W92" s="23">
        <f>'GS &lt; 50 OLS Model'!$B$13*K92</f>
        <v>0</v>
      </c>
      <c r="X92" s="23">
        <f>'GS &lt; 50 OLS Model'!$B$14*L92</f>
        <v>0</v>
      </c>
      <c r="Y92" s="23">
        <f>'GS &lt; 50 OLS Model'!$B$15*M92</f>
        <v>0</v>
      </c>
      <c r="Z92" s="23">
        <f t="shared" si="7"/>
        <v>8972172.5978221726</v>
      </c>
      <c r="AA92" s="13">
        <f t="shared" si="8"/>
        <v>4.4871070971827916E-2</v>
      </c>
      <c r="AB92" s="13">
        <f t="shared" si="9"/>
        <v>-4.4871070971827916E-2</v>
      </c>
    </row>
    <row r="93" spans="1:28" x14ac:dyDescent="0.25">
      <c r="A93" s="11">
        <f>'Monthly Data'!A93</f>
        <v>40575</v>
      </c>
      <c r="B93" s="6">
        <f t="shared" si="10"/>
        <v>2011</v>
      </c>
      <c r="C93" s="30">
        <f>'Monthly Data'!E93</f>
        <v>8452752.0697000008</v>
      </c>
      <c r="D93">
        <f>'Monthly Data'!M93</f>
        <v>700.39999999999986</v>
      </c>
      <c r="E93">
        <f>'Monthly Data'!N93</f>
        <v>0</v>
      </c>
      <c r="F93" s="30">
        <f>'Monthly Data'!P93</f>
        <v>28</v>
      </c>
      <c r="G93" s="30">
        <f>'Monthly Data'!R93</f>
        <v>76.2</v>
      </c>
      <c r="H93" s="30">
        <f>'Monthly Data'!T93</f>
        <v>3264</v>
      </c>
      <c r="I93" s="30">
        <f>'Monthly Data'!X93</f>
        <v>0</v>
      </c>
      <c r="J93" s="30">
        <f>'Monthly Data'!AD93</f>
        <v>0</v>
      </c>
      <c r="K93" s="30">
        <f>'Monthly Data'!AF93</f>
        <v>0</v>
      </c>
      <c r="L93" s="30">
        <f>'Monthly Data'!AG93</f>
        <v>0</v>
      </c>
      <c r="M93" s="30">
        <f>'Monthly Data'!AH93</f>
        <v>0</v>
      </c>
      <c r="O93" s="23">
        <f>'GS &lt; 50 OLS Model'!$B$5</f>
        <v>-12367234.9465017</v>
      </c>
      <c r="P93" s="23">
        <f>'GS &lt; 50 OLS Model'!$B$6*D93</f>
        <v>1784865.6913868776</v>
      </c>
      <c r="Q93" s="23">
        <f>'GS &lt; 50 OLS Model'!$B$7*E93</f>
        <v>0</v>
      </c>
      <c r="R93" s="23">
        <f>'GS &lt; 50 OLS Model'!$B$8*F93</f>
        <v>3781724.310330932</v>
      </c>
      <c r="S93" s="23">
        <f>'GS &lt; 50 OLS Model'!$B$9*G93</f>
        <v>3655774.0717067127</v>
      </c>
      <c r="T93" s="23">
        <f>'GS &lt; 50 OLS Model'!$B$10*H93</f>
        <v>11329412.59057245</v>
      </c>
      <c r="U93" s="23">
        <f>'GS &lt; 50 OLS Model'!$B$11*I93</f>
        <v>0</v>
      </c>
      <c r="V93" s="23">
        <f>'GS &lt; 50 OLS Model'!$B$12*J93</f>
        <v>0</v>
      </c>
      <c r="W93" s="23">
        <f>'GS &lt; 50 OLS Model'!$B$13*K93</f>
        <v>0</v>
      </c>
      <c r="X93" s="23">
        <f>'GS &lt; 50 OLS Model'!$B$14*L93</f>
        <v>0</v>
      </c>
      <c r="Y93" s="23">
        <f>'GS &lt; 50 OLS Model'!$B$15*M93</f>
        <v>0</v>
      </c>
      <c r="Z93" s="23">
        <f t="shared" si="7"/>
        <v>8184541.7174952719</v>
      </c>
      <c r="AA93" s="13">
        <f t="shared" si="8"/>
        <v>3.1730535805748292E-2</v>
      </c>
      <c r="AB93" s="13">
        <f t="shared" si="9"/>
        <v>-3.1730535805748292E-2</v>
      </c>
    </row>
    <row r="94" spans="1:28" x14ac:dyDescent="0.25">
      <c r="A94" s="11">
        <f>'Monthly Data'!A94</f>
        <v>40603</v>
      </c>
      <c r="B94" s="6">
        <f t="shared" si="10"/>
        <v>2011</v>
      </c>
      <c r="C94" s="30">
        <f>'Monthly Data'!E94</f>
        <v>8568325.1115000006</v>
      </c>
      <c r="D94">
        <f>'Monthly Data'!M94</f>
        <v>595.70000000000016</v>
      </c>
      <c r="E94">
        <f>'Monthly Data'!N94</f>
        <v>0</v>
      </c>
      <c r="F94" s="30">
        <f>'Monthly Data'!P94</f>
        <v>31</v>
      </c>
      <c r="G94" s="30">
        <f>'Monthly Data'!R94</f>
        <v>75.900000000000006</v>
      </c>
      <c r="H94" s="30">
        <f>'Monthly Data'!T94</f>
        <v>3261</v>
      </c>
      <c r="I94" s="30">
        <f>'Monthly Data'!X94</f>
        <v>0</v>
      </c>
      <c r="J94" s="30">
        <f>'Monthly Data'!AD94</f>
        <v>0</v>
      </c>
      <c r="K94" s="30">
        <f>'Monthly Data'!AF94</f>
        <v>0</v>
      </c>
      <c r="L94" s="30">
        <f>'Monthly Data'!AG94</f>
        <v>0</v>
      </c>
      <c r="M94" s="30">
        <f>'Monthly Data'!AH94</f>
        <v>0</v>
      </c>
      <c r="O94" s="23">
        <f>'GS &lt; 50 OLS Model'!$B$5</f>
        <v>-12367234.9465017</v>
      </c>
      <c r="P94" s="23">
        <f>'GS &lt; 50 OLS Model'!$B$6*D94</f>
        <v>1518053.2443734487</v>
      </c>
      <c r="Q94" s="23">
        <f>'GS &lt; 50 OLS Model'!$B$7*E94</f>
        <v>0</v>
      </c>
      <c r="R94" s="23">
        <f>'GS &lt; 50 OLS Model'!$B$8*F94</f>
        <v>4186909.0578663889</v>
      </c>
      <c r="S94" s="23">
        <f>'GS &lt; 50 OLS Model'!$B$9*G94</f>
        <v>3641381.2604007809</v>
      </c>
      <c r="T94" s="23">
        <f>'GS &lt; 50 OLS Model'!$B$10*H94</f>
        <v>11318999.527529644</v>
      </c>
      <c r="U94" s="23">
        <f>'GS &lt; 50 OLS Model'!$B$11*I94</f>
        <v>0</v>
      </c>
      <c r="V94" s="23">
        <f>'GS &lt; 50 OLS Model'!$B$12*J94</f>
        <v>0</v>
      </c>
      <c r="W94" s="23">
        <f>'GS &lt; 50 OLS Model'!$B$13*K94</f>
        <v>0</v>
      </c>
      <c r="X94" s="23">
        <f>'GS &lt; 50 OLS Model'!$B$14*L94</f>
        <v>0</v>
      </c>
      <c r="Y94" s="23">
        <f>'GS &lt; 50 OLS Model'!$B$15*M94</f>
        <v>0</v>
      </c>
      <c r="Z94" s="23">
        <f t="shared" si="7"/>
        <v>8298108.1436685622</v>
      </c>
      <c r="AA94" s="13">
        <f t="shared" si="8"/>
        <v>3.1536731428265484E-2</v>
      </c>
      <c r="AB94" s="13">
        <f t="shared" si="9"/>
        <v>-3.1536731428265484E-2</v>
      </c>
    </row>
    <row r="95" spans="1:28" x14ac:dyDescent="0.25">
      <c r="A95" s="11">
        <f>'Monthly Data'!A95</f>
        <v>40634</v>
      </c>
      <c r="B95" s="6">
        <f t="shared" si="10"/>
        <v>2011</v>
      </c>
      <c r="C95" s="30">
        <f>'Monthly Data'!E95</f>
        <v>7346493.2652000012</v>
      </c>
      <c r="D95">
        <f>'Monthly Data'!M95</f>
        <v>350.99999999999989</v>
      </c>
      <c r="E95">
        <f>'Monthly Data'!N95</f>
        <v>0</v>
      </c>
      <c r="F95" s="30">
        <f>'Monthly Data'!P95</f>
        <v>30</v>
      </c>
      <c r="G95" s="30">
        <f>'Monthly Data'!R95</f>
        <v>77.7</v>
      </c>
      <c r="H95" s="30">
        <f>'Monthly Data'!T95</f>
        <v>3260</v>
      </c>
      <c r="I95" s="30">
        <f>'Monthly Data'!X95</f>
        <v>0</v>
      </c>
      <c r="J95" s="30">
        <f>'Monthly Data'!AD95</f>
        <v>0</v>
      </c>
      <c r="K95" s="30">
        <f>'Monthly Data'!AF95</f>
        <v>1</v>
      </c>
      <c r="L95" s="30">
        <f>'Monthly Data'!AG95</f>
        <v>0</v>
      </c>
      <c r="M95" s="30">
        <f>'Monthly Data'!AH95</f>
        <v>0</v>
      </c>
      <c r="O95" s="23">
        <f>'GS &lt; 50 OLS Model'!$B$5</f>
        <v>-12367234.9465017</v>
      </c>
      <c r="P95" s="23">
        <f>'GS &lt; 50 OLS Model'!$B$6*D95</f>
        <v>894471.52723699878</v>
      </c>
      <c r="Q95" s="23">
        <f>'GS &lt; 50 OLS Model'!$B$7*E95</f>
        <v>0</v>
      </c>
      <c r="R95" s="23">
        <f>'GS &lt; 50 OLS Model'!$B$8*F95</f>
        <v>4051847.47535457</v>
      </c>
      <c r="S95" s="23">
        <f>'GS &lt; 50 OLS Model'!$B$9*G95</f>
        <v>3727738.1282363725</v>
      </c>
      <c r="T95" s="23">
        <f>'GS &lt; 50 OLS Model'!$B$10*H95</f>
        <v>11315528.506515376</v>
      </c>
      <c r="U95" s="23">
        <f>'GS &lt; 50 OLS Model'!$B$11*I95</f>
        <v>0</v>
      </c>
      <c r="V95" s="23">
        <f>'GS &lt; 50 OLS Model'!$B$12*J95</f>
        <v>0</v>
      </c>
      <c r="W95" s="23">
        <f>'GS &lt; 50 OLS Model'!$B$13*K95</f>
        <v>-562461.25423987105</v>
      </c>
      <c r="X95" s="23">
        <f>'GS &lt; 50 OLS Model'!$B$14*L95</f>
        <v>0</v>
      </c>
      <c r="Y95" s="23">
        <f>'GS &lt; 50 OLS Model'!$B$15*M95</f>
        <v>0</v>
      </c>
      <c r="Z95" s="23">
        <f t="shared" si="7"/>
        <v>7059889.4366017459</v>
      </c>
      <c r="AA95" s="13">
        <f t="shared" si="8"/>
        <v>3.9012331224188873E-2</v>
      </c>
      <c r="AB95" s="13">
        <f t="shared" si="9"/>
        <v>-3.9012331224188873E-2</v>
      </c>
    </row>
    <row r="96" spans="1:28" x14ac:dyDescent="0.25">
      <c r="A96" s="11">
        <f>'Monthly Data'!A96</f>
        <v>40664</v>
      </c>
      <c r="B96" s="6">
        <f t="shared" si="10"/>
        <v>2011</v>
      </c>
      <c r="C96" s="30">
        <f>'Monthly Data'!E96</f>
        <v>7368309.8563999999</v>
      </c>
      <c r="D96">
        <f>'Monthly Data'!M96</f>
        <v>150</v>
      </c>
      <c r="E96">
        <f>'Monthly Data'!N96</f>
        <v>1.2999999999999998</v>
      </c>
      <c r="F96" s="30">
        <f>'Monthly Data'!P96</f>
        <v>31</v>
      </c>
      <c r="G96" s="30">
        <f>'Monthly Data'!R96</f>
        <v>78.8</v>
      </c>
      <c r="H96" s="30">
        <f>'Monthly Data'!T96</f>
        <v>3250</v>
      </c>
      <c r="I96" s="30">
        <f>'Monthly Data'!X96</f>
        <v>0</v>
      </c>
      <c r="J96" s="30">
        <f>'Monthly Data'!AD96</f>
        <v>0</v>
      </c>
      <c r="K96" s="30">
        <f>'Monthly Data'!AF96</f>
        <v>0</v>
      </c>
      <c r="L96" s="30">
        <f>'Monthly Data'!AG96</f>
        <v>0</v>
      </c>
      <c r="M96" s="30">
        <f>'Monthly Data'!AH96</f>
        <v>1</v>
      </c>
      <c r="O96" s="23">
        <f>'GS &lt; 50 OLS Model'!$B$5</f>
        <v>-12367234.9465017</v>
      </c>
      <c r="P96" s="23">
        <f>'GS &lt; 50 OLS Model'!$B$6*D96</f>
        <v>382252.78941752098</v>
      </c>
      <c r="Q96" s="23">
        <f>'GS &lt; 50 OLS Model'!$B$7*E96</f>
        <v>17083.681353251628</v>
      </c>
      <c r="R96" s="23">
        <f>'GS &lt; 50 OLS Model'!$B$8*F96</f>
        <v>4186909.0578663889</v>
      </c>
      <c r="S96" s="23">
        <f>'GS &lt; 50 OLS Model'!$B$9*G96</f>
        <v>3780511.7696914561</v>
      </c>
      <c r="T96" s="23">
        <f>'GS &lt; 50 OLS Model'!$B$10*H96</f>
        <v>11280818.296372689</v>
      </c>
      <c r="U96" s="23">
        <f>'GS &lt; 50 OLS Model'!$B$11*I96</f>
        <v>0</v>
      </c>
      <c r="V96" s="23">
        <f>'GS &lt; 50 OLS Model'!$B$12*J96</f>
        <v>0</v>
      </c>
      <c r="W96" s="23">
        <f>'GS &lt; 50 OLS Model'!$B$13*K96</f>
        <v>0</v>
      </c>
      <c r="X96" s="23">
        <f>'GS &lt; 50 OLS Model'!$B$14*L96</f>
        <v>0</v>
      </c>
      <c r="Y96" s="23">
        <f>'GS &lt; 50 OLS Model'!$B$15*M96</f>
        <v>-544912.84114379704</v>
      </c>
      <c r="Z96" s="23">
        <f t="shared" si="7"/>
        <v>6735427.8070558095</v>
      </c>
      <c r="AA96" s="13">
        <f t="shared" si="8"/>
        <v>8.5892431463706537E-2</v>
      </c>
      <c r="AB96" s="13">
        <f t="shared" si="9"/>
        <v>-8.5892431463706537E-2</v>
      </c>
    </row>
    <row r="97" spans="1:28" x14ac:dyDescent="0.25">
      <c r="A97" s="11">
        <f>'Monthly Data'!A97</f>
        <v>40695</v>
      </c>
      <c r="B97" s="6">
        <f t="shared" si="10"/>
        <v>2011</v>
      </c>
      <c r="C97" s="30">
        <f>'Monthly Data'!E97</f>
        <v>7131096.6754999999</v>
      </c>
      <c r="D97">
        <f>'Monthly Data'!M97</f>
        <v>25.199999999999996</v>
      </c>
      <c r="E97">
        <f>'Monthly Data'!N97</f>
        <v>24.900000000000002</v>
      </c>
      <c r="F97" s="30">
        <f>'Monthly Data'!P97</f>
        <v>30</v>
      </c>
      <c r="G97" s="30">
        <f>'Monthly Data'!R97</f>
        <v>81</v>
      </c>
      <c r="H97" s="30">
        <f>'Monthly Data'!T97</f>
        <v>3250</v>
      </c>
      <c r="I97" s="30">
        <f>'Monthly Data'!X97</f>
        <v>0</v>
      </c>
      <c r="J97" s="30">
        <f>'Monthly Data'!AD97</f>
        <v>0</v>
      </c>
      <c r="K97" s="30">
        <f>'Monthly Data'!AF97</f>
        <v>0</v>
      </c>
      <c r="L97" s="30">
        <f>'Monthly Data'!AG97</f>
        <v>0</v>
      </c>
      <c r="M97" s="30">
        <f>'Monthly Data'!AH97</f>
        <v>1</v>
      </c>
      <c r="O97" s="23">
        <f>'GS &lt; 50 OLS Model'!$B$5</f>
        <v>-12367234.9465017</v>
      </c>
      <c r="P97" s="23">
        <f>'GS &lt; 50 OLS Model'!$B$6*D97</f>
        <v>64218.468622143511</v>
      </c>
      <c r="Q97" s="23">
        <f>'GS &lt; 50 OLS Model'!$B$7*E97</f>
        <v>327218.20438151201</v>
      </c>
      <c r="R97" s="23">
        <f>'GS &lt; 50 OLS Model'!$B$8*F97</f>
        <v>4051847.47535457</v>
      </c>
      <c r="S97" s="23">
        <f>'GS &lt; 50 OLS Model'!$B$9*G97</f>
        <v>3886059.0526016238</v>
      </c>
      <c r="T97" s="23">
        <f>'GS &lt; 50 OLS Model'!$B$10*H97</f>
        <v>11280818.296372689</v>
      </c>
      <c r="U97" s="23">
        <f>'GS &lt; 50 OLS Model'!$B$11*I97</f>
        <v>0</v>
      </c>
      <c r="V97" s="23">
        <f>'GS &lt; 50 OLS Model'!$B$12*J97</f>
        <v>0</v>
      </c>
      <c r="W97" s="23">
        <f>'GS &lt; 50 OLS Model'!$B$13*K97</f>
        <v>0</v>
      </c>
      <c r="X97" s="23">
        <f>'GS &lt; 50 OLS Model'!$B$14*L97</f>
        <v>0</v>
      </c>
      <c r="Y97" s="23">
        <f>'GS &lt; 50 OLS Model'!$B$15*M97</f>
        <v>-544912.84114379704</v>
      </c>
      <c r="Z97" s="23">
        <f t="shared" si="7"/>
        <v>6698013.7096870421</v>
      </c>
      <c r="AA97" s="13">
        <f t="shared" si="8"/>
        <v>6.0731607706411027E-2</v>
      </c>
      <c r="AB97" s="13">
        <f t="shared" si="9"/>
        <v>-6.0731607706411027E-2</v>
      </c>
    </row>
    <row r="98" spans="1:28" x14ac:dyDescent="0.25">
      <c r="A98" s="11">
        <f>'Monthly Data'!A98</f>
        <v>40725</v>
      </c>
      <c r="B98" s="6">
        <f t="shared" si="10"/>
        <v>2011</v>
      </c>
      <c r="C98" s="30">
        <f>'Monthly Data'!E98</f>
        <v>8127943.4221000001</v>
      </c>
      <c r="D98">
        <f>'Monthly Data'!M98</f>
        <v>0</v>
      </c>
      <c r="E98">
        <f>'Monthly Data'!N98</f>
        <v>118.30000000000003</v>
      </c>
      <c r="F98" s="30">
        <f>'Monthly Data'!P98</f>
        <v>31</v>
      </c>
      <c r="G98" s="30">
        <f>'Monthly Data'!R98</f>
        <v>81.2</v>
      </c>
      <c r="H98" s="30">
        <f>'Monthly Data'!T98</f>
        <v>3245</v>
      </c>
      <c r="I98" s="30">
        <f>'Monthly Data'!X98</f>
        <v>0</v>
      </c>
      <c r="J98" s="30">
        <f>'Monthly Data'!AD98</f>
        <v>0</v>
      </c>
      <c r="K98" s="30">
        <f>'Monthly Data'!AF98</f>
        <v>0</v>
      </c>
      <c r="L98" s="30">
        <f>'Monthly Data'!AG98</f>
        <v>0</v>
      </c>
      <c r="M98" s="30">
        <f>'Monthly Data'!AH98</f>
        <v>1</v>
      </c>
      <c r="O98" s="23">
        <f>'GS &lt; 50 OLS Model'!$B$5</f>
        <v>-12367234.9465017</v>
      </c>
      <c r="P98" s="23">
        <f>'GS &lt; 50 OLS Model'!$B$6*D98</f>
        <v>0</v>
      </c>
      <c r="Q98" s="23">
        <f>'GS &lt; 50 OLS Model'!$B$7*E98</f>
        <v>1554615.0031458985</v>
      </c>
      <c r="R98" s="23">
        <f>'GS &lt; 50 OLS Model'!$B$8*F98</f>
        <v>4186909.0578663889</v>
      </c>
      <c r="S98" s="23">
        <f>'GS &lt; 50 OLS Model'!$B$9*G98</f>
        <v>3895654.2601389117</v>
      </c>
      <c r="T98" s="23">
        <f>'GS &lt; 50 OLS Model'!$B$10*H98</f>
        <v>11263463.191301348</v>
      </c>
      <c r="U98" s="23">
        <f>'GS &lt; 50 OLS Model'!$B$11*I98</f>
        <v>0</v>
      </c>
      <c r="V98" s="23">
        <f>'GS &lt; 50 OLS Model'!$B$12*J98</f>
        <v>0</v>
      </c>
      <c r="W98" s="23">
        <f>'GS &lt; 50 OLS Model'!$B$13*K98</f>
        <v>0</v>
      </c>
      <c r="X98" s="23">
        <f>'GS &lt; 50 OLS Model'!$B$14*L98</f>
        <v>0</v>
      </c>
      <c r="Y98" s="23">
        <f>'GS &lt; 50 OLS Model'!$B$15*M98</f>
        <v>-544912.84114379704</v>
      </c>
      <c r="Z98" s="23">
        <f t="shared" si="7"/>
        <v>7988493.7248070491</v>
      </c>
      <c r="AA98" s="13">
        <f t="shared" si="8"/>
        <v>1.7156824309798358E-2</v>
      </c>
      <c r="AB98" s="13">
        <f t="shared" si="9"/>
        <v>-1.7156824309798358E-2</v>
      </c>
    </row>
    <row r="99" spans="1:28" x14ac:dyDescent="0.25">
      <c r="A99" s="11">
        <f>'Monthly Data'!A99</f>
        <v>40756</v>
      </c>
      <c r="B99" s="6">
        <f t="shared" si="10"/>
        <v>2011</v>
      </c>
      <c r="C99" s="30">
        <f>'Monthly Data'!E99</f>
        <v>7808808.1944000004</v>
      </c>
      <c r="D99">
        <f>'Monthly Data'!M99</f>
        <v>7</v>
      </c>
      <c r="E99">
        <f>'Monthly Data'!N99</f>
        <v>68.2</v>
      </c>
      <c r="F99" s="30">
        <f>'Monthly Data'!P99</f>
        <v>31</v>
      </c>
      <c r="G99" s="30">
        <f>'Monthly Data'!R99</f>
        <v>82</v>
      </c>
      <c r="H99" s="30">
        <f>'Monthly Data'!T99</f>
        <v>3235</v>
      </c>
      <c r="I99" s="30">
        <f>'Monthly Data'!X99</f>
        <v>0</v>
      </c>
      <c r="J99" s="30">
        <f>'Monthly Data'!AD99</f>
        <v>0</v>
      </c>
      <c r="K99" s="30">
        <f>'Monthly Data'!AF99</f>
        <v>0</v>
      </c>
      <c r="L99" s="30">
        <f>'Monthly Data'!AG99</f>
        <v>0</v>
      </c>
      <c r="M99" s="30">
        <f>'Monthly Data'!AH99</f>
        <v>1</v>
      </c>
      <c r="O99" s="23">
        <f>'GS &lt; 50 OLS Model'!$B$5</f>
        <v>-12367234.9465017</v>
      </c>
      <c r="P99" s="23">
        <f>'GS &lt; 50 OLS Model'!$B$6*D99</f>
        <v>17838.46350615098</v>
      </c>
      <c r="Q99" s="23">
        <f>'GS &lt; 50 OLS Model'!$B$7*E99</f>
        <v>896236.20637827786</v>
      </c>
      <c r="R99" s="23">
        <f>'GS &lt; 50 OLS Model'!$B$8*F99</f>
        <v>4186909.0578663889</v>
      </c>
      <c r="S99" s="23">
        <f>'GS &lt; 50 OLS Model'!$B$9*G99</f>
        <v>3934035.0902880635</v>
      </c>
      <c r="T99" s="23">
        <f>'GS &lt; 50 OLS Model'!$B$10*H99</f>
        <v>11228752.981158663</v>
      </c>
      <c r="U99" s="23">
        <f>'GS &lt; 50 OLS Model'!$B$11*I99</f>
        <v>0</v>
      </c>
      <c r="V99" s="23">
        <f>'GS &lt; 50 OLS Model'!$B$12*J99</f>
        <v>0</v>
      </c>
      <c r="W99" s="23">
        <f>'GS &lt; 50 OLS Model'!$B$13*K99</f>
        <v>0</v>
      </c>
      <c r="X99" s="23">
        <f>'GS &lt; 50 OLS Model'!$B$14*L99</f>
        <v>0</v>
      </c>
      <c r="Y99" s="23">
        <f>'GS &lt; 50 OLS Model'!$B$15*M99</f>
        <v>-544912.84114379704</v>
      </c>
      <c r="Z99" s="23">
        <f t="shared" si="7"/>
        <v>7351624.0115520461</v>
      </c>
      <c r="AA99" s="13">
        <f t="shared" si="8"/>
        <v>5.8547241969116218E-2</v>
      </c>
      <c r="AB99" s="13">
        <f t="shared" si="9"/>
        <v>-5.8547241969116218E-2</v>
      </c>
    </row>
    <row r="100" spans="1:28" x14ac:dyDescent="0.25">
      <c r="A100" s="11">
        <f>'Monthly Data'!A100</f>
        <v>40787</v>
      </c>
      <c r="B100" s="6">
        <f t="shared" si="10"/>
        <v>2011</v>
      </c>
      <c r="C100" s="30">
        <f>'Monthly Data'!E100</f>
        <v>6954625.1506999992</v>
      </c>
      <c r="D100">
        <f>'Monthly Data'!M100</f>
        <v>72.5</v>
      </c>
      <c r="E100">
        <f>'Monthly Data'!N100</f>
        <v>24.500000000000004</v>
      </c>
      <c r="F100" s="30">
        <f>'Monthly Data'!P100</f>
        <v>30</v>
      </c>
      <c r="G100" s="30">
        <f>'Monthly Data'!R100</f>
        <v>80.5</v>
      </c>
      <c r="H100" s="30">
        <f>'Monthly Data'!T100</f>
        <v>3235</v>
      </c>
      <c r="I100" s="30">
        <f>'Monthly Data'!X100</f>
        <v>0</v>
      </c>
      <c r="J100" s="30">
        <f>'Monthly Data'!AD100</f>
        <v>1</v>
      </c>
      <c r="K100" s="30">
        <f>'Monthly Data'!AF100</f>
        <v>0</v>
      </c>
      <c r="L100" s="30">
        <f>'Monthly Data'!AG100</f>
        <v>0</v>
      </c>
      <c r="M100" s="30">
        <f>'Monthly Data'!AH100</f>
        <v>0</v>
      </c>
      <c r="O100" s="23">
        <f>'GS &lt; 50 OLS Model'!$B$5</f>
        <v>-12367234.9465017</v>
      </c>
      <c r="P100" s="23">
        <f>'GS &lt; 50 OLS Model'!$B$6*D100</f>
        <v>184755.51488513514</v>
      </c>
      <c r="Q100" s="23">
        <f>'GS &lt; 50 OLS Model'!$B$7*E100</f>
        <v>321961.68704205001</v>
      </c>
      <c r="R100" s="23">
        <f>'GS &lt; 50 OLS Model'!$B$8*F100</f>
        <v>4051847.47535457</v>
      </c>
      <c r="S100" s="23">
        <f>'GS &lt; 50 OLS Model'!$B$9*G100</f>
        <v>3862071.0337584037</v>
      </c>
      <c r="T100" s="23">
        <f>'GS &lt; 50 OLS Model'!$B$10*H100</f>
        <v>11228752.981158663</v>
      </c>
      <c r="U100" s="23">
        <f>'GS &lt; 50 OLS Model'!$B$11*I100</f>
        <v>0</v>
      </c>
      <c r="V100" s="23">
        <f>'GS &lt; 50 OLS Model'!$B$12*J100</f>
        <v>-458368.44831450901</v>
      </c>
      <c r="W100" s="23">
        <f>'GS &lt; 50 OLS Model'!$B$13*K100</f>
        <v>0</v>
      </c>
      <c r="X100" s="23">
        <f>'GS &lt; 50 OLS Model'!$B$14*L100</f>
        <v>0</v>
      </c>
      <c r="Y100" s="23">
        <f>'GS &lt; 50 OLS Model'!$B$15*M100</f>
        <v>0</v>
      </c>
      <c r="Z100" s="23">
        <f t="shared" si="7"/>
        <v>6823785.2973826118</v>
      </c>
      <c r="AA100" s="13">
        <f t="shared" si="8"/>
        <v>1.8813358086484083E-2</v>
      </c>
      <c r="AB100" s="13">
        <f t="shared" si="9"/>
        <v>-1.8813358086484083E-2</v>
      </c>
    </row>
    <row r="101" spans="1:28" x14ac:dyDescent="0.25">
      <c r="A101" s="11">
        <f>'Monthly Data'!A101</f>
        <v>40817</v>
      </c>
      <c r="B101" s="6">
        <f t="shared" si="10"/>
        <v>2011</v>
      </c>
      <c r="C101" s="30">
        <f>'Monthly Data'!E101</f>
        <v>6817049.963200001</v>
      </c>
      <c r="D101">
        <f>'Monthly Data'!M101</f>
        <v>266.49999999999994</v>
      </c>
      <c r="E101">
        <f>'Monthly Data'!N101</f>
        <v>0.5</v>
      </c>
      <c r="F101" s="30">
        <f>'Monthly Data'!P101</f>
        <v>31</v>
      </c>
      <c r="G101" s="30">
        <f>'Monthly Data'!R101</f>
        <v>79.7</v>
      </c>
      <c r="H101" s="30">
        <f>'Monthly Data'!T101</f>
        <v>3226</v>
      </c>
      <c r="I101" s="30">
        <f>'Monthly Data'!X101</f>
        <v>0</v>
      </c>
      <c r="J101" s="30">
        <f>'Monthly Data'!AD101</f>
        <v>1</v>
      </c>
      <c r="K101" s="30">
        <f>'Monthly Data'!AF101</f>
        <v>0</v>
      </c>
      <c r="L101" s="30">
        <f>'Monthly Data'!AG101</f>
        <v>0</v>
      </c>
      <c r="M101" s="30">
        <f>'Monthly Data'!AH101</f>
        <v>0</v>
      </c>
      <c r="O101" s="23">
        <f>'GS &lt; 50 OLS Model'!$B$5</f>
        <v>-12367234.9465017</v>
      </c>
      <c r="P101" s="23">
        <f>'GS &lt; 50 OLS Model'!$B$6*D101</f>
        <v>679135.78919846215</v>
      </c>
      <c r="Q101" s="23">
        <f>'GS &lt; 50 OLS Model'!$B$7*E101</f>
        <v>6570.6466743275496</v>
      </c>
      <c r="R101" s="23">
        <f>'GS &lt; 50 OLS Model'!$B$8*F101</f>
        <v>4186909.0578663889</v>
      </c>
      <c r="S101" s="23">
        <f>'GS &lt; 50 OLS Model'!$B$9*G101</f>
        <v>3823690.2036092519</v>
      </c>
      <c r="T101" s="23">
        <f>'GS &lt; 50 OLS Model'!$B$10*H101</f>
        <v>11197513.792030245</v>
      </c>
      <c r="U101" s="23">
        <f>'GS &lt; 50 OLS Model'!$B$11*I101</f>
        <v>0</v>
      </c>
      <c r="V101" s="23">
        <f>'GS &lt; 50 OLS Model'!$B$12*J101</f>
        <v>-458368.44831450901</v>
      </c>
      <c r="W101" s="23">
        <f>'GS &lt; 50 OLS Model'!$B$13*K101</f>
        <v>0</v>
      </c>
      <c r="X101" s="23">
        <f>'GS &lt; 50 OLS Model'!$B$14*L101</f>
        <v>0</v>
      </c>
      <c r="Y101" s="23">
        <f>'GS &lt; 50 OLS Model'!$B$15*M101</f>
        <v>0</v>
      </c>
      <c r="Z101" s="23">
        <f t="shared" si="7"/>
        <v>7068216.0945624663</v>
      </c>
      <c r="AA101" s="13">
        <f t="shared" si="8"/>
        <v>3.6843815538732679E-2</v>
      </c>
      <c r="AB101" s="13">
        <f t="shared" si="9"/>
        <v>3.6843815538732679E-2</v>
      </c>
    </row>
    <row r="102" spans="1:28" x14ac:dyDescent="0.25">
      <c r="A102" s="11">
        <f>'Monthly Data'!A102</f>
        <v>40848</v>
      </c>
      <c r="B102" s="6">
        <f t="shared" si="10"/>
        <v>2011</v>
      </c>
      <c r="C102" s="30">
        <f>'Monthly Data'!E102</f>
        <v>7100784.7841999996</v>
      </c>
      <c r="D102">
        <f>'Monthly Data'!M102</f>
        <v>394.7</v>
      </c>
      <c r="E102">
        <f>'Monthly Data'!N102</f>
        <v>0</v>
      </c>
      <c r="F102" s="30">
        <f>'Monthly Data'!P102</f>
        <v>30</v>
      </c>
      <c r="G102" s="30">
        <f>'Monthly Data'!R102</f>
        <v>78.7</v>
      </c>
      <c r="H102" s="30">
        <f>'Monthly Data'!T102</f>
        <v>3224</v>
      </c>
      <c r="I102" s="30">
        <f>'Monthly Data'!X102</f>
        <v>0</v>
      </c>
      <c r="J102" s="30">
        <f>'Monthly Data'!AD102</f>
        <v>1</v>
      </c>
      <c r="K102" s="30">
        <f>'Monthly Data'!AF102</f>
        <v>0</v>
      </c>
      <c r="L102" s="30">
        <f>'Monthly Data'!AG102</f>
        <v>0</v>
      </c>
      <c r="M102" s="30">
        <f>'Monthly Data'!AH102</f>
        <v>0</v>
      </c>
      <c r="O102" s="23">
        <f>'GS &lt; 50 OLS Model'!$B$5</f>
        <v>-12367234.9465017</v>
      </c>
      <c r="P102" s="23">
        <f>'GS &lt; 50 OLS Model'!$B$6*D102</f>
        <v>1005834.5065539702</v>
      </c>
      <c r="Q102" s="23">
        <f>'GS &lt; 50 OLS Model'!$B$7*E102</f>
        <v>0</v>
      </c>
      <c r="R102" s="23">
        <f>'GS &lt; 50 OLS Model'!$B$8*F102</f>
        <v>4051847.47535457</v>
      </c>
      <c r="S102" s="23">
        <f>'GS &lt; 50 OLS Model'!$B$9*G102</f>
        <v>3775714.1659228122</v>
      </c>
      <c r="T102" s="23">
        <f>'GS &lt; 50 OLS Model'!$B$10*H102</f>
        <v>11190571.750001708</v>
      </c>
      <c r="U102" s="23">
        <f>'GS &lt; 50 OLS Model'!$B$11*I102</f>
        <v>0</v>
      </c>
      <c r="V102" s="23">
        <f>'GS &lt; 50 OLS Model'!$B$12*J102</f>
        <v>-458368.44831450901</v>
      </c>
      <c r="W102" s="23">
        <f>'GS &lt; 50 OLS Model'!$B$13*K102</f>
        <v>0</v>
      </c>
      <c r="X102" s="23">
        <f>'GS &lt; 50 OLS Model'!$B$14*L102</f>
        <v>0</v>
      </c>
      <c r="Y102" s="23">
        <f>'GS &lt; 50 OLS Model'!$B$15*M102</f>
        <v>0</v>
      </c>
      <c r="Z102" s="23">
        <f t="shared" si="7"/>
        <v>7198364.5030168509</v>
      </c>
      <c r="AA102" s="13">
        <f t="shared" si="8"/>
        <v>1.3742103412847619E-2</v>
      </c>
      <c r="AB102" s="13">
        <f t="shared" si="9"/>
        <v>1.3742103412847619E-2</v>
      </c>
    </row>
    <row r="103" spans="1:28" x14ac:dyDescent="0.25">
      <c r="A103" s="11">
        <f>'Monthly Data'!A103</f>
        <v>40878</v>
      </c>
      <c r="B103" s="6">
        <f t="shared" si="10"/>
        <v>2011</v>
      </c>
      <c r="C103" s="30">
        <f>'Monthly Data'!E103</f>
        <v>7938769.4755000006</v>
      </c>
      <c r="D103">
        <f>'Monthly Data'!M103</f>
        <v>623.09999999999991</v>
      </c>
      <c r="E103">
        <f>'Monthly Data'!N103</f>
        <v>0</v>
      </c>
      <c r="F103" s="30">
        <f>'Monthly Data'!P103</f>
        <v>31</v>
      </c>
      <c r="G103" s="30">
        <f>'Monthly Data'!R103</f>
        <v>79.599999999999994</v>
      </c>
      <c r="H103" s="30">
        <f>'Monthly Data'!T103</f>
        <v>3225</v>
      </c>
      <c r="I103" s="30">
        <f>'Monthly Data'!X103</f>
        <v>0</v>
      </c>
      <c r="J103" s="30">
        <f>'Monthly Data'!AD103</f>
        <v>0</v>
      </c>
      <c r="K103" s="30">
        <f>'Monthly Data'!AF103</f>
        <v>0</v>
      </c>
      <c r="L103" s="30">
        <f>'Monthly Data'!AG103</f>
        <v>1</v>
      </c>
      <c r="M103" s="30">
        <f>'Monthly Data'!AH103</f>
        <v>0</v>
      </c>
      <c r="O103" s="23">
        <f>'GS &lt; 50 OLS Model'!$B$5</f>
        <v>-12367234.9465017</v>
      </c>
      <c r="P103" s="23">
        <f>'GS &lt; 50 OLS Model'!$B$6*D103</f>
        <v>1587878.0872403819</v>
      </c>
      <c r="Q103" s="23">
        <f>'GS &lt; 50 OLS Model'!$B$7*E103</f>
        <v>0</v>
      </c>
      <c r="R103" s="23">
        <f>'GS &lt; 50 OLS Model'!$B$8*F103</f>
        <v>4186909.0578663889</v>
      </c>
      <c r="S103" s="23">
        <f>'GS &lt; 50 OLS Model'!$B$9*G103</f>
        <v>3818892.5998406075</v>
      </c>
      <c r="T103" s="23">
        <f>'GS &lt; 50 OLS Model'!$B$10*H103</f>
        <v>11194042.771015977</v>
      </c>
      <c r="U103" s="23">
        <f>'GS &lt; 50 OLS Model'!$B$11*I103</f>
        <v>0</v>
      </c>
      <c r="V103" s="23">
        <f>'GS &lt; 50 OLS Model'!$B$12*J103</f>
        <v>0</v>
      </c>
      <c r="W103" s="23">
        <f>'GS &lt; 50 OLS Model'!$B$13*K103</f>
        <v>0</v>
      </c>
      <c r="X103" s="23">
        <f>'GS &lt; 50 OLS Model'!$B$14*L103</f>
        <v>-234181.59750855001</v>
      </c>
      <c r="Y103" s="23">
        <f>'GS &lt; 50 OLS Model'!$B$15*M103</f>
        <v>0</v>
      </c>
      <c r="Z103" s="23">
        <f t="shared" si="7"/>
        <v>8186305.9719531052</v>
      </c>
      <c r="AA103" s="13">
        <f t="shared" si="8"/>
        <v>3.1180713486772982E-2</v>
      </c>
      <c r="AB103" s="13">
        <f t="shared" si="9"/>
        <v>3.1180713486772982E-2</v>
      </c>
    </row>
    <row r="104" spans="1:28" x14ac:dyDescent="0.25">
      <c r="A104" s="11">
        <f>'Monthly Data'!A104</f>
        <v>40909</v>
      </c>
      <c r="B104" s="6">
        <f t="shared" si="10"/>
        <v>2012</v>
      </c>
      <c r="C104" s="30">
        <f>'Monthly Data'!E104</f>
        <v>8455236.2163999993</v>
      </c>
      <c r="D104">
        <f>'Monthly Data'!M104</f>
        <v>712.69999999999993</v>
      </c>
      <c r="E104">
        <f>'Monthly Data'!N104</f>
        <v>0</v>
      </c>
      <c r="F104" s="30">
        <f>'Monthly Data'!P104</f>
        <v>31</v>
      </c>
      <c r="G104" s="30">
        <f>'Monthly Data'!R104</f>
        <v>80.2</v>
      </c>
      <c r="H104" s="30">
        <f>'Monthly Data'!T104</f>
        <v>3226</v>
      </c>
      <c r="I104" s="30">
        <f>'Monthly Data'!X104</f>
        <v>0</v>
      </c>
      <c r="J104" s="30">
        <f>'Monthly Data'!AD104</f>
        <v>0</v>
      </c>
      <c r="K104" s="30">
        <f>'Monthly Data'!AF104</f>
        <v>0</v>
      </c>
      <c r="L104" s="30">
        <f>'Monthly Data'!AG104</f>
        <v>0</v>
      </c>
      <c r="M104" s="30">
        <f>'Monthly Data'!AH104</f>
        <v>0</v>
      </c>
      <c r="O104" s="23">
        <f>'GS &lt; 50 OLS Model'!$B$5</f>
        <v>-12367234.9465017</v>
      </c>
      <c r="P104" s="23">
        <f>'GS &lt; 50 OLS Model'!$B$6*D104</f>
        <v>1816210.4201191145</v>
      </c>
      <c r="Q104" s="23">
        <f>'GS &lt; 50 OLS Model'!$B$7*E104</f>
        <v>0</v>
      </c>
      <c r="R104" s="23">
        <f>'GS &lt; 50 OLS Model'!$B$8*F104</f>
        <v>4186909.0578663889</v>
      </c>
      <c r="S104" s="23">
        <f>'GS &lt; 50 OLS Model'!$B$9*G104</f>
        <v>3847678.222452472</v>
      </c>
      <c r="T104" s="23">
        <f>'GS &lt; 50 OLS Model'!$B$10*H104</f>
        <v>11197513.792030245</v>
      </c>
      <c r="U104" s="23">
        <f>'GS &lt; 50 OLS Model'!$B$11*I104</f>
        <v>0</v>
      </c>
      <c r="V104" s="23">
        <f>'GS &lt; 50 OLS Model'!$B$12*J104</f>
        <v>0</v>
      </c>
      <c r="W104" s="23">
        <f>'GS &lt; 50 OLS Model'!$B$13*K104</f>
        <v>0</v>
      </c>
      <c r="X104" s="23">
        <f>'GS &lt; 50 OLS Model'!$B$14*L104</f>
        <v>0</v>
      </c>
      <c r="Y104" s="23">
        <f>'GS &lt; 50 OLS Model'!$B$15*M104</f>
        <v>0</v>
      </c>
      <c r="Z104" s="23">
        <f t="shared" si="7"/>
        <v>8681076.5459665209</v>
      </c>
      <c r="AA104" s="13">
        <f t="shared" si="8"/>
        <v>2.6710114748595162E-2</v>
      </c>
      <c r="AB104" s="13">
        <f t="shared" si="9"/>
        <v>2.6710114748595162E-2</v>
      </c>
    </row>
    <row r="105" spans="1:28" x14ac:dyDescent="0.25">
      <c r="A105" s="11">
        <f>'Monthly Data'!A105</f>
        <v>40940</v>
      </c>
      <c r="B105" s="6">
        <f t="shared" si="10"/>
        <v>2012</v>
      </c>
      <c r="C105" s="30">
        <f>'Monthly Data'!E105</f>
        <v>7820724.9231000002</v>
      </c>
      <c r="D105">
        <f>'Monthly Data'!M105</f>
        <v>604.40000000000009</v>
      </c>
      <c r="E105">
        <f>'Monthly Data'!N105</f>
        <v>0</v>
      </c>
      <c r="F105" s="30">
        <f>'Monthly Data'!P105</f>
        <v>29</v>
      </c>
      <c r="G105" s="30">
        <f>'Monthly Data'!R105</f>
        <v>81</v>
      </c>
      <c r="H105" s="30">
        <f>'Monthly Data'!T105</f>
        <v>3225</v>
      </c>
      <c r="I105" s="30">
        <f>'Monthly Data'!X105</f>
        <v>0</v>
      </c>
      <c r="J105" s="30">
        <f>'Monthly Data'!AD105</f>
        <v>0</v>
      </c>
      <c r="K105" s="30">
        <f>'Monthly Data'!AF105</f>
        <v>0</v>
      </c>
      <c r="L105" s="30">
        <f>'Monthly Data'!AG105</f>
        <v>0</v>
      </c>
      <c r="M105" s="30">
        <f>'Monthly Data'!AH105</f>
        <v>0</v>
      </c>
      <c r="O105" s="23">
        <f>'GS &lt; 50 OLS Model'!$B$5</f>
        <v>-12367234.9465017</v>
      </c>
      <c r="P105" s="23">
        <f>'GS &lt; 50 OLS Model'!$B$6*D105</f>
        <v>1540223.9061596647</v>
      </c>
      <c r="Q105" s="23">
        <f>'GS &lt; 50 OLS Model'!$B$7*E105</f>
        <v>0</v>
      </c>
      <c r="R105" s="23">
        <f>'GS &lt; 50 OLS Model'!$B$8*F105</f>
        <v>3916785.892842751</v>
      </c>
      <c r="S105" s="23">
        <f>'GS &lt; 50 OLS Model'!$B$9*G105</f>
        <v>3886059.0526016238</v>
      </c>
      <c r="T105" s="23">
        <f>'GS &lt; 50 OLS Model'!$B$10*H105</f>
        <v>11194042.771015977</v>
      </c>
      <c r="U105" s="23">
        <f>'GS &lt; 50 OLS Model'!$B$11*I105</f>
        <v>0</v>
      </c>
      <c r="V105" s="23">
        <f>'GS &lt; 50 OLS Model'!$B$12*J105</f>
        <v>0</v>
      </c>
      <c r="W105" s="23">
        <f>'GS &lt; 50 OLS Model'!$B$13*K105</f>
        <v>0</v>
      </c>
      <c r="X105" s="23">
        <f>'GS &lt; 50 OLS Model'!$B$14*L105</f>
        <v>0</v>
      </c>
      <c r="Y105" s="23">
        <f>'GS &lt; 50 OLS Model'!$B$15*M105</f>
        <v>0</v>
      </c>
      <c r="Z105" s="23">
        <f t="shared" si="7"/>
        <v>8169876.676118318</v>
      </c>
      <c r="AA105" s="13">
        <f t="shared" si="8"/>
        <v>4.4644423177067842E-2</v>
      </c>
      <c r="AB105" s="13">
        <f t="shared" si="9"/>
        <v>4.4644423177067842E-2</v>
      </c>
    </row>
    <row r="106" spans="1:28" x14ac:dyDescent="0.25">
      <c r="A106" s="11">
        <f>'Monthly Data'!A106</f>
        <v>40969</v>
      </c>
      <c r="B106" s="6">
        <f t="shared" si="10"/>
        <v>2012</v>
      </c>
      <c r="C106" s="30">
        <f>'Monthly Data'!E106</f>
        <v>7522796.9426999995</v>
      </c>
      <c r="D106">
        <f>'Monthly Data'!M106</f>
        <v>412.19999999999993</v>
      </c>
      <c r="E106">
        <f>'Monthly Data'!N106</f>
        <v>0</v>
      </c>
      <c r="F106" s="30">
        <f>'Monthly Data'!P106</f>
        <v>31</v>
      </c>
      <c r="G106" s="30">
        <f>'Monthly Data'!R106</f>
        <v>80.7</v>
      </c>
      <c r="H106" s="30">
        <f>'Monthly Data'!T106</f>
        <v>3222</v>
      </c>
      <c r="I106" s="30">
        <f>'Monthly Data'!X106</f>
        <v>0</v>
      </c>
      <c r="J106" s="30">
        <f>'Monthly Data'!AD106</f>
        <v>0</v>
      </c>
      <c r="K106" s="30">
        <f>'Monthly Data'!AF106</f>
        <v>0</v>
      </c>
      <c r="L106" s="30">
        <f>'Monthly Data'!AG106</f>
        <v>0</v>
      </c>
      <c r="M106" s="30">
        <f>'Monthly Data'!AH106</f>
        <v>0</v>
      </c>
      <c r="O106" s="23">
        <f>'GS &lt; 50 OLS Model'!$B$5</f>
        <v>-12367234.9465017</v>
      </c>
      <c r="P106" s="23">
        <f>'GS &lt; 50 OLS Model'!$B$6*D106</f>
        <v>1050430.6653193475</v>
      </c>
      <c r="Q106" s="23">
        <f>'GS &lt; 50 OLS Model'!$B$7*E106</f>
        <v>0</v>
      </c>
      <c r="R106" s="23">
        <f>'GS &lt; 50 OLS Model'!$B$8*F106</f>
        <v>4186909.0578663889</v>
      </c>
      <c r="S106" s="23">
        <f>'GS &lt; 50 OLS Model'!$B$9*G106</f>
        <v>3871666.241295692</v>
      </c>
      <c r="T106" s="23">
        <f>'GS &lt; 50 OLS Model'!$B$10*H106</f>
        <v>11183629.707973171</v>
      </c>
      <c r="U106" s="23">
        <f>'GS &lt; 50 OLS Model'!$B$11*I106</f>
        <v>0</v>
      </c>
      <c r="V106" s="23">
        <f>'GS &lt; 50 OLS Model'!$B$12*J106</f>
        <v>0</v>
      </c>
      <c r="W106" s="23">
        <f>'GS &lt; 50 OLS Model'!$B$13*K106</f>
        <v>0</v>
      </c>
      <c r="X106" s="23">
        <f>'GS &lt; 50 OLS Model'!$B$14*L106</f>
        <v>0</v>
      </c>
      <c r="Y106" s="23">
        <f>'GS &lt; 50 OLS Model'!$B$15*M106</f>
        <v>0</v>
      </c>
      <c r="Z106" s="23">
        <f t="shared" si="7"/>
        <v>7925400.7259528991</v>
      </c>
      <c r="AA106" s="13">
        <f t="shared" si="8"/>
        <v>5.3517832040326403E-2</v>
      </c>
      <c r="AB106" s="13">
        <f t="shared" si="9"/>
        <v>5.3517832040326403E-2</v>
      </c>
    </row>
    <row r="107" spans="1:28" x14ac:dyDescent="0.25">
      <c r="A107" s="11">
        <f>'Monthly Data'!A107</f>
        <v>41000</v>
      </c>
      <c r="B107" s="6">
        <f t="shared" si="10"/>
        <v>2012</v>
      </c>
      <c r="C107" s="30">
        <f>'Monthly Data'!E107</f>
        <v>6733723.8155000005</v>
      </c>
      <c r="D107">
        <f>'Monthly Data'!M107</f>
        <v>358.9</v>
      </c>
      <c r="E107">
        <f>'Monthly Data'!N107</f>
        <v>0.8</v>
      </c>
      <c r="F107" s="30">
        <f>'Monthly Data'!P107</f>
        <v>30</v>
      </c>
      <c r="G107" s="30">
        <f>'Monthly Data'!R107</f>
        <v>81</v>
      </c>
      <c r="H107" s="30">
        <f>'Monthly Data'!T107</f>
        <v>3213</v>
      </c>
      <c r="I107" s="30">
        <f>'Monthly Data'!X107</f>
        <v>0</v>
      </c>
      <c r="J107" s="30">
        <f>'Monthly Data'!AD107</f>
        <v>0</v>
      </c>
      <c r="K107" s="30">
        <f>'Monthly Data'!AF107</f>
        <v>1</v>
      </c>
      <c r="L107" s="30">
        <f>'Monthly Data'!AG107</f>
        <v>0</v>
      </c>
      <c r="M107" s="30">
        <f>'Monthly Data'!AH107</f>
        <v>0</v>
      </c>
      <c r="O107" s="23">
        <f>'GS &lt; 50 OLS Model'!$B$5</f>
        <v>-12367234.9465017</v>
      </c>
      <c r="P107" s="23">
        <f>'GS &lt; 50 OLS Model'!$B$6*D107</f>
        <v>914603.50747965509</v>
      </c>
      <c r="Q107" s="23">
        <f>'GS &lt; 50 OLS Model'!$B$7*E107</f>
        <v>10513.034678924079</v>
      </c>
      <c r="R107" s="23">
        <f>'GS &lt; 50 OLS Model'!$B$8*F107</f>
        <v>4051847.47535457</v>
      </c>
      <c r="S107" s="23">
        <f>'GS &lt; 50 OLS Model'!$B$9*G107</f>
        <v>3886059.0526016238</v>
      </c>
      <c r="T107" s="23">
        <f>'GS &lt; 50 OLS Model'!$B$10*H107</f>
        <v>11152390.518844755</v>
      </c>
      <c r="U107" s="23">
        <f>'GS &lt; 50 OLS Model'!$B$11*I107</f>
        <v>0</v>
      </c>
      <c r="V107" s="23">
        <f>'GS &lt; 50 OLS Model'!$B$12*J107</f>
        <v>0</v>
      </c>
      <c r="W107" s="23">
        <f>'GS &lt; 50 OLS Model'!$B$13*K107</f>
        <v>-562461.25423987105</v>
      </c>
      <c r="X107" s="23">
        <f>'GS &lt; 50 OLS Model'!$B$14*L107</f>
        <v>0</v>
      </c>
      <c r="Y107" s="23">
        <f>'GS &lt; 50 OLS Model'!$B$15*M107</f>
        <v>0</v>
      </c>
      <c r="Z107" s="23">
        <f t="shared" si="7"/>
        <v>7085717.3882179568</v>
      </c>
      <c r="AA107" s="13">
        <f t="shared" si="8"/>
        <v>5.2273241725138919E-2</v>
      </c>
      <c r="AB107" s="13">
        <f t="shared" si="9"/>
        <v>5.2273241725138919E-2</v>
      </c>
    </row>
    <row r="108" spans="1:28" x14ac:dyDescent="0.25">
      <c r="A108" s="11">
        <f>'Monthly Data'!A108</f>
        <v>41030</v>
      </c>
      <c r="B108" s="6">
        <f t="shared" si="10"/>
        <v>2012</v>
      </c>
      <c r="C108" s="30">
        <f>'Monthly Data'!E108</f>
        <v>6797543.6818000004</v>
      </c>
      <c r="D108">
        <f>'Monthly Data'!M108</f>
        <v>94.000000000000014</v>
      </c>
      <c r="E108">
        <f>'Monthly Data'!N108</f>
        <v>20.100000000000001</v>
      </c>
      <c r="F108" s="30">
        <f>'Monthly Data'!P108</f>
        <v>31</v>
      </c>
      <c r="G108" s="30">
        <f>'Monthly Data'!R108</f>
        <v>81.900000000000006</v>
      </c>
      <c r="H108" s="30">
        <f>'Monthly Data'!T108</f>
        <v>3198</v>
      </c>
      <c r="I108" s="30">
        <f>'Monthly Data'!X108</f>
        <v>0</v>
      </c>
      <c r="J108" s="30">
        <f>'Monthly Data'!AD108</f>
        <v>0</v>
      </c>
      <c r="K108" s="30">
        <f>'Monthly Data'!AF108</f>
        <v>0</v>
      </c>
      <c r="L108" s="30">
        <f>'Monthly Data'!AG108</f>
        <v>0</v>
      </c>
      <c r="M108" s="30">
        <f>'Monthly Data'!AH108</f>
        <v>1</v>
      </c>
      <c r="O108" s="23">
        <f>'GS &lt; 50 OLS Model'!$B$5</f>
        <v>-12367234.9465017</v>
      </c>
      <c r="P108" s="23">
        <f>'GS &lt; 50 OLS Model'!$B$6*D108</f>
        <v>239545.08136831317</v>
      </c>
      <c r="Q108" s="23">
        <f>'GS &lt; 50 OLS Model'!$B$7*E108</f>
        <v>264139.99630796752</v>
      </c>
      <c r="R108" s="23">
        <f>'GS &lt; 50 OLS Model'!$B$8*F108</f>
        <v>4186909.0578663889</v>
      </c>
      <c r="S108" s="23">
        <f>'GS &lt; 50 OLS Model'!$B$9*G108</f>
        <v>3929237.4865194196</v>
      </c>
      <c r="T108" s="23">
        <f>'GS &lt; 50 OLS Model'!$B$10*H108</f>
        <v>11100325.203630727</v>
      </c>
      <c r="U108" s="23">
        <f>'GS &lt; 50 OLS Model'!$B$11*I108</f>
        <v>0</v>
      </c>
      <c r="V108" s="23">
        <f>'GS &lt; 50 OLS Model'!$B$12*J108</f>
        <v>0</v>
      </c>
      <c r="W108" s="23">
        <f>'GS &lt; 50 OLS Model'!$B$13*K108</f>
        <v>0</v>
      </c>
      <c r="X108" s="23">
        <f>'GS &lt; 50 OLS Model'!$B$14*L108</f>
        <v>0</v>
      </c>
      <c r="Y108" s="23">
        <f>'GS &lt; 50 OLS Model'!$B$15*M108</f>
        <v>-544912.84114379704</v>
      </c>
      <c r="Z108" s="23">
        <f t="shared" si="7"/>
        <v>6808009.0380473193</v>
      </c>
      <c r="AA108" s="13">
        <f t="shared" si="8"/>
        <v>1.5395791093390466E-3</v>
      </c>
      <c r="AB108" s="13">
        <f t="shared" si="9"/>
        <v>1.5395791093390466E-3</v>
      </c>
    </row>
    <row r="109" spans="1:28" x14ac:dyDescent="0.25">
      <c r="A109" s="11">
        <f>'Monthly Data'!A109</f>
        <v>41061</v>
      </c>
      <c r="B109" s="6">
        <f t="shared" si="10"/>
        <v>2012</v>
      </c>
      <c r="C109" s="30">
        <f>'Monthly Data'!E109</f>
        <v>7173898.5476000002</v>
      </c>
      <c r="D109">
        <f>'Monthly Data'!M109</f>
        <v>41.300000000000004</v>
      </c>
      <c r="E109">
        <f>'Monthly Data'!N109</f>
        <v>51.8</v>
      </c>
      <c r="F109" s="30">
        <f>'Monthly Data'!P109</f>
        <v>30</v>
      </c>
      <c r="G109" s="30">
        <f>'Monthly Data'!R109</f>
        <v>83.1</v>
      </c>
      <c r="H109" s="30">
        <f>'Monthly Data'!T109</f>
        <v>3201</v>
      </c>
      <c r="I109" s="30">
        <f>'Monthly Data'!X109</f>
        <v>0</v>
      </c>
      <c r="J109" s="30">
        <f>'Monthly Data'!AD109</f>
        <v>0</v>
      </c>
      <c r="K109" s="30">
        <f>'Monthly Data'!AF109</f>
        <v>0</v>
      </c>
      <c r="L109" s="30">
        <f>'Monthly Data'!AG109</f>
        <v>0</v>
      </c>
      <c r="M109" s="30">
        <f>'Monthly Data'!AH109</f>
        <v>1</v>
      </c>
      <c r="O109" s="23">
        <f>'GS &lt; 50 OLS Model'!$B$5</f>
        <v>-12367234.9465017</v>
      </c>
      <c r="P109" s="23">
        <f>'GS &lt; 50 OLS Model'!$B$6*D109</f>
        <v>105246.93468629078</v>
      </c>
      <c r="Q109" s="23">
        <f>'GS &lt; 50 OLS Model'!$B$7*E109</f>
        <v>680718.99546033412</v>
      </c>
      <c r="R109" s="23">
        <f>'GS &lt; 50 OLS Model'!$B$8*F109</f>
        <v>4051847.47535457</v>
      </c>
      <c r="S109" s="23">
        <f>'GS &lt; 50 OLS Model'!$B$9*G109</f>
        <v>3986808.7317431471</v>
      </c>
      <c r="T109" s="23">
        <f>'GS &lt; 50 OLS Model'!$B$10*H109</f>
        <v>11110738.266673533</v>
      </c>
      <c r="U109" s="23">
        <f>'GS &lt; 50 OLS Model'!$B$11*I109</f>
        <v>0</v>
      </c>
      <c r="V109" s="23">
        <f>'GS &lt; 50 OLS Model'!$B$12*J109</f>
        <v>0</v>
      </c>
      <c r="W109" s="23">
        <f>'GS &lt; 50 OLS Model'!$B$13*K109</f>
        <v>0</v>
      </c>
      <c r="X109" s="23">
        <f>'GS &lt; 50 OLS Model'!$B$14*L109</f>
        <v>0</v>
      </c>
      <c r="Y109" s="23">
        <f>'GS &lt; 50 OLS Model'!$B$15*M109</f>
        <v>-544912.84114379704</v>
      </c>
      <c r="Z109" s="23">
        <f t="shared" si="7"/>
        <v>7023212.6162723759</v>
      </c>
      <c r="AA109" s="13">
        <f t="shared" si="8"/>
        <v>2.1004748021985289E-2</v>
      </c>
      <c r="AB109" s="13">
        <f t="shared" si="9"/>
        <v>-2.1004748021985289E-2</v>
      </c>
    </row>
    <row r="110" spans="1:28" x14ac:dyDescent="0.25">
      <c r="A110" s="11">
        <f>'Monthly Data'!A110</f>
        <v>41091</v>
      </c>
      <c r="B110" s="6">
        <f t="shared" si="10"/>
        <v>2012</v>
      </c>
      <c r="C110" s="30">
        <f>'Monthly Data'!E110</f>
        <v>7895965.2410000004</v>
      </c>
      <c r="D110">
        <f>'Monthly Data'!M110</f>
        <v>0.2</v>
      </c>
      <c r="E110">
        <f>'Monthly Data'!N110</f>
        <v>120.69999999999996</v>
      </c>
      <c r="F110" s="30">
        <f>'Monthly Data'!P110</f>
        <v>31</v>
      </c>
      <c r="G110" s="30">
        <f>'Monthly Data'!R110</f>
        <v>82.6</v>
      </c>
      <c r="H110" s="30">
        <f>'Monthly Data'!T110</f>
        <v>3197</v>
      </c>
      <c r="I110" s="30">
        <f>'Monthly Data'!X110</f>
        <v>0</v>
      </c>
      <c r="J110" s="30">
        <f>'Monthly Data'!AD110</f>
        <v>0</v>
      </c>
      <c r="K110" s="30">
        <f>'Monthly Data'!AF110</f>
        <v>0</v>
      </c>
      <c r="L110" s="30">
        <f>'Monthly Data'!AG110</f>
        <v>0</v>
      </c>
      <c r="M110" s="30">
        <f>'Monthly Data'!AH110</f>
        <v>1</v>
      </c>
      <c r="O110" s="23">
        <f>'GS &lt; 50 OLS Model'!$B$5</f>
        <v>-12367234.9465017</v>
      </c>
      <c r="P110" s="23">
        <f>'GS &lt; 50 OLS Model'!$B$6*D110</f>
        <v>509.670385890028</v>
      </c>
      <c r="Q110" s="23">
        <f>'GS &lt; 50 OLS Model'!$B$7*E110</f>
        <v>1586154.1071826699</v>
      </c>
      <c r="R110" s="23">
        <f>'GS &lt; 50 OLS Model'!$B$8*F110</f>
        <v>4186909.0578663889</v>
      </c>
      <c r="S110" s="23">
        <f>'GS &lt; 50 OLS Model'!$B$9*G110</f>
        <v>3962820.712899927</v>
      </c>
      <c r="T110" s="23">
        <f>'GS &lt; 50 OLS Model'!$B$10*H110</f>
        <v>11096854.182616459</v>
      </c>
      <c r="U110" s="23">
        <f>'GS &lt; 50 OLS Model'!$B$11*I110</f>
        <v>0</v>
      </c>
      <c r="V110" s="23">
        <f>'GS &lt; 50 OLS Model'!$B$12*J110</f>
        <v>0</v>
      </c>
      <c r="W110" s="23">
        <f>'GS &lt; 50 OLS Model'!$B$13*K110</f>
        <v>0</v>
      </c>
      <c r="X110" s="23">
        <f>'GS &lt; 50 OLS Model'!$B$14*L110</f>
        <v>0</v>
      </c>
      <c r="Y110" s="23">
        <f>'GS &lt; 50 OLS Model'!$B$15*M110</f>
        <v>-544912.84114379704</v>
      </c>
      <c r="Z110" s="23">
        <f t="shared" si="7"/>
        <v>7921099.9433058379</v>
      </c>
      <c r="AA110" s="13">
        <f t="shared" si="8"/>
        <v>3.1832336565167426E-3</v>
      </c>
      <c r="AB110" s="13">
        <f t="shared" si="9"/>
        <v>3.1832336565167426E-3</v>
      </c>
    </row>
    <row r="111" spans="1:28" x14ac:dyDescent="0.25">
      <c r="A111" s="11">
        <f>'Monthly Data'!A111</f>
        <v>41122</v>
      </c>
      <c r="B111" s="6">
        <f t="shared" si="10"/>
        <v>2012</v>
      </c>
      <c r="C111" s="30">
        <f>'Monthly Data'!E111</f>
        <v>7673572.2456</v>
      </c>
      <c r="D111">
        <f>'Monthly Data'!M111</f>
        <v>7.3000000000000007</v>
      </c>
      <c r="E111">
        <f>'Monthly Data'!N111</f>
        <v>87.199999999999974</v>
      </c>
      <c r="F111" s="30">
        <f>'Monthly Data'!P111</f>
        <v>31</v>
      </c>
      <c r="G111" s="30">
        <f>'Monthly Data'!R111</f>
        <v>80.900000000000006</v>
      </c>
      <c r="H111" s="30">
        <f>'Monthly Data'!T111</f>
        <v>3194</v>
      </c>
      <c r="I111" s="30">
        <f>'Monthly Data'!X111</f>
        <v>0</v>
      </c>
      <c r="J111" s="30">
        <f>'Monthly Data'!AD111</f>
        <v>0</v>
      </c>
      <c r="K111" s="30">
        <f>'Monthly Data'!AF111</f>
        <v>0</v>
      </c>
      <c r="L111" s="30">
        <f>'Monthly Data'!AG111</f>
        <v>0</v>
      </c>
      <c r="M111" s="30">
        <f>'Monthly Data'!AH111</f>
        <v>1</v>
      </c>
      <c r="O111" s="23">
        <f>'GS &lt; 50 OLS Model'!$B$5</f>
        <v>-12367234.9465017</v>
      </c>
      <c r="P111" s="23">
        <f>'GS &lt; 50 OLS Model'!$B$6*D111</f>
        <v>18602.969084986024</v>
      </c>
      <c r="Q111" s="23">
        <f>'GS &lt; 50 OLS Model'!$B$7*E111</f>
        <v>1145920.7800027244</v>
      </c>
      <c r="R111" s="23">
        <f>'GS &lt; 50 OLS Model'!$B$8*F111</f>
        <v>4186909.0578663889</v>
      </c>
      <c r="S111" s="23">
        <f>'GS &lt; 50 OLS Model'!$B$9*G111</f>
        <v>3881261.4488329799</v>
      </c>
      <c r="T111" s="23">
        <f>'GS &lt; 50 OLS Model'!$B$10*H111</f>
        <v>11086441.119573653</v>
      </c>
      <c r="U111" s="23">
        <f>'GS &lt; 50 OLS Model'!$B$11*I111</f>
        <v>0</v>
      </c>
      <c r="V111" s="23">
        <f>'GS &lt; 50 OLS Model'!$B$12*J111</f>
        <v>0</v>
      </c>
      <c r="W111" s="23">
        <f>'GS &lt; 50 OLS Model'!$B$13*K111</f>
        <v>0</v>
      </c>
      <c r="X111" s="23">
        <f>'GS &lt; 50 OLS Model'!$B$14*L111</f>
        <v>0</v>
      </c>
      <c r="Y111" s="23">
        <f>'GS &lt; 50 OLS Model'!$B$15*M111</f>
        <v>-544912.84114379704</v>
      </c>
      <c r="Z111" s="23">
        <f t="shared" si="7"/>
        <v>7406987.5877152337</v>
      </c>
      <c r="AA111" s="13">
        <f t="shared" si="8"/>
        <v>3.4740620059663226E-2</v>
      </c>
      <c r="AB111" s="13">
        <f t="shared" si="9"/>
        <v>-3.4740620059663226E-2</v>
      </c>
    </row>
    <row r="112" spans="1:28" x14ac:dyDescent="0.25">
      <c r="A112" s="11">
        <f>'Monthly Data'!A112</f>
        <v>41153</v>
      </c>
      <c r="B112" s="6">
        <f t="shared" si="10"/>
        <v>2012</v>
      </c>
      <c r="C112" s="30">
        <f>'Monthly Data'!E112</f>
        <v>6803174.4414999997</v>
      </c>
      <c r="D112">
        <f>'Monthly Data'!M112</f>
        <v>106.30000000000003</v>
      </c>
      <c r="E112">
        <f>'Monthly Data'!N112</f>
        <v>20.200000000000003</v>
      </c>
      <c r="F112" s="30">
        <f>'Monthly Data'!P112</f>
        <v>30</v>
      </c>
      <c r="G112" s="30">
        <f>'Monthly Data'!R112</f>
        <v>79.099999999999994</v>
      </c>
      <c r="H112" s="30">
        <f>'Monthly Data'!T112</f>
        <v>3166</v>
      </c>
      <c r="I112" s="30">
        <f>'Monthly Data'!X112</f>
        <v>0</v>
      </c>
      <c r="J112" s="30">
        <f>'Monthly Data'!AD112</f>
        <v>1</v>
      </c>
      <c r="K112" s="30">
        <f>'Monthly Data'!AF112</f>
        <v>0</v>
      </c>
      <c r="L112" s="30">
        <f>'Monthly Data'!AG112</f>
        <v>0</v>
      </c>
      <c r="M112" s="30">
        <f>'Monthly Data'!AH112</f>
        <v>0</v>
      </c>
      <c r="O112" s="23">
        <f>'GS &lt; 50 OLS Model'!$B$5</f>
        <v>-12367234.9465017</v>
      </c>
      <c r="P112" s="23">
        <f>'GS &lt; 50 OLS Model'!$B$6*D112</f>
        <v>270889.81010054995</v>
      </c>
      <c r="Q112" s="23">
        <f>'GS &lt; 50 OLS Model'!$B$7*E112</f>
        <v>265454.12564283307</v>
      </c>
      <c r="R112" s="23">
        <f>'GS &lt; 50 OLS Model'!$B$8*F112</f>
        <v>4051847.47535457</v>
      </c>
      <c r="S112" s="23">
        <f>'GS &lt; 50 OLS Model'!$B$9*G112</f>
        <v>3794904.5809973879</v>
      </c>
      <c r="T112" s="23">
        <f>'GS &lt; 50 OLS Model'!$B$10*H112</f>
        <v>10989252.531174134</v>
      </c>
      <c r="U112" s="23">
        <f>'GS &lt; 50 OLS Model'!$B$11*I112</f>
        <v>0</v>
      </c>
      <c r="V112" s="23">
        <f>'GS &lt; 50 OLS Model'!$B$12*J112</f>
        <v>-458368.44831450901</v>
      </c>
      <c r="W112" s="23">
        <f>'GS &lt; 50 OLS Model'!$B$13*K112</f>
        <v>0</v>
      </c>
      <c r="X112" s="23">
        <f>'GS &lt; 50 OLS Model'!$B$14*L112</f>
        <v>0</v>
      </c>
      <c r="Y112" s="23">
        <f>'GS &lt; 50 OLS Model'!$B$15*M112</f>
        <v>0</v>
      </c>
      <c r="Z112" s="23">
        <f t="shared" si="7"/>
        <v>6546745.1284532649</v>
      </c>
      <c r="AA112" s="13">
        <f t="shared" si="8"/>
        <v>3.7692597073873631E-2</v>
      </c>
      <c r="AB112" s="13">
        <f t="shared" si="9"/>
        <v>-3.7692597073873631E-2</v>
      </c>
    </row>
    <row r="113" spans="1:28" x14ac:dyDescent="0.25">
      <c r="A113" s="11">
        <f>'Monthly Data'!A113</f>
        <v>41183</v>
      </c>
      <c r="B113" s="6">
        <f t="shared" si="10"/>
        <v>2012</v>
      </c>
      <c r="C113" s="30">
        <f>'Monthly Data'!E113</f>
        <v>6614485.8804000001</v>
      </c>
      <c r="D113">
        <f>'Monthly Data'!M113</f>
        <v>259.09999999999991</v>
      </c>
      <c r="E113">
        <f>'Monthly Data'!N113</f>
        <v>0</v>
      </c>
      <c r="F113" s="30">
        <f>'Monthly Data'!P113</f>
        <v>31</v>
      </c>
      <c r="G113" s="30">
        <f>'Monthly Data'!R113</f>
        <v>78.099999999999994</v>
      </c>
      <c r="H113" s="30">
        <f>'Monthly Data'!T113</f>
        <v>3163</v>
      </c>
      <c r="I113" s="30">
        <f>'Monthly Data'!X113</f>
        <v>0</v>
      </c>
      <c r="J113" s="30">
        <f>'Monthly Data'!AD113</f>
        <v>1</v>
      </c>
      <c r="K113" s="30">
        <f>'Monthly Data'!AF113</f>
        <v>0</v>
      </c>
      <c r="L113" s="30">
        <f>'Monthly Data'!AG113</f>
        <v>0</v>
      </c>
      <c r="M113" s="30">
        <f>'Monthly Data'!AH113</f>
        <v>0</v>
      </c>
      <c r="O113" s="23">
        <f>'GS &lt; 50 OLS Model'!$B$5</f>
        <v>-12367234.9465017</v>
      </c>
      <c r="P113" s="23">
        <f>'GS &lt; 50 OLS Model'!$B$6*D113</f>
        <v>660277.98492053093</v>
      </c>
      <c r="Q113" s="23">
        <f>'GS &lt; 50 OLS Model'!$B$7*E113</f>
        <v>0</v>
      </c>
      <c r="R113" s="23">
        <f>'GS &lt; 50 OLS Model'!$B$8*F113</f>
        <v>4186909.0578663889</v>
      </c>
      <c r="S113" s="23">
        <f>'GS &lt; 50 OLS Model'!$B$9*G113</f>
        <v>3746928.5433109482</v>
      </c>
      <c r="T113" s="23">
        <f>'GS &lt; 50 OLS Model'!$B$10*H113</f>
        <v>10978839.468131328</v>
      </c>
      <c r="U113" s="23">
        <f>'GS &lt; 50 OLS Model'!$B$11*I113</f>
        <v>0</v>
      </c>
      <c r="V113" s="23">
        <f>'GS &lt; 50 OLS Model'!$B$12*J113</f>
        <v>-458368.44831450901</v>
      </c>
      <c r="W113" s="23">
        <f>'GS &lt; 50 OLS Model'!$B$13*K113</f>
        <v>0</v>
      </c>
      <c r="X113" s="23">
        <f>'GS &lt; 50 OLS Model'!$B$14*L113</f>
        <v>0</v>
      </c>
      <c r="Y113" s="23">
        <f>'GS &lt; 50 OLS Model'!$B$15*M113</f>
        <v>0</v>
      </c>
      <c r="Z113" s="23">
        <f t="shared" si="7"/>
        <v>6747351.6594129866</v>
      </c>
      <c r="AA113" s="13">
        <f t="shared" si="8"/>
        <v>2.0087090881347774E-2</v>
      </c>
      <c r="AB113" s="13">
        <f t="shared" si="9"/>
        <v>2.0087090881347774E-2</v>
      </c>
    </row>
    <row r="114" spans="1:28" x14ac:dyDescent="0.25">
      <c r="A114" s="11">
        <f>'Monthly Data'!A114</f>
        <v>41214</v>
      </c>
      <c r="B114" s="6">
        <f t="shared" si="10"/>
        <v>2012</v>
      </c>
      <c r="C114" s="30">
        <f>'Monthly Data'!E114</f>
        <v>7233949.3405999998</v>
      </c>
      <c r="D114">
        <f>'Monthly Data'!M114</f>
        <v>498.9</v>
      </c>
      <c r="E114">
        <f>'Monthly Data'!N114</f>
        <v>0</v>
      </c>
      <c r="F114" s="30">
        <f>'Monthly Data'!P114</f>
        <v>30</v>
      </c>
      <c r="G114" s="30">
        <f>'Monthly Data'!R114</f>
        <v>78.7</v>
      </c>
      <c r="H114" s="30">
        <f>'Monthly Data'!T114</f>
        <v>3177</v>
      </c>
      <c r="I114" s="30">
        <f>'Monthly Data'!X114</f>
        <v>0</v>
      </c>
      <c r="J114" s="30">
        <f>'Monthly Data'!AD114</f>
        <v>1</v>
      </c>
      <c r="K114" s="30">
        <f>'Monthly Data'!AF114</f>
        <v>0</v>
      </c>
      <c r="L114" s="30">
        <f>'Monthly Data'!AG114</f>
        <v>0</v>
      </c>
      <c r="M114" s="30">
        <f>'Monthly Data'!AH114</f>
        <v>0</v>
      </c>
      <c r="O114" s="23">
        <f>'GS &lt; 50 OLS Model'!$B$5</f>
        <v>-12367234.9465017</v>
      </c>
      <c r="P114" s="23">
        <f>'GS &lt; 50 OLS Model'!$B$6*D114</f>
        <v>1271372.7776026747</v>
      </c>
      <c r="Q114" s="23">
        <f>'GS &lt; 50 OLS Model'!$B$7*E114</f>
        <v>0</v>
      </c>
      <c r="R114" s="23">
        <f>'GS &lt; 50 OLS Model'!$B$8*F114</f>
        <v>4051847.47535457</v>
      </c>
      <c r="S114" s="23">
        <f>'GS &lt; 50 OLS Model'!$B$9*G114</f>
        <v>3775714.1659228122</v>
      </c>
      <c r="T114" s="23">
        <f>'GS &lt; 50 OLS Model'!$B$10*H114</f>
        <v>11027433.762331089</v>
      </c>
      <c r="U114" s="23">
        <f>'GS &lt; 50 OLS Model'!$B$11*I114</f>
        <v>0</v>
      </c>
      <c r="V114" s="23">
        <f>'GS &lt; 50 OLS Model'!$B$12*J114</f>
        <v>-458368.44831450901</v>
      </c>
      <c r="W114" s="23">
        <f>'GS &lt; 50 OLS Model'!$B$13*K114</f>
        <v>0</v>
      </c>
      <c r="X114" s="23">
        <f>'GS &lt; 50 OLS Model'!$B$14*L114</f>
        <v>0</v>
      </c>
      <c r="Y114" s="23">
        <f>'GS &lt; 50 OLS Model'!$B$15*M114</f>
        <v>0</v>
      </c>
      <c r="Z114" s="23">
        <f t="shared" si="7"/>
        <v>7300764.786394936</v>
      </c>
      <c r="AA114" s="13">
        <f t="shared" si="8"/>
        <v>9.2363718142093668E-3</v>
      </c>
      <c r="AB114" s="13">
        <f t="shared" si="9"/>
        <v>9.2363718142093668E-3</v>
      </c>
    </row>
    <row r="115" spans="1:28" x14ac:dyDescent="0.25">
      <c r="A115" s="11">
        <f>'Monthly Data'!A115</f>
        <v>41244</v>
      </c>
      <c r="B115" s="6">
        <f t="shared" si="10"/>
        <v>2012</v>
      </c>
      <c r="C115" s="30">
        <f>'Monthly Data'!E115</f>
        <v>7883569.6208999995</v>
      </c>
      <c r="D115">
        <f>'Monthly Data'!M115</f>
        <v>648.19999999999993</v>
      </c>
      <c r="E115">
        <f>'Monthly Data'!N115</f>
        <v>0</v>
      </c>
      <c r="F115" s="30">
        <f>'Monthly Data'!P115</f>
        <v>31</v>
      </c>
      <c r="G115" s="30">
        <f>'Monthly Data'!R115</f>
        <v>79.400000000000006</v>
      </c>
      <c r="H115" s="30">
        <f>'Monthly Data'!T115</f>
        <v>3180</v>
      </c>
      <c r="I115" s="30">
        <f>'Monthly Data'!X115</f>
        <v>0</v>
      </c>
      <c r="J115" s="30">
        <f>'Monthly Data'!AD115</f>
        <v>0</v>
      </c>
      <c r="K115" s="30">
        <f>'Monthly Data'!AF115</f>
        <v>0</v>
      </c>
      <c r="L115" s="30">
        <f>'Monthly Data'!AG115</f>
        <v>1</v>
      </c>
      <c r="M115" s="30">
        <f>'Monthly Data'!AH115</f>
        <v>0</v>
      </c>
      <c r="O115" s="23">
        <f>'GS &lt; 50 OLS Model'!$B$5</f>
        <v>-12367234.9465017</v>
      </c>
      <c r="P115" s="23">
        <f>'GS &lt; 50 OLS Model'!$B$6*D115</f>
        <v>1651841.7206695804</v>
      </c>
      <c r="Q115" s="23">
        <f>'GS &lt; 50 OLS Model'!$B$7*E115</f>
        <v>0</v>
      </c>
      <c r="R115" s="23">
        <f>'GS &lt; 50 OLS Model'!$B$8*F115</f>
        <v>4186909.0578663889</v>
      </c>
      <c r="S115" s="23">
        <f>'GS &lt; 50 OLS Model'!$B$9*G115</f>
        <v>3809297.3923033201</v>
      </c>
      <c r="T115" s="23">
        <f>'GS &lt; 50 OLS Model'!$B$10*H115</f>
        <v>11037846.825373894</v>
      </c>
      <c r="U115" s="23">
        <f>'GS &lt; 50 OLS Model'!$B$11*I115</f>
        <v>0</v>
      </c>
      <c r="V115" s="23">
        <f>'GS &lt; 50 OLS Model'!$B$12*J115</f>
        <v>0</v>
      </c>
      <c r="W115" s="23">
        <f>'GS &lt; 50 OLS Model'!$B$13*K115</f>
        <v>0</v>
      </c>
      <c r="X115" s="23">
        <f>'GS &lt; 50 OLS Model'!$B$14*L115</f>
        <v>-234181.59750855001</v>
      </c>
      <c r="Y115" s="23">
        <f>'GS &lt; 50 OLS Model'!$B$15*M115</f>
        <v>0</v>
      </c>
      <c r="Z115" s="23">
        <f t="shared" si="7"/>
        <v>8084478.4522029329</v>
      </c>
      <c r="AA115" s="13">
        <f t="shared" si="8"/>
        <v>2.5484500164786691E-2</v>
      </c>
      <c r="AB115" s="13">
        <f t="shared" si="9"/>
        <v>2.5484500164786691E-2</v>
      </c>
    </row>
    <row r="116" spans="1:28" x14ac:dyDescent="0.25">
      <c r="A116" s="11">
        <f>'Monthly Data'!A116</f>
        <v>41275</v>
      </c>
      <c r="B116" s="6">
        <f t="shared" si="10"/>
        <v>2013</v>
      </c>
      <c r="C116" s="30">
        <f>'Monthly Data'!E116</f>
        <v>8494433.2956000008</v>
      </c>
      <c r="D116">
        <f>'Monthly Data'!M116</f>
        <v>743.9</v>
      </c>
      <c r="E116">
        <f>'Monthly Data'!N116</f>
        <v>0</v>
      </c>
      <c r="F116" s="30">
        <f>'Monthly Data'!P116</f>
        <v>31</v>
      </c>
      <c r="G116" s="30">
        <f>'Monthly Data'!R116</f>
        <v>80.7</v>
      </c>
      <c r="H116" s="30">
        <f>'Monthly Data'!T116</f>
        <v>3175</v>
      </c>
      <c r="I116" s="30">
        <f>'Monthly Data'!X116</f>
        <v>0</v>
      </c>
      <c r="J116" s="30">
        <f>'Monthly Data'!AD116</f>
        <v>0</v>
      </c>
      <c r="K116" s="30">
        <f>'Monthly Data'!AF116</f>
        <v>0</v>
      </c>
      <c r="L116" s="30">
        <f>'Monthly Data'!AG116</f>
        <v>0</v>
      </c>
      <c r="M116" s="30">
        <f>'Monthly Data'!AH116</f>
        <v>0</v>
      </c>
      <c r="O116" s="23">
        <f>'GS &lt; 50 OLS Model'!$B$5</f>
        <v>-12367234.9465017</v>
      </c>
      <c r="P116" s="23">
        <f>'GS &lt; 50 OLS Model'!$B$6*D116</f>
        <v>1895719.0003179589</v>
      </c>
      <c r="Q116" s="23">
        <f>'GS &lt; 50 OLS Model'!$B$7*E116</f>
        <v>0</v>
      </c>
      <c r="R116" s="23">
        <f>'GS &lt; 50 OLS Model'!$B$8*F116</f>
        <v>4186909.0578663889</v>
      </c>
      <c r="S116" s="23">
        <f>'GS &lt; 50 OLS Model'!$B$9*G116</f>
        <v>3871666.241295692</v>
      </c>
      <c r="T116" s="23">
        <f>'GS &lt; 50 OLS Model'!$B$10*H116</f>
        <v>11020491.720302552</v>
      </c>
      <c r="U116" s="23">
        <f>'GS &lt; 50 OLS Model'!$B$11*I116</f>
        <v>0</v>
      </c>
      <c r="V116" s="23">
        <f>'GS &lt; 50 OLS Model'!$B$12*J116</f>
        <v>0</v>
      </c>
      <c r="W116" s="23">
        <f>'GS &lt; 50 OLS Model'!$B$13*K116</f>
        <v>0</v>
      </c>
      <c r="X116" s="23">
        <f>'GS &lt; 50 OLS Model'!$B$14*L116</f>
        <v>0</v>
      </c>
      <c r="Y116" s="23">
        <f>'GS &lt; 50 OLS Model'!$B$15*M116</f>
        <v>0</v>
      </c>
      <c r="Z116" s="23">
        <f t="shared" si="7"/>
        <v>8607551.0732808914</v>
      </c>
      <c r="AA116" s="13">
        <f t="shared" si="8"/>
        <v>1.3316695033615024E-2</v>
      </c>
      <c r="AB116" s="13">
        <f t="shared" si="9"/>
        <v>1.3316695033615024E-2</v>
      </c>
    </row>
    <row r="117" spans="1:28" x14ac:dyDescent="0.25">
      <c r="A117" s="11">
        <f>'Monthly Data'!A117</f>
        <v>41306</v>
      </c>
      <c r="B117" s="6">
        <f t="shared" si="10"/>
        <v>2013</v>
      </c>
      <c r="C117" s="30">
        <f>'Monthly Data'!E117</f>
        <v>7732556.6048999997</v>
      </c>
      <c r="D117">
        <f>'Monthly Data'!M117</f>
        <v>693.5</v>
      </c>
      <c r="E117">
        <f>'Monthly Data'!N117</f>
        <v>0</v>
      </c>
      <c r="F117" s="30">
        <f>'Monthly Data'!P117</f>
        <v>28</v>
      </c>
      <c r="G117" s="30">
        <f>'Monthly Data'!R117</f>
        <v>80.7</v>
      </c>
      <c r="H117" s="30">
        <f>'Monthly Data'!T117</f>
        <v>3183</v>
      </c>
      <c r="I117" s="30">
        <f>'Monthly Data'!X117</f>
        <v>0</v>
      </c>
      <c r="J117" s="30">
        <f>'Monthly Data'!AD117</f>
        <v>0</v>
      </c>
      <c r="K117" s="30">
        <f>'Monthly Data'!AF117</f>
        <v>0</v>
      </c>
      <c r="L117" s="30">
        <f>'Monthly Data'!AG117</f>
        <v>0</v>
      </c>
      <c r="M117" s="30">
        <f>'Monthly Data'!AH117</f>
        <v>0</v>
      </c>
      <c r="O117" s="23">
        <f>'GS &lt; 50 OLS Model'!$B$5</f>
        <v>-12367234.9465017</v>
      </c>
      <c r="P117" s="23">
        <f>'GS &lt; 50 OLS Model'!$B$6*D117</f>
        <v>1767282.0630736719</v>
      </c>
      <c r="Q117" s="23">
        <f>'GS &lt; 50 OLS Model'!$B$7*E117</f>
        <v>0</v>
      </c>
      <c r="R117" s="23">
        <f>'GS &lt; 50 OLS Model'!$B$8*F117</f>
        <v>3781724.310330932</v>
      </c>
      <c r="S117" s="23">
        <f>'GS &lt; 50 OLS Model'!$B$9*G117</f>
        <v>3871666.241295692</v>
      </c>
      <c r="T117" s="23">
        <f>'GS &lt; 50 OLS Model'!$B$10*H117</f>
        <v>11048259.8884167</v>
      </c>
      <c r="U117" s="23">
        <f>'GS &lt; 50 OLS Model'!$B$11*I117</f>
        <v>0</v>
      </c>
      <c r="V117" s="23">
        <f>'GS &lt; 50 OLS Model'!$B$12*J117</f>
        <v>0</v>
      </c>
      <c r="W117" s="23">
        <f>'GS &lt; 50 OLS Model'!$B$13*K117</f>
        <v>0</v>
      </c>
      <c r="X117" s="23">
        <f>'GS &lt; 50 OLS Model'!$B$14*L117</f>
        <v>0</v>
      </c>
      <c r="Y117" s="23">
        <f>'GS &lt; 50 OLS Model'!$B$15*M117</f>
        <v>0</v>
      </c>
      <c r="Z117" s="23">
        <f t="shared" si="7"/>
        <v>8101697.5566152968</v>
      </c>
      <c r="AA117" s="13">
        <f t="shared" si="8"/>
        <v>4.7738538568392531E-2</v>
      </c>
      <c r="AB117" s="13">
        <f t="shared" si="9"/>
        <v>4.7738538568392531E-2</v>
      </c>
    </row>
    <row r="118" spans="1:28" x14ac:dyDescent="0.25">
      <c r="A118" s="11">
        <f>'Monthly Data'!A118</f>
        <v>41334</v>
      </c>
      <c r="B118" s="6">
        <f t="shared" si="10"/>
        <v>2013</v>
      </c>
      <c r="C118" s="30">
        <f>'Monthly Data'!E118</f>
        <v>7818446.9395999992</v>
      </c>
      <c r="D118">
        <f>'Monthly Data'!M118</f>
        <v>588.30000000000018</v>
      </c>
      <c r="E118">
        <f>'Monthly Data'!N118</f>
        <v>0</v>
      </c>
      <c r="F118" s="30">
        <f>'Monthly Data'!P118</f>
        <v>31</v>
      </c>
      <c r="G118" s="30">
        <f>'Monthly Data'!R118</f>
        <v>80.599999999999994</v>
      </c>
      <c r="H118" s="30">
        <f>'Monthly Data'!T118</f>
        <v>3179</v>
      </c>
      <c r="I118" s="30">
        <f>'Monthly Data'!X118</f>
        <v>0</v>
      </c>
      <c r="J118" s="30">
        <f>'Monthly Data'!AD118</f>
        <v>0</v>
      </c>
      <c r="K118" s="30">
        <f>'Monthly Data'!AF118</f>
        <v>0</v>
      </c>
      <c r="L118" s="30">
        <f>'Monthly Data'!AG118</f>
        <v>0</v>
      </c>
      <c r="M118" s="30">
        <f>'Monthly Data'!AH118</f>
        <v>0</v>
      </c>
      <c r="O118" s="23">
        <f>'GS &lt; 50 OLS Model'!$B$5</f>
        <v>-12367234.9465017</v>
      </c>
      <c r="P118" s="23">
        <f>'GS &lt; 50 OLS Model'!$B$6*D118</f>
        <v>1499195.4400955178</v>
      </c>
      <c r="Q118" s="23">
        <f>'GS &lt; 50 OLS Model'!$B$7*E118</f>
        <v>0</v>
      </c>
      <c r="R118" s="23">
        <f>'GS &lt; 50 OLS Model'!$B$8*F118</f>
        <v>4186909.0578663889</v>
      </c>
      <c r="S118" s="23">
        <f>'GS &lt; 50 OLS Model'!$B$9*G118</f>
        <v>3866868.6375270477</v>
      </c>
      <c r="T118" s="23">
        <f>'GS &lt; 50 OLS Model'!$B$10*H118</f>
        <v>11034375.804359626</v>
      </c>
      <c r="U118" s="23">
        <f>'GS &lt; 50 OLS Model'!$B$11*I118</f>
        <v>0</v>
      </c>
      <c r="V118" s="23">
        <f>'GS &lt; 50 OLS Model'!$B$12*J118</f>
        <v>0</v>
      </c>
      <c r="W118" s="23">
        <f>'GS &lt; 50 OLS Model'!$B$13*K118</f>
        <v>0</v>
      </c>
      <c r="X118" s="23">
        <f>'GS &lt; 50 OLS Model'!$B$14*L118</f>
        <v>0</v>
      </c>
      <c r="Y118" s="23">
        <f>'GS &lt; 50 OLS Model'!$B$15*M118</f>
        <v>0</v>
      </c>
      <c r="Z118" s="23">
        <f t="shared" si="7"/>
        <v>8220113.9933468802</v>
      </c>
      <c r="AA118" s="13">
        <f t="shared" si="8"/>
        <v>5.137427635563524E-2</v>
      </c>
      <c r="AB118" s="13">
        <f t="shared" si="9"/>
        <v>5.137427635563524E-2</v>
      </c>
    </row>
    <row r="119" spans="1:28" x14ac:dyDescent="0.25">
      <c r="A119" s="11">
        <f>'Monthly Data'!A119</f>
        <v>41365</v>
      </c>
      <c r="B119" s="6">
        <f t="shared" si="10"/>
        <v>2013</v>
      </c>
      <c r="C119" s="30">
        <f>'Monthly Data'!E119</f>
        <v>6860921.9294999996</v>
      </c>
      <c r="D119">
        <f>'Monthly Data'!M119</f>
        <v>386.99999999999989</v>
      </c>
      <c r="E119">
        <f>'Monthly Data'!N119</f>
        <v>0</v>
      </c>
      <c r="F119" s="30">
        <f>'Monthly Data'!P119</f>
        <v>30</v>
      </c>
      <c r="G119" s="30">
        <f>'Monthly Data'!R119</f>
        <v>80.2</v>
      </c>
      <c r="H119" s="30">
        <f>'Monthly Data'!T119</f>
        <v>3182</v>
      </c>
      <c r="I119" s="30">
        <f>'Monthly Data'!X119</f>
        <v>0</v>
      </c>
      <c r="J119" s="30">
        <f>'Monthly Data'!AD119</f>
        <v>0</v>
      </c>
      <c r="K119" s="30">
        <f>'Monthly Data'!AF119</f>
        <v>1</v>
      </c>
      <c r="L119" s="30">
        <f>'Monthly Data'!AG119</f>
        <v>0</v>
      </c>
      <c r="M119" s="30">
        <f>'Monthly Data'!AH119</f>
        <v>0</v>
      </c>
      <c r="O119" s="23">
        <f>'GS &lt; 50 OLS Model'!$B$5</f>
        <v>-12367234.9465017</v>
      </c>
      <c r="P119" s="23">
        <f>'GS &lt; 50 OLS Model'!$B$6*D119</f>
        <v>986212.19669720379</v>
      </c>
      <c r="Q119" s="23">
        <f>'GS &lt; 50 OLS Model'!$B$7*E119</f>
        <v>0</v>
      </c>
      <c r="R119" s="23">
        <f>'GS &lt; 50 OLS Model'!$B$8*F119</f>
        <v>4051847.47535457</v>
      </c>
      <c r="S119" s="23">
        <f>'GS &lt; 50 OLS Model'!$B$9*G119</f>
        <v>3847678.222452472</v>
      </c>
      <c r="T119" s="23">
        <f>'GS &lt; 50 OLS Model'!$B$10*H119</f>
        <v>11044788.867402431</v>
      </c>
      <c r="U119" s="23">
        <f>'GS &lt; 50 OLS Model'!$B$11*I119</f>
        <v>0</v>
      </c>
      <c r="V119" s="23">
        <f>'GS &lt; 50 OLS Model'!$B$12*J119</f>
        <v>0</v>
      </c>
      <c r="W119" s="23">
        <f>'GS &lt; 50 OLS Model'!$B$13*K119</f>
        <v>-562461.25423987105</v>
      </c>
      <c r="X119" s="23">
        <f>'GS &lt; 50 OLS Model'!$B$14*L119</f>
        <v>0</v>
      </c>
      <c r="Y119" s="23">
        <f>'GS &lt; 50 OLS Model'!$B$15*M119</f>
        <v>0</v>
      </c>
      <c r="Z119" s="23">
        <f t="shared" si="7"/>
        <v>7000830.5611651046</v>
      </c>
      <c r="AA119" s="13">
        <f t="shared" si="8"/>
        <v>2.039210372931631E-2</v>
      </c>
      <c r="AB119" s="13">
        <f t="shared" si="9"/>
        <v>2.039210372931631E-2</v>
      </c>
    </row>
    <row r="120" spans="1:28" x14ac:dyDescent="0.25">
      <c r="A120" s="11">
        <f>'Monthly Data'!A120</f>
        <v>41395</v>
      </c>
      <c r="B120" s="6">
        <f t="shared" si="10"/>
        <v>2013</v>
      </c>
      <c r="C120" s="30">
        <f>'Monthly Data'!E120</f>
        <v>6349928.6646999987</v>
      </c>
      <c r="D120">
        <f>'Monthly Data'!M120</f>
        <v>139.70000000000002</v>
      </c>
      <c r="E120">
        <f>'Monthly Data'!N120</f>
        <v>6.3</v>
      </c>
      <c r="F120" s="30">
        <f>'Monthly Data'!P120</f>
        <v>31</v>
      </c>
      <c r="G120" s="30">
        <f>'Monthly Data'!R120</f>
        <v>80.599999999999994</v>
      </c>
      <c r="H120" s="30">
        <f>'Monthly Data'!T120</f>
        <v>3169</v>
      </c>
      <c r="I120" s="30">
        <f>'Monthly Data'!X120</f>
        <v>0</v>
      </c>
      <c r="J120" s="30">
        <f>'Monthly Data'!AD120</f>
        <v>0</v>
      </c>
      <c r="K120" s="30">
        <f>'Monthly Data'!AF120</f>
        <v>0</v>
      </c>
      <c r="L120" s="30">
        <f>'Monthly Data'!AG120</f>
        <v>0</v>
      </c>
      <c r="M120" s="30">
        <f>'Monthly Data'!AH120</f>
        <v>1</v>
      </c>
      <c r="O120" s="23">
        <f>'GS &lt; 50 OLS Model'!$B$5</f>
        <v>-12367234.9465017</v>
      </c>
      <c r="P120" s="23">
        <f>'GS &lt; 50 OLS Model'!$B$6*D120</f>
        <v>356004.76454418455</v>
      </c>
      <c r="Q120" s="23">
        <f>'GS &lt; 50 OLS Model'!$B$7*E120</f>
        <v>82790.148096527118</v>
      </c>
      <c r="R120" s="23">
        <f>'GS &lt; 50 OLS Model'!$B$8*F120</f>
        <v>4186909.0578663889</v>
      </c>
      <c r="S120" s="23">
        <f>'GS &lt; 50 OLS Model'!$B$9*G120</f>
        <v>3866868.6375270477</v>
      </c>
      <c r="T120" s="23">
        <f>'GS &lt; 50 OLS Model'!$B$10*H120</f>
        <v>10999665.594216941</v>
      </c>
      <c r="U120" s="23">
        <f>'GS &lt; 50 OLS Model'!$B$11*I120</f>
        <v>0</v>
      </c>
      <c r="V120" s="23">
        <f>'GS &lt; 50 OLS Model'!$B$12*J120</f>
        <v>0</v>
      </c>
      <c r="W120" s="23">
        <f>'GS &lt; 50 OLS Model'!$B$13*K120</f>
        <v>0</v>
      </c>
      <c r="X120" s="23">
        <f>'GS &lt; 50 OLS Model'!$B$14*L120</f>
        <v>0</v>
      </c>
      <c r="Y120" s="23">
        <f>'GS &lt; 50 OLS Model'!$B$15*M120</f>
        <v>-544912.84114379704</v>
      </c>
      <c r="Z120" s="23">
        <f t="shared" si="7"/>
        <v>6580090.4146055933</v>
      </c>
      <c r="AA120" s="13">
        <f t="shared" si="8"/>
        <v>3.624635205511692E-2</v>
      </c>
      <c r="AB120" s="13">
        <f t="shared" si="9"/>
        <v>3.624635205511692E-2</v>
      </c>
    </row>
    <row r="121" spans="1:28" x14ac:dyDescent="0.25">
      <c r="A121" s="11">
        <f>'Monthly Data'!A121</f>
        <v>41426</v>
      </c>
      <c r="B121" s="6">
        <f t="shared" si="10"/>
        <v>2013</v>
      </c>
      <c r="C121" s="30">
        <f>'Monthly Data'!E121</f>
        <v>6492686.1686000004</v>
      </c>
      <c r="D121">
        <f>'Monthly Data'!M121</f>
        <v>72.200000000000017</v>
      </c>
      <c r="E121">
        <f>'Monthly Data'!N121</f>
        <v>30.800000000000004</v>
      </c>
      <c r="F121" s="30">
        <f>'Monthly Data'!P121</f>
        <v>30</v>
      </c>
      <c r="G121" s="30">
        <f>'Monthly Data'!R121</f>
        <v>81.7</v>
      </c>
      <c r="H121" s="30">
        <f>'Monthly Data'!T121</f>
        <v>3174</v>
      </c>
      <c r="I121" s="30">
        <f>'Monthly Data'!X121</f>
        <v>0</v>
      </c>
      <c r="J121" s="30">
        <f>'Monthly Data'!AD121</f>
        <v>0</v>
      </c>
      <c r="K121" s="30">
        <f>'Monthly Data'!AF121</f>
        <v>0</v>
      </c>
      <c r="L121" s="30">
        <f>'Monthly Data'!AG121</f>
        <v>0</v>
      </c>
      <c r="M121" s="30">
        <f>'Monthly Data'!AH121</f>
        <v>1</v>
      </c>
      <c r="O121" s="23">
        <f>'GS &lt; 50 OLS Model'!$B$5</f>
        <v>-12367234.9465017</v>
      </c>
      <c r="P121" s="23">
        <f>'GS &lt; 50 OLS Model'!$B$6*D121</f>
        <v>183991.00930630014</v>
      </c>
      <c r="Q121" s="23">
        <f>'GS &lt; 50 OLS Model'!$B$7*E121</f>
        <v>404751.83513857709</v>
      </c>
      <c r="R121" s="23">
        <f>'GS &lt; 50 OLS Model'!$B$8*F121</f>
        <v>4051847.47535457</v>
      </c>
      <c r="S121" s="23">
        <f>'GS &lt; 50 OLS Model'!$B$9*G121</f>
        <v>3919642.2789821317</v>
      </c>
      <c r="T121" s="23">
        <f>'GS &lt; 50 OLS Model'!$B$10*H121</f>
        <v>11017020.699288283</v>
      </c>
      <c r="U121" s="23">
        <f>'GS &lt; 50 OLS Model'!$B$11*I121</f>
        <v>0</v>
      </c>
      <c r="V121" s="23">
        <f>'GS &lt; 50 OLS Model'!$B$12*J121</f>
        <v>0</v>
      </c>
      <c r="W121" s="23">
        <f>'GS &lt; 50 OLS Model'!$B$13*K121</f>
        <v>0</v>
      </c>
      <c r="X121" s="23">
        <f>'GS &lt; 50 OLS Model'!$B$14*L121</f>
        <v>0</v>
      </c>
      <c r="Y121" s="23">
        <f>'GS &lt; 50 OLS Model'!$B$15*M121</f>
        <v>-544912.84114379704</v>
      </c>
      <c r="Z121" s="23">
        <f t="shared" si="7"/>
        <v>6665105.5104243653</v>
      </c>
      <c r="AA121" s="13">
        <f t="shared" si="8"/>
        <v>2.6555933452970689E-2</v>
      </c>
      <c r="AB121" s="13">
        <f t="shared" si="9"/>
        <v>2.6555933452970689E-2</v>
      </c>
    </row>
    <row r="122" spans="1:28" x14ac:dyDescent="0.25">
      <c r="A122" s="11">
        <f>'Monthly Data'!A122</f>
        <v>41456</v>
      </c>
      <c r="B122" s="6">
        <f t="shared" si="10"/>
        <v>2013</v>
      </c>
      <c r="C122" s="30">
        <f>'Monthly Data'!E122</f>
        <v>7411287.6236999994</v>
      </c>
      <c r="D122">
        <f>'Monthly Data'!M122</f>
        <v>4.8</v>
      </c>
      <c r="E122">
        <f>'Monthly Data'!N122</f>
        <v>97.09999999999998</v>
      </c>
      <c r="F122" s="30">
        <f>'Monthly Data'!P122</f>
        <v>31</v>
      </c>
      <c r="G122" s="30">
        <f>'Monthly Data'!R122</f>
        <v>82.5</v>
      </c>
      <c r="H122" s="30">
        <f>'Monthly Data'!T122</f>
        <v>3174</v>
      </c>
      <c r="I122" s="30">
        <f>'Monthly Data'!X122</f>
        <v>0</v>
      </c>
      <c r="J122" s="30">
        <f>'Monthly Data'!AD122</f>
        <v>0</v>
      </c>
      <c r="K122" s="30">
        <f>'Monthly Data'!AF122</f>
        <v>0</v>
      </c>
      <c r="L122" s="30">
        <f>'Monthly Data'!AG122</f>
        <v>0</v>
      </c>
      <c r="M122" s="30">
        <f>'Monthly Data'!AH122</f>
        <v>1</v>
      </c>
      <c r="O122" s="23">
        <f>'GS &lt; 50 OLS Model'!$B$5</f>
        <v>-12367234.9465017</v>
      </c>
      <c r="P122" s="23">
        <f>'GS &lt; 50 OLS Model'!$B$6*D122</f>
        <v>12232.08926136067</v>
      </c>
      <c r="Q122" s="23">
        <f>'GS &lt; 50 OLS Model'!$B$7*E122</f>
        <v>1276019.5841544098</v>
      </c>
      <c r="R122" s="23">
        <f>'GS &lt; 50 OLS Model'!$B$8*F122</f>
        <v>4186909.0578663889</v>
      </c>
      <c r="S122" s="23">
        <f>'GS &lt; 50 OLS Model'!$B$9*G122</f>
        <v>3958023.1091312836</v>
      </c>
      <c r="T122" s="23">
        <f>'GS &lt; 50 OLS Model'!$B$10*H122</f>
        <v>11017020.699288283</v>
      </c>
      <c r="U122" s="23">
        <f>'GS &lt; 50 OLS Model'!$B$11*I122</f>
        <v>0</v>
      </c>
      <c r="V122" s="23">
        <f>'GS &lt; 50 OLS Model'!$B$12*J122</f>
        <v>0</v>
      </c>
      <c r="W122" s="23">
        <f>'GS &lt; 50 OLS Model'!$B$13*K122</f>
        <v>0</v>
      </c>
      <c r="X122" s="23">
        <f>'GS &lt; 50 OLS Model'!$B$14*L122</f>
        <v>0</v>
      </c>
      <c r="Y122" s="23">
        <f>'GS &lt; 50 OLS Model'!$B$15*M122</f>
        <v>-544912.84114379704</v>
      </c>
      <c r="Z122" s="23">
        <f t="shared" si="7"/>
        <v>7538056.7520562289</v>
      </c>
      <c r="AA122" s="13">
        <f t="shared" si="8"/>
        <v>1.7104872296528347E-2</v>
      </c>
      <c r="AB122" s="13">
        <f t="shared" si="9"/>
        <v>1.7104872296528347E-2</v>
      </c>
    </row>
    <row r="123" spans="1:28" x14ac:dyDescent="0.25">
      <c r="A123" s="11">
        <f>'Monthly Data'!A123</f>
        <v>41487</v>
      </c>
      <c r="B123" s="6">
        <f t="shared" si="10"/>
        <v>2013</v>
      </c>
      <c r="C123" s="30">
        <f>'Monthly Data'!E123</f>
        <v>7080591.3404999999</v>
      </c>
      <c r="D123">
        <f>'Monthly Data'!M123</f>
        <v>7.7</v>
      </c>
      <c r="E123">
        <f>'Monthly Data'!N123</f>
        <v>59.999999999999993</v>
      </c>
      <c r="F123" s="30">
        <f>'Monthly Data'!P123</f>
        <v>31</v>
      </c>
      <c r="G123" s="30">
        <f>'Monthly Data'!R123</f>
        <v>83.4</v>
      </c>
      <c r="H123" s="30">
        <f>'Monthly Data'!T123</f>
        <v>3170</v>
      </c>
      <c r="I123" s="30">
        <f>'Monthly Data'!X123</f>
        <v>0</v>
      </c>
      <c r="J123" s="30">
        <f>'Monthly Data'!AD123</f>
        <v>0</v>
      </c>
      <c r="K123" s="30">
        <f>'Monthly Data'!AF123</f>
        <v>0</v>
      </c>
      <c r="L123" s="30">
        <f>'Monthly Data'!AG123</f>
        <v>0</v>
      </c>
      <c r="M123" s="30">
        <f>'Monthly Data'!AH123</f>
        <v>1</v>
      </c>
      <c r="O123" s="23">
        <f>'GS &lt; 50 OLS Model'!$B$5</f>
        <v>-12367234.9465017</v>
      </c>
      <c r="P123" s="23">
        <f>'GS &lt; 50 OLS Model'!$B$6*D123</f>
        <v>19622.309856766078</v>
      </c>
      <c r="Q123" s="23">
        <f>'GS &lt; 50 OLS Model'!$B$7*E123</f>
        <v>788477.60091930581</v>
      </c>
      <c r="R123" s="23">
        <f>'GS &lt; 50 OLS Model'!$B$8*F123</f>
        <v>4186909.0578663889</v>
      </c>
      <c r="S123" s="23">
        <f>'GS &lt; 50 OLS Model'!$B$9*G123</f>
        <v>4001201.5430490794</v>
      </c>
      <c r="T123" s="23">
        <f>'GS &lt; 50 OLS Model'!$B$10*H123</f>
        <v>11003136.615231209</v>
      </c>
      <c r="U123" s="23">
        <f>'GS &lt; 50 OLS Model'!$B$11*I123</f>
        <v>0</v>
      </c>
      <c r="V123" s="23">
        <f>'GS &lt; 50 OLS Model'!$B$12*J123</f>
        <v>0</v>
      </c>
      <c r="W123" s="23">
        <f>'GS &lt; 50 OLS Model'!$B$13*K123</f>
        <v>0</v>
      </c>
      <c r="X123" s="23">
        <f>'GS &lt; 50 OLS Model'!$B$14*L123</f>
        <v>0</v>
      </c>
      <c r="Y123" s="23">
        <f>'GS &lt; 50 OLS Model'!$B$15*M123</f>
        <v>-544912.84114379704</v>
      </c>
      <c r="Z123" s="23">
        <f t="shared" si="7"/>
        <v>7087199.3392772526</v>
      </c>
      <c r="AA123" s="13">
        <f t="shared" si="8"/>
        <v>9.3325521266222303E-4</v>
      </c>
      <c r="AB123" s="13">
        <f t="shared" si="9"/>
        <v>9.3325521266222303E-4</v>
      </c>
    </row>
    <row r="124" spans="1:28" x14ac:dyDescent="0.25">
      <c r="A124" s="11">
        <f>'Monthly Data'!A124</f>
        <v>41518</v>
      </c>
      <c r="B124" s="6">
        <f t="shared" si="10"/>
        <v>2013</v>
      </c>
      <c r="C124" s="30">
        <f>'Monthly Data'!E124</f>
        <v>6427748.052699999</v>
      </c>
      <c r="D124">
        <f>'Monthly Data'!M124</f>
        <v>118.4</v>
      </c>
      <c r="E124">
        <f>'Monthly Data'!N124</f>
        <v>16.5</v>
      </c>
      <c r="F124" s="30">
        <f>'Monthly Data'!P124</f>
        <v>30</v>
      </c>
      <c r="G124" s="30">
        <f>'Monthly Data'!R124</f>
        <v>84.1</v>
      </c>
      <c r="H124" s="30">
        <f>'Monthly Data'!T124</f>
        <v>3166</v>
      </c>
      <c r="I124" s="30">
        <f>'Monthly Data'!X124</f>
        <v>0</v>
      </c>
      <c r="J124" s="30">
        <f>'Monthly Data'!AD124</f>
        <v>1</v>
      </c>
      <c r="K124" s="30">
        <f>'Monthly Data'!AF124</f>
        <v>0</v>
      </c>
      <c r="L124" s="30">
        <f>'Monthly Data'!AG124</f>
        <v>0</v>
      </c>
      <c r="M124" s="30">
        <f>'Monthly Data'!AH124</f>
        <v>0</v>
      </c>
      <c r="O124" s="23">
        <f>'GS &lt; 50 OLS Model'!$B$5</f>
        <v>-12367234.9465017</v>
      </c>
      <c r="P124" s="23">
        <f>'GS &lt; 50 OLS Model'!$B$6*D124</f>
        <v>301724.86844689655</v>
      </c>
      <c r="Q124" s="23">
        <f>'GS &lt; 50 OLS Model'!$B$7*E124</f>
        <v>216831.34025280914</v>
      </c>
      <c r="R124" s="23">
        <f>'GS &lt; 50 OLS Model'!$B$8*F124</f>
        <v>4051847.47535457</v>
      </c>
      <c r="S124" s="23">
        <f>'GS &lt; 50 OLS Model'!$B$9*G124</f>
        <v>4034784.7694295868</v>
      </c>
      <c r="T124" s="23">
        <f>'GS &lt; 50 OLS Model'!$B$10*H124</f>
        <v>10989252.531174134</v>
      </c>
      <c r="U124" s="23">
        <f>'GS &lt; 50 OLS Model'!$B$11*I124</f>
        <v>0</v>
      </c>
      <c r="V124" s="23">
        <f>'GS &lt; 50 OLS Model'!$B$12*J124</f>
        <v>-458368.44831450901</v>
      </c>
      <c r="W124" s="23">
        <f>'GS &lt; 50 OLS Model'!$B$13*K124</f>
        <v>0</v>
      </c>
      <c r="X124" s="23">
        <f>'GS &lt; 50 OLS Model'!$B$14*L124</f>
        <v>0</v>
      </c>
      <c r="Y124" s="23">
        <f>'GS &lt; 50 OLS Model'!$B$15*M124</f>
        <v>0</v>
      </c>
      <c r="Z124" s="23">
        <f t="shared" si="7"/>
        <v>6768837.5898417868</v>
      </c>
      <c r="AA124" s="13">
        <f t="shared" si="8"/>
        <v>5.3065169067806249E-2</v>
      </c>
      <c r="AB124" s="13">
        <f t="shared" si="9"/>
        <v>5.3065169067806249E-2</v>
      </c>
    </row>
    <row r="125" spans="1:28" x14ac:dyDescent="0.25">
      <c r="A125" s="11">
        <f>'Monthly Data'!A125</f>
        <v>41548</v>
      </c>
      <c r="B125" s="6">
        <f t="shared" si="10"/>
        <v>2013</v>
      </c>
      <c r="C125" s="30">
        <f>'Monthly Data'!E125</f>
        <v>6420522.6624999996</v>
      </c>
      <c r="D125">
        <f>'Monthly Data'!M125</f>
        <v>235.69999999999996</v>
      </c>
      <c r="E125">
        <f>'Monthly Data'!N125</f>
        <v>1.5</v>
      </c>
      <c r="F125" s="30">
        <f>'Monthly Data'!P125</f>
        <v>31</v>
      </c>
      <c r="G125" s="30">
        <f>'Monthly Data'!R125</f>
        <v>85.1</v>
      </c>
      <c r="H125" s="30">
        <f>'Monthly Data'!T125</f>
        <v>3142</v>
      </c>
      <c r="I125" s="30">
        <f>'Monthly Data'!X125</f>
        <v>0</v>
      </c>
      <c r="J125" s="30">
        <f>'Monthly Data'!AD125</f>
        <v>1</v>
      </c>
      <c r="K125" s="30">
        <f>'Monthly Data'!AF125</f>
        <v>0</v>
      </c>
      <c r="L125" s="30">
        <f>'Monthly Data'!AG125</f>
        <v>0</v>
      </c>
      <c r="M125" s="30">
        <f>'Monthly Data'!AH125</f>
        <v>0</v>
      </c>
      <c r="O125" s="23">
        <f>'GS &lt; 50 OLS Model'!$B$5</f>
        <v>-12367234.9465017</v>
      </c>
      <c r="P125" s="23">
        <f>'GS &lt; 50 OLS Model'!$B$6*D125</f>
        <v>600646.54977139784</v>
      </c>
      <c r="Q125" s="23">
        <f>'GS &lt; 50 OLS Model'!$B$7*E125</f>
        <v>19711.94002298265</v>
      </c>
      <c r="R125" s="23">
        <f>'GS &lt; 50 OLS Model'!$B$8*F125</f>
        <v>4186909.0578663889</v>
      </c>
      <c r="S125" s="23">
        <f>'GS &lt; 50 OLS Model'!$B$9*G125</f>
        <v>4082760.8071160265</v>
      </c>
      <c r="T125" s="23">
        <f>'GS &lt; 50 OLS Model'!$B$10*H125</f>
        <v>10905948.02683169</v>
      </c>
      <c r="U125" s="23">
        <f>'GS &lt; 50 OLS Model'!$B$11*I125</f>
        <v>0</v>
      </c>
      <c r="V125" s="23">
        <f>'GS &lt; 50 OLS Model'!$B$12*J125</f>
        <v>-458368.44831450901</v>
      </c>
      <c r="W125" s="23">
        <f>'GS &lt; 50 OLS Model'!$B$13*K125</f>
        <v>0</v>
      </c>
      <c r="X125" s="23">
        <f>'GS &lt; 50 OLS Model'!$B$14*L125</f>
        <v>0</v>
      </c>
      <c r="Y125" s="23">
        <f>'GS &lt; 50 OLS Model'!$B$15*M125</f>
        <v>0</v>
      </c>
      <c r="Z125" s="23">
        <f t="shared" si="7"/>
        <v>6970372.9867922766</v>
      </c>
      <c r="AA125" s="13">
        <f t="shared" si="8"/>
        <v>8.5639495909539912E-2</v>
      </c>
      <c r="AB125" s="13">
        <f t="shared" si="9"/>
        <v>8.5639495909539912E-2</v>
      </c>
    </row>
    <row r="126" spans="1:28" x14ac:dyDescent="0.25">
      <c r="A126" s="11">
        <f>'Monthly Data'!A126</f>
        <v>41579</v>
      </c>
      <c r="B126" s="6">
        <f t="shared" si="10"/>
        <v>2013</v>
      </c>
      <c r="C126" s="30">
        <f>'Monthly Data'!E126</f>
        <v>7196501.2766999993</v>
      </c>
      <c r="D126">
        <f>'Monthly Data'!M126</f>
        <v>501.50000000000006</v>
      </c>
      <c r="E126">
        <f>'Monthly Data'!N126</f>
        <v>0</v>
      </c>
      <c r="F126" s="30">
        <f>'Monthly Data'!P126</f>
        <v>30</v>
      </c>
      <c r="G126" s="30">
        <f>'Monthly Data'!R126</f>
        <v>85.1</v>
      </c>
      <c r="H126" s="30">
        <f>'Monthly Data'!T126</f>
        <v>3104</v>
      </c>
      <c r="I126" s="30">
        <f>'Monthly Data'!X126</f>
        <v>0</v>
      </c>
      <c r="J126" s="30">
        <f>'Monthly Data'!AD126</f>
        <v>1</v>
      </c>
      <c r="K126" s="30">
        <f>'Monthly Data'!AF126</f>
        <v>0</v>
      </c>
      <c r="L126" s="30">
        <f>'Monthly Data'!AG126</f>
        <v>0</v>
      </c>
      <c r="M126" s="30">
        <f>'Monthly Data'!AH126</f>
        <v>0</v>
      </c>
      <c r="O126" s="23">
        <f>'GS &lt; 50 OLS Model'!$B$5</f>
        <v>-12367234.9465017</v>
      </c>
      <c r="P126" s="23">
        <f>'GS &lt; 50 OLS Model'!$B$6*D126</f>
        <v>1277998.4926192453</v>
      </c>
      <c r="Q126" s="23">
        <f>'GS &lt; 50 OLS Model'!$B$7*E126</f>
        <v>0</v>
      </c>
      <c r="R126" s="23">
        <f>'GS &lt; 50 OLS Model'!$B$8*F126</f>
        <v>4051847.47535457</v>
      </c>
      <c r="S126" s="23">
        <f>'GS &lt; 50 OLS Model'!$B$9*G126</f>
        <v>4082760.8071160265</v>
      </c>
      <c r="T126" s="23">
        <f>'GS &lt; 50 OLS Model'!$B$10*H126</f>
        <v>10774049.228289487</v>
      </c>
      <c r="U126" s="23">
        <f>'GS &lt; 50 OLS Model'!$B$11*I126</f>
        <v>0</v>
      </c>
      <c r="V126" s="23">
        <f>'GS &lt; 50 OLS Model'!$B$12*J126</f>
        <v>-458368.44831450901</v>
      </c>
      <c r="W126" s="23">
        <f>'GS &lt; 50 OLS Model'!$B$13*K126</f>
        <v>0</v>
      </c>
      <c r="X126" s="23">
        <f>'GS &lt; 50 OLS Model'!$B$14*L126</f>
        <v>0</v>
      </c>
      <c r="Y126" s="23">
        <f>'GS &lt; 50 OLS Model'!$B$15*M126</f>
        <v>0</v>
      </c>
      <c r="Z126" s="23">
        <f t="shared" si="7"/>
        <v>7361052.6085631186</v>
      </c>
      <c r="AA126" s="13">
        <f t="shared" si="8"/>
        <v>2.2865462748667128E-2</v>
      </c>
      <c r="AB126" s="13">
        <f t="shared" si="9"/>
        <v>2.2865462748667128E-2</v>
      </c>
    </row>
    <row r="127" spans="1:28" x14ac:dyDescent="0.25">
      <c r="A127" s="11">
        <f>'Monthly Data'!A127</f>
        <v>41609</v>
      </c>
      <c r="B127" s="6">
        <f t="shared" si="10"/>
        <v>2013</v>
      </c>
      <c r="C127" s="30">
        <f>'Monthly Data'!E127</f>
        <v>8089952.5006000008</v>
      </c>
      <c r="D127">
        <f>'Monthly Data'!M127</f>
        <v>756.99999999999977</v>
      </c>
      <c r="E127">
        <f>'Monthly Data'!N127</f>
        <v>0</v>
      </c>
      <c r="F127" s="30">
        <f>'Monthly Data'!P127</f>
        <v>31</v>
      </c>
      <c r="G127" s="30">
        <f>'Monthly Data'!R127</f>
        <v>84.1</v>
      </c>
      <c r="H127" s="30">
        <f>'Monthly Data'!T127</f>
        <v>3099</v>
      </c>
      <c r="I127" s="30">
        <f>'Monthly Data'!X127</f>
        <v>0</v>
      </c>
      <c r="J127" s="30">
        <f>'Monthly Data'!AD127</f>
        <v>0</v>
      </c>
      <c r="K127" s="30">
        <f>'Monthly Data'!AF127</f>
        <v>0</v>
      </c>
      <c r="L127" s="30">
        <f>'Monthly Data'!AG127</f>
        <v>1</v>
      </c>
      <c r="M127" s="30">
        <f>'Monthly Data'!AH127</f>
        <v>0</v>
      </c>
      <c r="O127" s="23">
        <f>'GS &lt; 50 OLS Model'!$B$5</f>
        <v>-12367234.9465017</v>
      </c>
      <c r="P127" s="23">
        <f>'GS &lt; 50 OLS Model'!$B$6*D127</f>
        <v>1929102.4105937553</v>
      </c>
      <c r="Q127" s="23">
        <f>'GS &lt; 50 OLS Model'!$B$7*E127</f>
        <v>0</v>
      </c>
      <c r="R127" s="23">
        <f>'GS &lt; 50 OLS Model'!$B$8*F127</f>
        <v>4186909.0578663889</v>
      </c>
      <c r="S127" s="23">
        <f>'GS &lt; 50 OLS Model'!$B$9*G127</f>
        <v>4034784.7694295868</v>
      </c>
      <c r="T127" s="23">
        <f>'GS &lt; 50 OLS Model'!$B$10*H127</f>
        <v>10756694.123218143</v>
      </c>
      <c r="U127" s="23">
        <f>'GS &lt; 50 OLS Model'!$B$11*I127</f>
        <v>0</v>
      </c>
      <c r="V127" s="23">
        <f>'GS &lt; 50 OLS Model'!$B$12*J127</f>
        <v>0</v>
      </c>
      <c r="W127" s="23">
        <f>'GS &lt; 50 OLS Model'!$B$13*K127</f>
        <v>0</v>
      </c>
      <c r="X127" s="23">
        <f>'GS &lt; 50 OLS Model'!$B$14*L127</f>
        <v>-234181.59750855001</v>
      </c>
      <c r="Y127" s="23">
        <f>'GS &lt; 50 OLS Model'!$B$15*M127</f>
        <v>0</v>
      </c>
      <c r="Z127" s="23">
        <f t="shared" si="7"/>
        <v>8306073.8170976248</v>
      </c>
      <c r="AA127" s="13">
        <f t="shared" si="8"/>
        <v>2.6714781883032692E-2</v>
      </c>
      <c r="AB127" s="13">
        <f t="shared" si="9"/>
        <v>2.6714781883032692E-2</v>
      </c>
    </row>
    <row r="128" spans="1:28" x14ac:dyDescent="0.25">
      <c r="A128" s="11">
        <f>'Monthly Data'!A128</f>
        <v>41640</v>
      </c>
      <c r="B128" s="6">
        <f t="shared" ref="B128:B139" si="11">YEAR(A128)</f>
        <v>2014</v>
      </c>
      <c r="C128" s="30">
        <f>'Monthly Data'!E128</f>
        <v>9744747.6810999997</v>
      </c>
      <c r="D128" s="30">
        <f>'Monthly Data'!M128</f>
        <v>844.5</v>
      </c>
      <c r="E128" s="30">
        <f>'Monthly Data'!N128</f>
        <v>0</v>
      </c>
      <c r="F128" s="30">
        <f>'Monthly Data'!P128</f>
        <v>31</v>
      </c>
      <c r="G128" s="30">
        <f>'Monthly Data'!R128</f>
        <v>82.5</v>
      </c>
      <c r="H128" s="30">
        <f>'Monthly Data'!T128</f>
        <v>3122</v>
      </c>
      <c r="I128" s="30">
        <f>'Monthly Data'!X128</f>
        <v>1</v>
      </c>
      <c r="J128" s="30">
        <f>'Monthly Data'!AD128</f>
        <v>0</v>
      </c>
      <c r="K128" s="30">
        <f>'Monthly Data'!AF128</f>
        <v>0</v>
      </c>
      <c r="L128" s="30">
        <f>'Monthly Data'!AG128</f>
        <v>0</v>
      </c>
      <c r="M128" s="30">
        <f>'Monthly Data'!AH128</f>
        <v>0</v>
      </c>
      <c r="N128" s="30"/>
      <c r="O128" s="23">
        <f>'GS &lt; 50 OLS Model'!$B$5</f>
        <v>-12367234.9465017</v>
      </c>
      <c r="P128" s="23">
        <f>'GS &lt; 50 OLS Model'!$B$6*D128</f>
        <v>2152083.2044206429</v>
      </c>
      <c r="Q128" s="23">
        <f>'GS &lt; 50 OLS Model'!$B$7*E128</f>
        <v>0</v>
      </c>
      <c r="R128" s="23">
        <f>'GS &lt; 50 OLS Model'!$B$8*F128</f>
        <v>4186909.0578663889</v>
      </c>
      <c r="S128" s="23">
        <f>'GS &lt; 50 OLS Model'!$B$9*G128</f>
        <v>3958023.1091312836</v>
      </c>
      <c r="T128" s="23">
        <f>'GS &lt; 50 OLS Model'!$B$10*H128</f>
        <v>10836527.60654632</v>
      </c>
      <c r="U128" s="23">
        <f>'GS &lt; 50 OLS Model'!$B$11*I128</f>
        <v>670309.16300759197</v>
      </c>
      <c r="V128" s="23">
        <f>'GS &lt; 50 OLS Model'!$B$12*J128</f>
        <v>0</v>
      </c>
      <c r="W128" s="23">
        <f>'GS &lt; 50 OLS Model'!$B$13*K128</f>
        <v>0</v>
      </c>
      <c r="X128" s="23">
        <f>'GS &lt; 50 OLS Model'!$B$14*L128</f>
        <v>0</v>
      </c>
      <c r="Y128" s="23">
        <f>'GS &lt; 50 OLS Model'!$B$15*M128</f>
        <v>0</v>
      </c>
      <c r="Z128" s="23">
        <f t="shared" si="7"/>
        <v>9436617.1944705285</v>
      </c>
      <c r="AA128" s="13">
        <f t="shared" si="8"/>
        <v>3.1620160594521315E-2</v>
      </c>
      <c r="AB128" s="13">
        <f t="shared" si="9"/>
        <v>-3.1620160594521315E-2</v>
      </c>
    </row>
    <row r="129" spans="1:28" x14ac:dyDescent="0.25">
      <c r="A129" s="11">
        <f>'Monthly Data'!A129</f>
        <v>41671</v>
      </c>
      <c r="B129" s="6">
        <f t="shared" si="11"/>
        <v>2014</v>
      </c>
      <c r="C129" s="30">
        <f>'Monthly Data'!E129</f>
        <v>8690919.2281999998</v>
      </c>
      <c r="D129" s="30">
        <f>'Monthly Data'!M129</f>
        <v>740.90000000000009</v>
      </c>
      <c r="E129" s="30">
        <f>'Monthly Data'!N129</f>
        <v>0</v>
      </c>
      <c r="F129" s="30">
        <f>'Monthly Data'!P129</f>
        <v>28</v>
      </c>
      <c r="G129" s="30">
        <f>'Monthly Data'!R129</f>
        <v>82.1</v>
      </c>
      <c r="H129" s="30">
        <f>'Monthly Data'!T129</f>
        <v>3121</v>
      </c>
      <c r="I129" s="30">
        <f>'Monthly Data'!X129</f>
        <v>1</v>
      </c>
      <c r="J129" s="30">
        <f>'Monthly Data'!AD129</f>
        <v>0</v>
      </c>
      <c r="K129" s="30">
        <f>'Monthly Data'!AF129</f>
        <v>0</v>
      </c>
      <c r="L129" s="30">
        <f>'Monthly Data'!AG129</f>
        <v>0</v>
      </c>
      <c r="M129" s="30">
        <f>'Monthly Data'!AH129</f>
        <v>0</v>
      </c>
      <c r="N129" s="30"/>
      <c r="O129" s="23">
        <f>'GS &lt; 50 OLS Model'!$B$5</f>
        <v>-12367234.9465017</v>
      </c>
      <c r="P129" s="23">
        <f>'GS &lt; 50 OLS Model'!$B$6*D129</f>
        <v>1888073.9445296088</v>
      </c>
      <c r="Q129" s="23">
        <f>'GS &lt; 50 OLS Model'!$B$7*E129</f>
        <v>0</v>
      </c>
      <c r="R129" s="23">
        <f>'GS &lt; 50 OLS Model'!$B$8*F129</f>
        <v>3781724.310330932</v>
      </c>
      <c r="S129" s="23">
        <f>'GS &lt; 50 OLS Model'!$B$9*G129</f>
        <v>3938832.694056707</v>
      </c>
      <c r="T129" s="23">
        <f>'GS &lt; 50 OLS Model'!$B$10*H129</f>
        <v>10833056.585532051</v>
      </c>
      <c r="U129" s="23">
        <f>'GS &lt; 50 OLS Model'!$B$11*I129</f>
        <v>670309.16300759197</v>
      </c>
      <c r="V129" s="23">
        <f>'GS &lt; 50 OLS Model'!$B$12*J129</f>
        <v>0</v>
      </c>
      <c r="W129" s="23">
        <f>'GS &lt; 50 OLS Model'!$B$13*K129</f>
        <v>0</v>
      </c>
      <c r="X129" s="23">
        <f>'GS &lt; 50 OLS Model'!$B$14*L129</f>
        <v>0</v>
      </c>
      <c r="Y129" s="23">
        <f>'GS &lt; 50 OLS Model'!$B$15*M129</f>
        <v>0</v>
      </c>
      <c r="Z129" s="23">
        <f t="shared" si="7"/>
        <v>8744761.7509551924</v>
      </c>
      <c r="AA129" s="13">
        <f t="shared" si="8"/>
        <v>6.1952621283702883E-3</v>
      </c>
      <c r="AB129" s="13">
        <f t="shared" si="9"/>
        <v>6.1952621283702883E-3</v>
      </c>
    </row>
    <row r="130" spans="1:28" x14ac:dyDescent="0.25">
      <c r="A130" s="11">
        <f>'Monthly Data'!A130</f>
        <v>41699</v>
      </c>
      <c r="B130" s="6">
        <f t="shared" si="11"/>
        <v>2014</v>
      </c>
      <c r="C130" s="30">
        <f>'Monthly Data'!E130</f>
        <v>8839537.966</v>
      </c>
      <c r="D130" s="30">
        <f>'Monthly Data'!M130</f>
        <v>720.19999999999993</v>
      </c>
      <c r="E130" s="30">
        <f>'Monthly Data'!N130</f>
        <v>0</v>
      </c>
      <c r="F130" s="30">
        <f>'Monthly Data'!P130</f>
        <v>31</v>
      </c>
      <c r="G130" s="30">
        <f>'Monthly Data'!R130</f>
        <v>81.8</v>
      </c>
      <c r="H130" s="30">
        <f>'Monthly Data'!T130</f>
        <v>3085</v>
      </c>
      <c r="I130" s="30">
        <f>'Monthly Data'!X130</f>
        <v>1</v>
      </c>
      <c r="J130" s="30">
        <f>'Monthly Data'!AD130</f>
        <v>0</v>
      </c>
      <c r="K130" s="30">
        <f>'Monthly Data'!AF130</f>
        <v>0</v>
      </c>
      <c r="L130" s="30">
        <f>'Monthly Data'!AG130</f>
        <v>0</v>
      </c>
      <c r="M130" s="30">
        <f>'Monthly Data'!AH130</f>
        <v>0</v>
      </c>
      <c r="N130" s="30"/>
      <c r="O130" s="23">
        <f>'GS &lt; 50 OLS Model'!$B$5</f>
        <v>-12367234.9465017</v>
      </c>
      <c r="P130" s="23">
        <f>'GS &lt; 50 OLS Model'!$B$6*D130</f>
        <v>1835323.0595899904</v>
      </c>
      <c r="Q130" s="23">
        <f>'GS &lt; 50 OLS Model'!$B$7*E130</f>
        <v>0</v>
      </c>
      <c r="R130" s="23">
        <f>'GS &lt; 50 OLS Model'!$B$8*F130</f>
        <v>4186909.0578663889</v>
      </c>
      <c r="S130" s="23">
        <f>'GS &lt; 50 OLS Model'!$B$9*G130</f>
        <v>3924439.8827507752</v>
      </c>
      <c r="T130" s="23">
        <f>'GS &lt; 50 OLS Model'!$B$10*H130</f>
        <v>10708099.829018384</v>
      </c>
      <c r="U130" s="23">
        <f>'GS &lt; 50 OLS Model'!$B$11*I130</f>
        <v>670309.16300759197</v>
      </c>
      <c r="V130" s="23">
        <f>'GS &lt; 50 OLS Model'!$B$12*J130</f>
        <v>0</v>
      </c>
      <c r="W130" s="23">
        <f>'GS &lt; 50 OLS Model'!$B$13*K130</f>
        <v>0</v>
      </c>
      <c r="X130" s="23">
        <f>'GS &lt; 50 OLS Model'!$B$14*L130</f>
        <v>0</v>
      </c>
      <c r="Y130" s="23">
        <f>'GS &lt; 50 OLS Model'!$B$15*M130</f>
        <v>0</v>
      </c>
      <c r="Z130" s="23">
        <f t="shared" si="7"/>
        <v>8957846.0457314327</v>
      </c>
      <c r="AA130" s="13">
        <f t="shared" si="8"/>
        <v>1.3383966468212206E-2</v>
      </c>
      <c r="AB130" s="13">
        <f t="shared" si="9"/>
        <v>1.3383966468212206E-2</v>
      </c>
    </row>
    <row r="131" spans="1:28" x14ac:dyDescent="0.25">
      <c r="A131" s="11">
        <f>'Monthly Data'!A131</f>
        <v>41730</v>
      </c>
      <c r="B131" s="6">
        <f t="shared" si="11"/>
        <v>2014</v>
      </c>
      <c r="C131" s="30">
        <f>'Monthly Data'!E131</f>
        <v>7227399.0751</v>
      </c>
      <c r="D131" s="30">
        <f>'Monthly Data'!M131</f>
        <v>352.09999999999991</v>
      </c>
      <c r="E131" s="30">
        <f>'Monthly Data'!N131</f>
        <v>0</v>
      </c>
      <c r="F131" s="30">
        <f>'Monthly Data'!P131</f>
        <v>30</v>
      </c>
      <c r="G131" s="30">
        <f>'Monthly Data'!R131</f>
        <v>82</v>
      </c>
      <c r="H131" s="30">
        <f>'Monthly Data'!T131</f>
        <v>3087</v>
      </c>
      <c r="I131" s="30">
        <f>'Monthly Data'!X131</f>
        <v>1</v>
      </c>
      <c r="J131" s="30">
        <f>'Monthly Data'!AD131</f>
        <v>0</v>
      </c>
      <c r="K131" s="30">
        <f>'Monthly Data'!AF131</f>
        <v>1</v>
      </c>
      <c r="L131" s="30">
        <f>'Monthly Data'!AG131</f>
        <v>0</v>
      </c>
      <c r="M131" s="30">
        <f>'Monthly Data'!AH131</f>
        <v>0</v>
      </c>
      <c r="N131" s="30"/>
      <c r="O131" s="23">
        <f>'GS &lt; 50 OLS Model'!$B$5</f>
        <v>-12367234.9465017</v>
      </c>
      <c r="P131" s="23">
        <f>'GS &lt; 50 OLS Model'!$B$6*D131</f>
        <v>897274.71435939404</v>
      </c>
      <c r="Q131" s="23">
        <f>'GS &lt; 50 OLS Model'!$B$7*E131</f>
        <v>0</v>
      </c>
      <c r="R131" s="23">
        <f>'GS &lt; 50 OLS Model'!$B$8*F131</f>
        <v>4051847.47535457</v>
      </c>
      <c r="S131" s="23">
        <f>'GS &lt; 50 OLS Model'!$B$9*G131</f>
        <v>3934035.0902880635</v>
      </c>
      <c r="T131" s="23">
        <f>'GS &lt; 50 OLS Model'!$B$10*H131</f>
        <v>10715041.871046921</v>
      </c>
      <c r="U131" s="23">
        <f>'GS &lt; 50 OLS Model'!$B$11*I131</f>
        <v>670309.16300759197</v>
      </c>
      <c r="V131" s="23">
        <f>'GS &lt; 50 OLS Model'!$B$12*J131</f>
        <v>0</v>
      </c>
      <c r="W131" s="23">
        <f>'GS &lt; 50 OLS Model'!$B$13*K131</f>
        <v>-562461.25423987105</v>
      </c>
      <c r="X131" s="23">
        <f>'GS &lt; 50 OLS Model'!$B$14*L131</f>
        <v>0</v>
      </c>
      <c r="Y131" s="23">
        <f>'GS &lt; 50 OLS Model'!$B$15*M131</f>
        <v>0</v>
      </c>
      <c r="Z131" s="23">
        <f t="shared" ref="Z131:Z145" si="12">SUM(O131:Y131)</f>
        <v>7338812.1133149685</v>
      </c>
      <c r="AA131" s="13">
        <f t="shared" ref="AA131:AA145" si="13">ABS(Z131-C131)/C131</f>
        <v>1.5415371014838693E-2</v>
      </c>
      <c r="AB131" s="13">
        <f t="shared" ref="AB131:AB145" si="14">(Z131-C131)/C131</f>
        <v>1.5415371014838693E-2</v>
      </c>
    </row>
    <row r="132" spans="1:28" x14ac:dyDescent="0.25">
      <c r="A132" s="11">
        <f>'Monthly Data'!A132</f>
        <v>41760</v>
      </c>
      <c r="B132" s="6">
        <f t="shared" si="11"/>
        <v>2014</v>
      </c>
      <c r="C132" s="30">
        <f>'Monthly Data'!E132</f>
        <v>6595622.3787000002</v>
      </c>
      <c r="D132" s="30">
        <f>'Monthly Data'!M132</f>
        <v>127.70000000000003</v>
      </c>
      <c r="E132" s="30">
        <f>'Monthly Data'!N132</f>
        <v>12.399999999999999</v>
      </c>
      <c r="F132" s="30">
        <f>'Monthly Data'!P132</f>
        <v>31</v>
      </c>
      <c r="G132" s="30">
        <f>'Monthly Data'!R132</f>
        <v>82.8</v>
      </c>
      <c r="H132" s="30">
        <f>'Monthly Data'!T132</f>
        <v>3075</v>
      </c>
      <c r="I132" s="30">
        <f>'Monthly Data'!X132</f>
        <v>1</v>
      </c>
      <c r="J132" s="30">
        <f>'Monthly Data'!AD132</f>
        <v>0</v>
      </c>
      <c r="K132" s="30">
        <f>'Monthly Data'!AF132</f>
        <v>0</v>
      </c>
      <c r="L132" s="30">
        <f>'Monthly Data'!AG132</f>
        <v>0</v>
      </c>
      <c r="M132" s="30">
        <f>'Monthly Data'!AH132</f>
        <v>1</v>
      </c>
      <c r="N132" s="30"/>
      <c r="O132" s="23">
        <f>'GS &lt; 50 OLS Model'!$B$5</f>
        <v>-12367234.9465017</v>
      </c>
      <c r="P132" s="23">
        <f>'GS &lt; 50 OLS Model'!$B$6*D132</f>
        <v>325424.54139078292</v>
      </c>
      <c r="Q132" s="23">
        <f>'GS &lt; 50 OLS Model'!$B$7*E132</f>
        <v>162952.0375233232</v>
      </c>
      <c r="R132" s="23">
        <f>'GS &lt; 50 OLS Model'!$B$8*F132</f>
        <v>4186909.0578663889</v>
      </c>
      <c r="S132" s="23">
        <f>'GS &lt; 50 OLS Model'!$B$9*G132</f>
        <v>3972415.9204372154</v>
      </c>
      <c r="T132" s="23">
        <f>'GS &lt; 50 OLS Model'!$B$10*H132</f>
        <v>10673389.618875699</v>
      </c>
      <c r="U132" s="23">
        <f>'GS &lt; 50 OLS Model'!$B$11*I132</f>
        <v>670309.16300759197</v>
      </c>
      <c r="V132" s="23">
        <f>'GS &lt; 50 OLS Model'!$B$12*J132</f>
        <v>0</v>
      </c>
      <c r="W132" s="23">
        <f>'GS &lt; 50 OLS Model'!$B$13*K132</f>
        <v>0</v>
      </c>
      <c r="X132" s="23">
        <f>'GS &lt; 50 OLS Model'!$B$14*L132</f>
        <v>0</v>
      </c>
      <c r="Y132" s="23">
        <f>'GS &lt; 50 OLS Model'!$B$15*M132</f>
        <v>-544912.84114379704</v>
      </c>
      <c r="Z132" s="23">
        <f t="shared" si="12"/>
        <v>7079252.5514555033</v>
      </c>
      <c r="AA132" s="13">
        <f t="shared" si="13"/>
        <v>7.3325934231369197E-2</v>
      </c>
      <c r="AB132" s="13">
        <f t="shared" si="14"/>
        <v>7.3325934231369197E-2</v>
      </c>
    </row>
    <row r="133" spans="1:28" x14ac:dyDescent="0.25">
      <c r="A133" s="11">
        <f>'Monthly Data'!A133</f>
        <v>41791</v>
      </c>
      <c r="B133" s="6">
        <f t="shared" si="11"/>
        <v>2014</v>
      </c>
      <c r="C133" s="30">
        <f>'Monthly Data'!E133</f>
        <v>6748420.8118000003</v>
      </c>
      <c r="D133" s="30">
        <f>'Monthly Data'!M133</f>
        <v>25.699999999999996</v>
      </c>
      <c r="E133" s="30">
        <f>'Monthly Data'!N133</f>
        <v>47.4</v>
      </c>
      <c r="F133" s="30">
        <f>'Monthly Data'!P133</f>
        <v>30</v>
      </c>
      <c r="G133" s="30">
        <f>'Monthly Data'!R133</f>
        <v>83.4</v>
      </c>
      <c r="H133" s="30">
        <f>'Monthly Data'!T133</f>
        <v>3067</v>
      </c>
      <c r="I133" s="30">
        <f>'Monthly Data'!X133</f>
        <v>1</v>
      </c>
      <c r="J133" s="30">
        <f>'Monthly Data'!AD133</f>
        <v>0</v>
      </c>
      <c r="K133" s="30">
        <f>'Monthly Data'!AF133</f>
        <v>0</v>
      </c>
      <c r="L133" s="30">
        <f>'Monthly Data'!AG133</f>
        <v>0</v>
      </c>
      <c r="M133" s="30">
        <f>'Monthly Data'!AH133</f>
        <v>1</v>
      </c>
      <c r="N133" s="30"/>
      <c r="O133" s="23">
        <f>'GS &lt; 50 OLS Model'!$B$5</f>
        <v>-12367234.9465017</v>
      </c>
      <c r="P133" s="23">
        <f>'GS &lt; 50 OLS Model'!$B$6*D133</f>
        <v>65492.644586868584</v>
      </c>
      <c r="Q133" s="23">
        <f>'GS &lt; 50 OLS Model'!$B$7*E133</f>
        <v>622897.30472625163</v>
      </c>
      <c r="R133" s="23">
        <f>'GS &lt; 50 OLS Model'!$B$8*F133</f>
        <v>4051847.47535457</v>
      </c>
      <c r="S133" s="23">
        <f>'GS &lt; 50 OLS Model'!$B$9*G133</f>
        <v>4001201.5430490794</v>
      </c>
      <c r="T133" s="23">
        <f>'GS &lt; 50 OLS Model'!$B$10*H133</f>
        <v>10645621.450761551</v>
      </c>
      <c r="U133" s="23">
        <f>'GS &lt; 50 OLS Model'!$B$11*I133</f>
        <v>670309.16300759197</v>
      </c>
      <c r="V133" s="23">
        <f>'GS &lt; 50 OLS Model'!$B$12*J133</f>
        <v>0</v>
      </c>
      <c r="W133" s="23">
        <f>'GS &lt; 50 OLS Model'!$B$13*K133</f>
        <v>0</v>
      </c>
      <c r="X133" s="23">
        <f>'GS &lt; 50 OLS Model'!$B$14*L133</f>
        <v>0</v>
      </c>
      <c r="Y133" s="23">
        <f>'GS &lt; 50 OLS Model'!$B$15*M133</f>
        <v>-544912.84114379704</v>
      </c>
      <c r="Z133" s="23">
        <f t="shared" si="12"/>
        <v>7145221.7938404158</v>
      </c>
      <c r="AA133" s="13">
        <f t="shared" si="13"/>
        <v>5.8799086942916523E-2</v>
      </c>
      <c r="AB133" s="13">
        <f t="shared" si="14"/>
        <v>5.8799086942916523E-2</v>
      </c>
    </row>
    <row r="134" spans="1:28" x14ac:dyDescent="0.25">
      <c r="A134" s="11">
        <f>'Monthly Data'!A134</f>
        <v>41821</v>
      </c>
      <c r="B134" s="6">
        <f t="shared" si="11"/>
        <v>2014</v>
      </c>
      <c r="C134" s="30">
        <f>'Monthly Data'!E134</f>
        <v>7210633.4199000001</v>
      </c>
      <c r="D134" s="30">
        <f>'Monthly Data'!M134</f>
        <v>10.600000000000001</v>
      </c>
      <c r="E134" s="30">
        <f>'Monthly Data'!N134</f>
        <v>55.899999999999984</v>
      </c>
      <c r="F134" s="30">
        <f>'Monthly Data'!P134</f>
        <v>31</v>
      </c>
      <c r="G134" s="30">
        <f>'Monthly Data'!R134</f>
        <v>83.4</v>
      </c>
      <c r="H134" s="30">
        <f>'Monthly Data'!T134</f>
        <v>3066</v>
      </c>
      <c r="I134" s="30">
        <f>'Monthly Data'!X134</f>
        <v>1</v>
      </c>
      <c r="J134" s="30">
        <f>'Monthly Data'!AD134</f>
        <v>0</v>
      </c>
      <c r="K134" s="30">
        <f>'Monthly Data'!AF134</f>
        <v>0</v>
      </c>
      <c r="L134" s="30">
        <f>'Monthly Data'!AG134</f>
        <v>0</v>
      </c>
      <c r="M134" s="30">
        <f>'Monthly Data'!AH134</f>
        <v>1</v>
      </c>
      <c r="N134" s="30"/>
      <c r="O134" s="23">
        <f>'GS &lt; 50 OLS Model'!$B$5</f>
        <v>-12367234.9465017</v>
      </c>
      <c r="P134" s="23">
        <f>'GS &lt; 50 OLS Model'!$B$6*D134</f>
        <v>27012.530452171486</v>
      </c>
      <c r="Q134" s="23">
        <f>'GS &lt; 50 OLS Model'!$B$7*E134</f>
        <v>734598.29818981979</v>
      </c>
      <c r="R134" s="23">
        <f>'GS &lt; 50 OLS Model'!$B$8*F134</f>
        <v>4186909.0578663889</v>
      </c>
      <c r="S134" s="23">
        <f>'GS &lt; 50 OLS Model'!$B$9*G134</f>
        <v>4001201.5430490794</v>
      </c>
      <c r="T134" s="23">
        <f>'GS &lt; 50 OLS Model'!$B$10*H134</f>
        <v>10642150.429747282</v>
      </c>
      <c r="U134" s="23">
        <f>'GS &lt; 50 OLS Model'!$B$11*I134</f>
        <v>670309.16300759197</v>
      </c>
      <c r="V134" s="23">
        <f>'GS &lt; 50 OLS Model'!$B$12*J134</f>
        <v>0</v>
      </c>
      <c r="W134" s="23">
        <f>'GS &lt; 50 OLS Model'!$B$13*K134</f>
        <v>0</v>
      </c>
      <c r="X134" s="23">
        <f>'GS &lt; 50 OLS Model'!$B$14*L134</f>
        <v>0</v>
      </c>
      <c r="Y134" s="23">
        <f>'GS &lt; 50 OLS Model'!$B$15*M134</f>
        <v>-544912.84114379704</v>
      </c>
      <c r="Z134" s="23">
        <f t="shared" si="12"/>
        <v>7350033.2346668346</v>
      </c>
      <c r="AA134" s="13">
        <f t="shared" si="13"/>
        <v>1.9332533863407487E-2</v>
      </c>
      <c r="AB134" s="13">
        <f t="shared" si="14"/>
        <v>1.9332533863407487E-2</v>
      </c>
    </row>
    <row r="135" spans="1:28" x14ac:dyDescent="0.25">
      <c r="A135" s="11">
        <f>'Monthly Data'!A135</f>
        <v>41852</v>
      </c>
      <c r="B135" s="6">
        <f t="shared" si="11"/>
        <v>2014</v>
      </c>
      <c r="C135" s="30">
        <f>'Monthly Data'!E135</f>
        <v>7172486.9500000002</v>
      </c>
      <c r="D135" s="30">
        <f>'Monthly Data'!M135</f>
        <v>18.999999999999996</v>
      </c>
      <c r="E135" s="30">
        <f>'Monthly Data'!N135</f>
        <v>51.999999999999993</v>
      </c>
      <c r="F135" s="30">
        <f>'Monthly Data'!P135</f>
        <v>31</v>
      </c>
      <c r="G135" s="30">
        <f>'Monthly Data'!R135</f>
        <v>82.2</v>
      </c>
      <c r="H135" s="30">
        <f>'Monthly Data'!T135</f>
        <v>3062</v>
      </c>
      <c r="I135" s="30">
        <f>'Monthly Data'!X135</f>
        <v>1</v>
      </c>
      <c r="J135" s="30">
        <f>'Monthly Data'!AD135</f>
        <v>0</v>
      </c>
      <c r="K135" s="30">
        <f>'Monthly Data'!AF135</f>
        <v>0</v>
      </c>
      <c r="L135" s="30">
        <f>'Monthly Data'!AG135</f>
        <v>0</v>
      </c>
      <c r="M135" s="30">
        <f>'Monthly Data'!AH135</f>
        <v>1</v>
      </c>
      <c r="N135" s="30"/>
      <c r="O135" s="23">
        <f>'GS &lt; 50 OLS Model'!$B$5</f>
        <v>-12367234.9465017</v>
      </c>
      <c r="P135" s="23">
        <f>'GS &lt; 50 OLS Model'!$B$6*D135</f>
        <v>48418.686659552644</v>
      </c>
      <c r="Q135" s="23">
        <f>'GS &lt; 50 OLS Model'!$B$7*E135</f>
        <v>683347.25413006509</v>
      </c>
      <c r="R135" s="23">
        <f>'GS &lt; 50 OLS Model'!$B$8*F135</f>
        <v>4186909.0578663889</v>
      </c>
      <c r="S135" s="23">
        <f>'GS &lt; 50 OLS Model'!$B$9*G135</f>
        <v>3943630.2978253514</v>
      </c>
      <c r="T135" s="23">
        <f>'GS &lt; 50 OLS Model'!$B$10*H135</f>
        <v>10628266.345690208</v>
      </c>
      <c r="U135" s="23">
        <f>'GS &lt; 50 OLS Model'!$B$11*I135</f>
        <v>670309.16300759197</v>
      </c>
      <c r="V135" s="23">
        <f>'GS &lt; 50 OLS Model'!$B$12*J135</f>
        <v>0</v>
      </c>
      <c r="W135" s="23">
        <f>'GS &lt; 50 OLS Model'!$B$13*K135</f>
        <v>0</v>
      </c>
      <c r="X135" s="23">
        <f>'GS &lt; 50 OLS Model'!$B$14*L135</f>
        <v>0</v>
      </c>
      <c r="Y135" s="23">
        <f>'GS &lt; 50 OLS Model'!$B$15*M135</f>
        <v>-544912.84114379704</v>
      </c>
      <c r="Z135" s="23">
        <f t="shared" si="12"/>
        <v>7248733.0175336599</v>
      </c>
      <c r="AA135" s="13">
        <f t="shared" si="13"/>
        <v>1.0630352911783233E-2</v>
      </c>
      <c r="AB135" s="13">
        <f t="shared" si="14"/>
        <v>1.0630352911783233E-2</v>
      </c>
    </row>
    <row r="136" spans="1:28" x14ac:dyDescent="0.25">
      <c r="A136" s="11">
        <f>'Monthly Data'!A136</f>
        <v>41883</v>
      </c>
      <c r="B136" s="6">
        <f t="shared" si="11"/>
        <v>2014</v>
      </c>
      <c r="C136" s="30">
        <f>'Monthly Data'!E136</f>
        <v>6683803.4541999996</v>
      </c>
      <c r="D136" s="30">
        <f>'Monthly Data'!M136</f>
        <v>90.500000000000014</v>
      </c>
      <c r="E136" s="30">
        <f>'Monthly Data'!N136</f>
        <v>25.400000000000006</v>
      </c>
      <c r="F136" s="30">
        <f>'Monthly Data'!P136</f>
        <v>30</v>
      </c>
      <c r="G136" s="30">
        <f>'Monthly Data'!R136</f>
        <v>81.3</v>
      </c>
      <c r="H136" s="30">
        <f>'Monthly Data'!T136</f>
        <v>2981</v>
      </c>
      <c r="I136" s="30">
        <f>'Monthly Data'!X136</f>
        <v>1</v>
      </c>
      <c r="J136" s="30">
        <f>'Monthly Data'!AD136</f>
        <v>1</v>
      </c>
      <c r="K136" s="30">
        <f>'Monthly Data'!AF136</f>
        <v>0</v>
      </c>
      <c r="L136" s="30">
        <f>'Monthly Data'!AG136</f>
        <v>0</v>
      </c>
      <c r="M136" s="30">
        <f>'Monthly Data'!AH136</f>
        <v>0</v>
      </c>
      <c r="N136" s="30"/>
      <c r="O136" s="23">
        <f>'GS &lt; 50 OLS Model'!$B$5</f>
        <v>-12367234.9465017</v>
      </c>
      <c r="P136" s="23">
        <f>'GS &lt; 50 OLS Model'!$B$6*D136</f>
        <v>230625.84961523768</v>
      </c>
      <c r="Q136" s="23">
        <f>'GS &lt; 50 OLS Model'!$B$7*E136</f>
        <v>333788.85105583962</v>
      </c>
      <c r="R136" s="23">
        <f>'GS &lt; 50 OLS Model'!$B$8*F136</f>
        <v>4051847.47535457</v>
      </c>
      <c r="S136" s="23">
        <f>'GS &lt; 50 OLS Model'!$B$9*G136</f>
        <v>3900451.8639075556</v>
      </c>
      <c r="T136" s="23">
        <f>'GS &lt; 50 OLS Model'!$B$10*H136</f>
        <v>10347113.643534459</v>
      </c>
      <c r="U136" s="23">
        <f>'GS &lt; 50 OLS Model'!$B$11*I136</f>
        <v>670309.16300759197</v>
      </c>
      <c r="V136" s="23">
        <f>'GS &lt; 50 OLS Model'!$B$12*J136</f>
        <v>-458368.44831450901</v>
      </c>
      <c r="W136" s="23">
        <f>'GS &lt; 50 OLS Model'!$B$13*K136</f>
        <v>0</v>
      </c>
      <c r="X136" s="23">
        <f>'GS &lt; 50 OLS Model'!$B$14*L136</f>
        <v>0</v>
      </c>
      <c r="Y136" s="23">
        <f>'GS &lt; 50 OLS Model'!$B$15*M136</f>
        <v>0</v>
      </c>
      <c r="Z136" s="23">
        <f t="shared" si="12"/>
        <v>6708533.4516590443</v>
      </c>
      <c r="AA136" s="13">
        <f t="shared" si="13"/>
        <v>3.6999887307435303E-3</v>
      </c>
      <c r="AB136" s="13">
        <f t="shared" si="14"/>
        <v>3.6999887307435303E-3</v>
      </c>
    </row>
    <row r="137" spans="1:28" x14ac:dyDescent="0.25">
      <c r="A137" s="11">
        <f>'Monthly Data'!A137</f>
        <v>41913</v>
      </c>
      <c r="B137" s="6">
        <f t="shared" si="11"/>
        <v>2014</v>
      </c>
      <c r="C137" s="30">
        <f>'Monthly Data'!E137</f>
        <v>6719023.064100001</v>
      </c>
      <c r="D137" s="30">
        <f>'Monthly Data'!M137</f>
        <v>225.59999999999994</v>
      </c>
      <c r="E137" s="30">
        <f>'Monthly Data'!N137</f>
        <v>1.8</v>
      </c>
      <c r="F137" s="30">
        <f>'Monthly Data'!P137</f>
        <v>31</v>
      </c>
      <c r="G137" s="30">
        <f>'Monthly Data'!R137</f>
        <v>80.099999999999994</v>
      </c>
      <c r="H137" s="30">
        <f>'Monthly Data'!T137</f>
        <v>2984</v>
      </c>
      <c r="I137" s="30">
        <f>'Monthly Data'!X137</f>
        <v>1</v>
      </c>
      <c r="J137" s="30">
        <f>'Monthly Data'!AD137</f>
        <v>1</v>
      </c>
      <c r="K137" s="30">
        <f>'Monthly Data'!AF137</f>
        <v>0</v>
      </c>
      <c r="L137" s="30">
        <f>'Monthly Data'!AG137</f>
        <v>0</v>
      </c>
      <c r="M137" s="30">
        <f>'Monthly Data'!AH137</f>
        <v>0</v>
      </c>
      <c r="N137" s="30"/>
      <c r="O137" s="23">
        <f>'GS &lt; 50 OLS Model'!$B$5</f>
        <v>-12367234.9465017</v>
      </c>
      <c r="P137" s="23">
        <f>'GS &lt; 50 OLS Model'!$B$6*D137</f>
        <v>574908.19528395135</v>
      </c>
      <c r="Q137" s="23">
        <f>'GS &lt; 50 OLS Model'!$B$7*E137</f>
        <v>23654.32802757918</v>
      </c>
      <c r="R137" s="23">
        <f>'GS &lt; 50 OLS Model'!$B$8*F137</f>
        <v>4186909.0578663889</v>
      </c>
      <c r="S137" s="23">
        <f>'GS &lt; 50 OLS Model'!$B$9*G137</f>
        <v>3842880.6186838276</v>
      </c>
      <c r="T137" s="23">
        <f>'GS &lt; 50 OLS Model'!$B$10*H137</f>
        <v>10357526.706577264</v>
      </c>
      <c r="U137" s="23">
        <f>'GS &lt; 50 OLS Model'!$B$11*I137</f>
        <v>670309.16300759197</v>
      </c>
      <c r="V137" s="23">
        <f>'GS &lt; 50 OLS Model'!$B$12*J137</f>
        <v>-458368.44831450901</v>
      </c>
      <c r="W137" s="23">
        <f>'GS &lt; 50 OLS Model'!$B$13*K137</f>
        <v>0</v>
      </c>
      <c r="X137" s="23">
        <f>'GS &lt; 50 OLS Model'!$B$14*L137</f>
        <v>0</v>
      </c>
      <c r="Y137" s="23">
        <f>'GS &lt; 50 OLS Model'!$B$15*M137</f>
        <v>0</v>
      </c>
      <c r="Z137" s="23">
        <f t="shared" si="12"/>
        <v>6830584.6746303942</v>
      </c>
      <c r="AA137" s="13">
        <f t="shared" si="13"/>
        <v>1.6603843961553157E-2</v>
      </c>
      <c r="AB137" s="13">
        <f t="shared" si="14"/>
        <v>1.6603843961553157E-2</v>
      </c>
    </row>
    <row r="138" spans="1:28" x14ac:dyDescent="0.25">
      <c r="A138" s="11">
        <f>'Monthly Data'!A138</f>
        <v>41944</v>
      </c>
      <c r="B138" s="6">
        <f t="shared" si="11"/>
        <v>2014</v>
      </c>
      <c r="C138" s="30">
        <f>'Monthly Data'!E138</f>
        <v>7525140.5691000018</v>
      </c>
      <c r="D138" s="30">
        <f>'Monthly Data'!M138</f>
        <v>491.6</v>
      </c>
      <c r="E138" s="30">
        <f>'Monthly Data'!N138</f>
        <v>0</v>
      </c>
      <c r="F138" s="30">
        <f>'Monthly Data'!P138</f>
        <v>30</v>
      </c>
      <c r="G138" s="30">
        <f>'Monthly Data'!R138</f>
        <v>79.099999999999994</v>
      </c>
      <c r="H138" s="30">
        <f>'Monthly Data'!T138</f>
        <v>2985</v>
      </c>
      <c r="I138" s="30">
        <f>'Monthly Data'!X138</f>
        <v>1</v>
      </c>
      <c r="J138" s="30">
        <f>'Monthly Data'!AD138</f>
        <v>1</v>
      </c>
      <c r="K138" s="30">
        <f>'Monthly Data'!AF138</f>
        <v>0</v>
      </c>
      <c r="L138" s="30">
        <f>'Monthly Data'!AG138</f>
        <v>0</v>
      </c>
      <c r="M138" s="30">
        <f>'Monthly Data'!AH138</f>
        <v>0</v>
      </c>
      <c r="N138" s="30"/>
      <c r="O138" s="23">
        <f>'GS &lt; 50 OLS Model'!$B$5</f>
        <v>-12367234.9465017</v>
      </c>
      <c r="P138" s="23">
        <f>'GS &lt; 50 OLS Model'!$B$6*D138</f>
        <v>1252769.8085176889</v>
      </c>
      <c r="Q138" s="23">
        <f>'GS &lt; 50 OLS Model'!$B$7*E138</f>
        <v>0</v>
      </c>
      <c r="R138" s="23">
        <f>'GS &lt; 50 OLS Model'!$B$8*F138</f>
        <v>4051847.47535457</v>
      </c>
      <c r="S138" s="23">
        <f>'GS &lt; 50 OLS Model'!$B$9*G138</f>
        <v>3794904.5809973879</v>
      </c>
      <c r="T138" s="23">
        <f>'GS &lt; 50 OLS Model'!$B$10*H138</f>
        <v>10360997.727591533</v>
      </c>
      <c r="U138" s="23">
        <f>'GS &lt; 50 OLS Model'!$B$11*I138</f>
        <v>670309.16300759197</v>
      </c>
      <c r="V138" s="23">
        <f>'GS &lt; 50 OLS Model'!$B$12*J138</f>
        <v>-458368.44831450901</v>
      </c>
      <c r="W138" s="23">
        <f>'GS &lt; 50 OLS Model'!$B$13*K138</f>
        <v>0</v>
      </c>
      <c r="X138" s="23">
        <f>'GS &lt; 50 OLS Model'!$B$14*L138</f>
        <v>0</v>
      </c>
      <c r="Y138" s="23">
        <f>'GS &lt; 50 OLS Model'!$B$15*M138</f>
        <v>0</v>
      </c>
      <c r="Z138" s="23">
        <f t="shared" si="12"/>
        <v>7305225.3606525622</v>
      </c>
      <c r="AA138" s="13">
        <f t="shared" si="13"/>
        <v>2.9224066504546533E-2</v>
      </c>
      <c r="AB138" s="13">
        <f t="shared" si="14"/>
        <v>-2.9224066504546533E-2</v>
      </c>
    </row>
    <row r="139" spans="1:28" x14ac:dyDescent="0.25">
      <c r="A139" s="11">
        <f>'Monthly Data'!A139</f>
        <v>41974</v>
      </c>
      <c r="B139" s="6">
        <f t="shared" si="11"/>
        <v>2014</v>
      </c>
      <c r="C139" s="30">
        <f>'Monthly Data'!E139</f>
        <v>8312820.2866000012</v>
      </c>
      <c r="D139" s="30">
        <f>'Monthly Data'!M139</f>
        <v>619.89999999999986</v>
      </c>
      <c r="E139" s="30">
        <f>'Monthly Data'!N139</f>
        <v>0</v>
      </c>
      <c r="F139" s="30">
        <f>'Monthly Data'!P139</f>
        <v>31</v>
      </c>
      <c r="G139" s="30">
        <f>'Monthly Data'!R139</f>
        <v>79</v>
      </c>
      <c r="H139" s="30">
        <f>'Monthly Data'!T139</f>
        <v>2981</v>
      </c>
      <c r="I139" s="30">
        <f>'Monthly Data'!X139</f>
        <v>1</v>
      </c>
      <c r="J139" s="30">
        <f>'Monthly Data'!AD139</f>
        <v>0</v>
      </c>
      <c r="K139" s="30">
        <f>'Monthly Data'!AF139</f>
        <v>0</v>
      </c>
      <c r="L139" s="30">
        <f>'Monthly Data'!AG139</f>
        <v>1</v>
      </c>
      <c r="M139" s="30">
        <f>'Monthly Data'!AH139</f>
        <v>0</v>
      </c>
      <c r="N139" s="30"/>
      <c r="O139" s="23">
        <f>'GS &lt; 50 OLS Model'!$B$5</f>
        <v>-12367234.9465017</v>
      </c>
      <c r="P139" s="23">
        <f>'GS &lt; 50 OLS Model'!$B$6*D139</f>
        <v>1579723.3610661414</v>
      </c>
      <c r="Q139" s="23">
        <f>'GS &lt; 50 OLS Model'!$B$7*E139</f>
        <v>0</v>
      </c>
      <c r="R139" s="23">
        <f>'GS &lt; 50 OLS Model'!$B$8*F139</f>
        <v>4186909.0578663889</v>
      </c>
      <c r="S139" s="23">
        <f>'GS &lt; 50 OLS Model'!$B$9*G139</f>
        <v>3790106.977228744</v>
      </c>
      <c r="T139" s="23">
        <f>'GS &lt; 50 OLS Model'!$B$10*H139</f>
        <v>10347113.643534459</v>
      </c>
      <c r="U139" s="23">
        <f>'GS &lt; 50 OLS Model'!$B$11*I139</f>
        <v>670309.16300759197</v>
      </c>
      <c r="V139" s="23">
        <f>'GS &lt; 50 OLS Model'!$B$12*J139</f>
        <v>0</v>
      </c>
      <c r="W139" s="23">
        <f>'GS &lt; 50 OLS Model'!$B$13*K139</f>
        <v>0</v>
      </c>
      <c r="X139" s="23">
        <f>'GS &lt; 50 OLS Model'!$B$14*L139</f>
        <v>-234181.59750855001</v>
      </c>
      <c r="Y139" s="23">
        <f>'GS &lt; 50 OLS Model'!$B$15*M139</f>
        <v>0</v>
      </c>
      <c r="Z139" s="23">
        <f t="shared" si="12"/>
        <v>7972745.6586930761</v>
      </c>
      <c r="AA139" s="13">
        <f t="shared" si="13"/>
        <v>4.0909657153916153E-2</v>
      </c>
      <c r="AB139" s="13">
        <f t="shared" si="14"/>
        <v>-4.0909657153916153E-2</v>
      </c>
    </row>
    <row r="140" spans="1:28" x14ac:dyDescent="0.25">
      <c r="A140" s="11">
        <f>'Monthly Data'!A140</f>
        <v>42005</v>
      </c>
      <c r="B140" s="6">
        <f t="shared" ref="B140:B145" si="15">YEAR(A140)</f>
        <v>2015</v>
      </c>
      <c r="C140" s="30">
        <f>'Monthly Data'!E140</f>
        <v>9367245.5823999997</v>
      </c>
      <c r="D140" s="30">
        <f>'Monthly Data'!M140</f>
        <v>882.3</v>
      </c>
      <c r="E140" s="30">
        <f>'Monthly Data'!N140</f>
        <v>0</v>
      </c>
      <c r="F140" s="30">
        <f>'Monthly Data'!P140</f>
        <v>31</v>
      </c>
      <c r="G140" s="30">
        <f>'Monthly Data'!R140</f>
        <v>79.7</v>
      </c>
      <c r="H140" s="30">
        <f>'Monthly Data'!T140</f>
        <v>2984</v>
      </c>
      <c r="I140" s="30">
        <f>'Monthly Data'!X140</f>
        <v>1</v>
      </c>
      <c r="J140" s="30">
        <f>'Monthly Data'!AD140</f>
        <v>0</v>
      </c>
      <c r="K140" s="30">
        <f>'Monthly Data'!AF140</f>
        <v>0</v>
      </c>
      <c r="L140" s="30">
        <f>'Monthly Data'!AG140</f>
        <v>0</v>
      </c>
      <c r="M140" s="30">
        <f>'Monthly Data'!AH140</f>
        <v>0</v>
      </c>
      <c r="N140" s="30"/>
      <c r="O140" s="23">
        <f>'GS &lt; 50 OLS Model'!$B$5</f>
        <v>-12367234.9465017</v>
      </c>
      <c r="P140" s="23">
        <f>'GS &lt; 50 OLS Model'!$B$6*D140</f>
        <v>2248410.907353858</v>
      </c>
      <c r="Q140" s="23">
        <f>'GS &lt; 50 OLS Model'!$B$7*E140</f>
        <v>0</v>
      </c>
      <c r="R140" s="23">
        <f>'GS &lt; 50 OLS Model'!$B$8*F140</f>
        <v>4186909.0578663889</v>
      </c>
      <c r="S140" s="23">
        <f>'GS &lt; 50 OLS Model'!$B$9*G140</f>
        <v>3823690.2036092519</v>
      </c>
      <c r="T140" s="23">
        <f>'GS &lt; 50 OLS Model'!$B$10*H140</f>
        <v>10357526.706577264</v>
      </c>
      <c r="U140" s="23">
        <f>'GS &lt; 50 OLS Model'!$B$11*I140</f>
        <v>670309.16300759197</v>
      </c>
      <c r="V140" s="23">
        <f>'GS &lt; 50 OLS Model'!$B$12*J140</f>
        <v>0</v>
      </c>
      <c r="W140" s="23">
        <f>'GS &lt; 50 OLS Model'!$B$13*K140</f>
        <v>0</v>
      </c>
      <c r="X140" s="23">
        <f>'GS &lt; 50 OLS Model'!$B$14*L140</f>
        <v>0</v>
      </c>
      <c r="Y140" s="23">
        <f>'GS &lt; 50 OLS Model'!$B$15*M140</f>
        <v>0</v>
      </c>
      <c r="Z140" s="23">
        <f t="shared" si="12"/>
        <v>8919611.0919126552</v>
      </c>
      <c r="AA140" s="13">
        <f t="shared" si="13"/>
        <v>4.7787205593114737E-2</v>
      </c>
      <c r="AB140" s="13">
        <f t="shared" si="14"/>
        <v>-4.7787205593114737E-2</v>
      </c>
    </row>
    <row r="141" spans="1:28" x14ac:dyDescent="0.25">
      <c r="A141" s="11">
        <f>'Monthly Data'!A141</f>
        <v>42036</v>
      </c>
      <c r="B141" s="6">
        <f t="shared" si="15"/>
        <v>2015</v>
      </c>
      <c r="C141" s="30">
        <f>'Monthly Data'!E141</f>
        <v>8805539.7769000009</v>
      </c>
      <c r="D141" s="30">
        <f>'Monthly Data'!M141</f>
        <v>901.3</v>
      </c>
      <c r="E141" s="30">
        <f>'Monthly Data'!N141</f>
        <v>0</v>
      </c>
      <c r="F141" s="30">
        <f>'Monthly Data'!P141</f>
        <v>28</v>
      </c>
      <c r="G141" s="30">
        <f>'Monthly Data'!R141</f>
        <v>79.599999999999994</v>
      </c>
      <c r="H141" s="30">
        <f>'Monthly Data'!T141</f>
        <v>2987</v>
      </c>
      <c r="I141" s="30">
        <f>'Monthly Data'!X141</f>
        <v>1</v>
      </c>
      <c r="J141" s="30">
        <f>'Monthly Data'!AD141</f>
        <v>0</v>
      </c>
      <c r="K141" s="30">
        <f>'Monthly Data'!AF141</f>
        <v>0</v>
      </c>
      <c r="L141" s="30">
        <f>'Monthly Data'!AG141</f>
        <v>0</v>
      </c>
      <c r="M141" s="30">
        <f>'Monthly Data'!AH141</f>
        <v>0</v>
      </c>
      <c r="N141" s="30"/>
      <c r="O141" s="23">
        <f>'GS &lt; 50 OLS Model'!$B$5</f>
        <v>-12367234.9465017</v>
      </c>
      <c r="P141" s="23">
        <f>'GS &lt; 50 OLS Model'!$B$6*D141</f>
        <v>2296829.5940134111</v>
      </c>
      <c r="Q141" s="23">
        <f>'GS &lt; 50 OLS Model'!$B$7*E141</f>
        <v>0</v>
      </c>
      <c r="R141" s="23">
        <f>'GS &lt; 50 OLS Model'!$B$8*F141</f>
        <v>3781724.310330932</v>
      </c>
      <c r="S141" s="23">
        <f>'GS &lt; 50 OLS Model'!$B$9*G141</f>
        <v>3818892.5998406075</v>
      </c>
      <c r="T141" s="23">
        <f>'GS &lt; 50 OLS Model'!$B$10*H141</f>
        <v>10367939.76962007</v>
      </c>
      <c r="U141" s="23">
        <f>'GS &lt; 50 OLS Model'!$B$11*I141</f>
        <v>670309.16300759197</v>
      </c>
      <c r="V141" s="23">
        <f>'GS &lt; 50 OLS Model'!$B$12*J141</f>
        <v>0</v>
      </c>
      <c r="W141" s="23">
        <f>'GS &lt; 50 OLS Model'!$B$13*K141</f>
        <v>0</v>
      </c>
      <c r="X141" s="23">
        <f>'GS &lt; 50 OLS Model'!$B$14*L141</f>
        <v>0</v>
      </c>
      <c r="Y141" s="23">
        <f>'GS &lt; 50 OLS Model'!$B$15*M141</f>
        <v>0</v>
      </c>
      <c r="Z141" s="23">
        <f t="shared" si="12"/>
        <v>8568460.490310913</v>
      </c>
      <c r="AA141" s="13">
        <f t="shared" si="13"/>
        <v>2.6923878898489507E-2</v>
      </c>
      <c r="AB141" s="13">
        <f t="shared" si="14"/>
        <v>-2.6923878898489507E-2</v>
      </c>
    </row>
    <row r="142" spans="1:28" x14ac:dyDescent="0.25">
      <c r="A142" s="11">
        <f>'Monthly Data'!A142</f>
        <v>42064</v>
      </c>
      <c r="B142" s="6">
        <f t="shared" si="15"/>
        <v>2015</v>
      </c>
      <c r="C142" s="30">
        <f>'Monthly Data'!E142</f>
        <v>8575677.0376999993</v>
      </c>
      <c r="D142" s="30">
        <f>'Monthly Data'!M142</f>
        <v>665.9</v>
      </c>
      <c r="E142" s="30">
        <f>'Monthly Data'!N142</f>
        <v>0</v>
      </c>
      <c r="F142" s="30">
        <f>'Monthly Data'!P142</f>
        <v>31</v>
      </c>
      <c r="G142" s="30">
        <f>'Monthly Data'!R142</f>
        <v>79.7</v>
      </c>
      <c r="H142" s="30">
        <f>'Monthly Data'!T142</f>
        <v>2987</v>
      </c>
      <c r="I142" s="30">
        <f>'Monthly Data'!X142</f>
        <v>1</v>
      </c>
      <c r="J142" s="30">
        <f>'Monthly Data'!AD142</f>
        <v>0</v>
      </c>
      <c r="K142" s="30">
        <f>'Monthly Data'!AF142</f>
        <v>0</v>
      </c>
      <c r="L142" s="30">
        <f>'Monthly Data'!AG142</f>
        <v>0</v>
      </c>
      <c r="M142" s="30">
        <f>'Monthly Data'!AH142</f>
        <v>0</v>
      </c>
      <c r="N142" s="30"/>
      <c r="O142" s="23">
        <f>'GS &lt; 50 OLS Model'!$B$5</f>
        <v>-12367234.9465017</v>
      </c>
      <c r="P142" s="23">
        <f>'GS &lt; 50 OLS Model'!$B$6*D142</f>
        <v>1696947.549820848</v>
      </c>
      <c r="Q142" s="23">
        <f>'GS &lt; 50 OLS Model'!$B$7*E142</f>
        <v>0</v>
      </c>
      <c r="R142" s="23">
        <f>'GS &lt; 50 OLS Model'!$B$8*F142</f>
        <v>4186909.0578663889</v>
      </c>
      <c r="S142" s="23">
        <f>'GS &lt; 50 OLS Model'!$B$9*G142</f>
        <v>3823690.2036092519</v>
      </c>
      <c r="T142" s="23">
        <f>'GS &lt; 50 OLS Model'!$B$10*H142</f>
        <v>10367939.76962007</v>
      </c>
      <c r="U142" s="23">
        <f>'GS &lt; 50 OLS Model'!$B$11*I142</f>
        <v>670309.16300759197</v>
      </c>
      <c r="V142" s="23">
        <f>'GS &lt; 50 OLS Model'!$B$12*J142</f>
        <v>0</v>
      </c>
      <c r="W142" s="23">
        <f>'GS &lt; 50 OLS Model'!$B$13*K142</f>
        <v>0</v>
      </c>
      <c r="X142" s="23">
        <f>'GS &lt; 50 OLS Model'!$B$14*L142</f>
        <v>0</v>
      </c>
      <c r="Y142" s="23">
        <f>'GS &lt; 50 OLS Model'!$B$15*M142</f>
        <v>0</v>
      </c>
      <c r="Z142" s="23">
        <f t="shared" si="12"/>
        <v>8378560.797422451</v>
      </c>
      <c r="AA142" s="13">
        <f t="shared" si="13"/>
        <v>2.2985501833965402E-2</v>
      </c>
      <c r="AB142" s="13">
        <f t="shared" si="14"/>
        <v>-2.2985501833965402E-2</v>
      </c>
    </row>
    <row r="143" spans="1:28" x14ac:dyDescent="0.25">
      <c r="A143" s="11">
        <f>'Monthly Data'!A143</f>
        <v>42095</v>
      </c>
      <c r="B143" s="6">
        <f t="shared" si="15"/>
        <v>2015</v>
      </c>
      <c r="C143" s="30">
        <f>'Monthly Data'!E143</f>
        <v>7030067.1852000002</v>
      </c>
      <c r="D143" s="30">
        <f>'Monthly Data'!M143</f>
        <v>333</v>
      </c>
      <c r="E143" s="30">
        <f>'Monthly Data'!N143</f>
        <v>0</v>
      </c>
      <c r="F143" s="30">
        <f>'Monthly Data'!P143</f>
        <v>30</v>
      </c>
      <c r="G143" s="30">
        <f>'Monthly Data'!R143</f>
        <v>79.900000000000006</v>
      </c>
      <c r="H143" s="30">
        <f>'Monthly Data'!T143</f>
        <v>2998</v>
      </c>
      <c r="I143" s="30">
        <f>'Monthly Data'!X143</f>
        <v>1</v>
      </c>
      <c r="J143" s="30">
        <f>'Monthly Data'!AD143</f>
        <v>0</v>
      </c>
      <c r="K143" s="30">
        <f>'Monthly Data'!AF143</f>
        <v>1</v>
      </c>
      <c r="L143" s="30">
        <f>'Monthly Data'!AG143</f>
        <v>0</v>
      </c>
      <c r="M143" s="30">
        <f>'Monthly Data'!AH143</f>
        <v>0</v>
      </c>
      <c r="N143" s="30"/>
      <c r="O143" s="23">
        <f>'GS &lt; 50 OLS Model'!$B$5</f>
        <v>-12367234.9465017</v>
      </c>
      <c r="P143" s="23">
        <f>'GS &lt; 50 OLS Model'!$B$6*D143</f>
        <v>848601.19250689656</v>
      </c>
      <c r="Q143" s="23">
        <f>'GS &lt; 50 OLS Model'!$B$7*E143</f>
        <v>0</v>
      </c>
      <c r="R143" s="23">
        <f>'GS &lt; 50 OLS Model'!$B$8*F143</f>
        <v>4051847.47535457</v>
      </c>
      <c r="S143" s="23">
        <f>'GS &lt; 50 OLS Model'!$B$9*G143</f>
        <v>3833285.4111465402</v>
      </c>
      <c r="T143" s="23">
        <f>'GS &lt; 50 OLS Model'!$B$10*H143</f>
        <v>10406121.000777023</v>
      </c>
      <c r="U143" s="23">
        <f>'GS &lt; 50 OLS Model'!$B$11*I143</f>
        <v>670309.16300759197</v>
      </c>
      <c r="V143" s="23">
        <f>'GS &lt; 50 OLS Model'!$B$12*J143</f>
        <v>0</v>
      </c>
      <c r="W143" s="23">
        <f>'GS &lt; 50 OLS Model'!$B$13*K143</f>
        <v>-562461.25423987105</v>
      </c>
      <c r="X143" s="23">
        <f>'GS &lt; 50 OLS Model'!$B$14*L143</f>
        <v>0</v>
      </c>
      <c r="Y143" s="23">
        <f>'GS &lt; 50 OLS Model'!$B$15*M143</f>
        <v>0</v>
      </c>
      <c r="Z143" s="23">
        <f t="shared" si="12"/>
        <v>6880468.0420510499</v>
      </c>
      <c r="AA143" s="13">
        <f t="shared" si="13"/>
        <v>2.1279902340605342E-2</v>
      </c>
      <c r="AB143" s="13">
        <f t="shared" si="14"/>
        <v>-2.1279902340605342E-2</v>
      </c>
    </row>
    <row r="144" spans="1:28" x14ac:dyDescent="0.25">
      <c r="A144" s="11">
        <f>'Monthly Data'!A144</f>
        <v>42125</v>
      </c>
      <c r="B144" s="6">
        <f t="shared" si="15"/>
        <v>2015</v>
      </c>
      <c r="C144" s="30">
        <f>'Monthly Data'!E144</f>
        <v>6456100.7264999999</v>
      </c>
      <c r="D144" s="30">
        <f>'Monthly Data'!M144</f>
        <v>86.9</v>
      </c>
      <c r="E144" s="30">
        <f>'Monthly Data'!N144</f>
        <v>23.7</v>
      </c>
      <c r="F144" s="30">
        <f>'Monthly Data'!P144</f>
        <v>31</v>
      </c>
      <c r="G144" s="30">
        <f>'Monthly Data'!R144</f>
        <v>82</v>
      </c>
      <c r="H144" s="30">
        <f>'Monthly Data'!T144</f>
        <v>2999</v>
      </c>
      <c r="I144" s="30">
        <f>'Monthly Data'!X144</f>
        <v>1</v>
      </c>
      <c r="J144" s="30">
        <f>'Monthly Data'!AD144</f>
        <v>0</v>
      </c>
      <c r="K144" s="30">
        <f>'Monthly Data'!AF144</f>
        <v>0</v>
      </c>
      <c r="L144" s="30">
        <f>'Monthly Data'!AG144</f>
        <v>0</v>
      </c>
      <c r="M144" s="30">
        <f>'Monthly Data'!AH144</f>
        <v>1</v>
      </c>
      <c r="N144" s="30"/>
      <c r="O144" s="23">
        <f>'GS &lt; 50 OLS Model'!$B$5</f>
        <v>-12367234.9465017</v>
      </c>
      <c r="P144" s="23">
        <f>'GS &lt; 50 OLS Model'!$B$6*D144</f>
        <v>221451.78266921715</v>
      </c>
      <c r="Q144" s="23">
        <f>'GS &lt; 50 OLS Model'!$B$7*E144</f>
        <v>311448.65236312582</v>
      </c>
      <c r="R144" s="23">
        <f>'GS &lt; 50 OLS Model'!$B$8*F144</f>
        <v>4186909.0578663889</v>
      </c>
      <c r="S144" s="23">
        <f>'GS &lt; 50 OLS Model'!$B$9*G144</f>
        <v>3934035.0902880635</v>
      </c>
      <c r="T144" s="23">
        <f>'GS &lt; 50 OLS Model'!$B$10*H144</f>
        <v>10409592.021791292</v>
      </c>
      <c r="U144" s="23">
        <f>'GS &lt; 50 OLS Model'!$B$11*I144</f>
        <v>670309.16300759197</v>
      </c>
      <c r="V144" s="23">
        <f>'GS &lt; 50 OLS Model'!$B$12*J144</f>
        <v>0</v>
      </c>
      <c r="W144" s="23">
        <f>'GS &lt; 50 OLS Model'!$B$13*K144</f>
        <v>0</v>
      </c>
      <c r="X144" s="23">
        <f>'GS &lt; 50 OLS Model'!$B$14*L144</f>
        <v>0</v>
      </c>
      <c r="Y144" s="23">
        <f>'GS &lt; 50 OLS Model'!$B$15*M144</f>
        <v>-544912.84114379704</v>
      </c>
      <c r="Z144" s="23">
        <f t="shared" si="12"/>
        <v>6821597.9803401809</v>
      </c>
      <c r="AA144" s="13">
        <f t="shared" si="13"/>
        <v>5.6612693841647278E-2</v>
      </c>
      <c r="AB144" s="13">
        <f t="shared" si="14"/>
        <v>5.6612693841647278E-2</v>
      </c>
    </row>
    <row r="145" spans="1:28" x14ac:dyDescent="0.25">
      <c r="A145" s="11">
        <f>'Monthly Data'!A145</f>
        <v>42156</v>
      </c>
      <c r="B145" s="6">
        <f t="shared" si="15"/>
        <v>2015</v>
      </c>
      <c r="C145" s="30">
        <f>'Monthly Data'!E145</f>
        <v>6510002.4416000014</v>
      </c>
      <c r="D145" s="30">
        <f>'Monthly Data'!M145</f>
        <v>44.4</v>
      </c>
      <c r="E145" s="30">
        <f>'Monthly Data'!N145</f>
        <v>18.8</v>
      </c>
      <c r="F145" s="30">
        <f>'Monthly Data'!P145</f>
        <v>30</v>
      </c>
      <c r="G145" s="30">
        <f>'Monthly Data'!R145</f>
        <v>83.6</v>
      </c>
      <c r="H145" s="30">
        <f>'Monthly Data'!T145</f>
        <v>2981</v>
      </c>
      <c r="I145" s="30">
        <f>'Monthly Data'!X145</f>
        <v>1</v>
      </c>
      <c r="J145" s="30">
        <f>'Monthly Data'!AD145</f>
        <v>0</v>
      </c>
      <c r="K145" s="30">
        <f>'Monthly Data'!AF145</f>
        <v>0</v>
      </c>
      <c r="L145" s="30">
        <f>'Monthly Data'!AG145</f>
        <v>0</v>
      </c>
      <c r="M145" s="30">
        <f>'Monthly Data'!AH145</f>
        <v>1</v>
      </c>
      <c r="N145" s="30"/>
      <c r="O145" s="23">
        <f>'GS &lt; 50 OLS Model'!$B$5</f>
        <v>-12367234.9465017</v>
      </c>
      <c r="P145" s="23">
        <f>'GS &lt; 50 OLS Model'!$B$6*D145</f>
        <v>113146.82566758621</v>
      </c>
      <c r="Q145" s="23">
        <f>'GS &lt; 50 OLS Model'!$B$7*E145</f>
        <v>247056.31495471587</v>
      </c>
      <c r="R145" s="23">
        <f>'GS &lt; 50 OLS Model'!$B$8*F145</f>
        <v>4051847.47535457</v>
      </c>
      <c r="S145" s="23">
        <f>'GS &lt; 50 OLS Model'!$B$9*G145</f>
        <v>4010796.7505863667</v>
      </c>
      <c r="T145" s="23">
        <f>'GS &lt; 50 OLS Model'!$B$10*H145</f>
        <v>10347113.643534459</v>
      </c>
      <c r="U145" s="23">
        <f>'GS &lt; 50 OLS Model'!$B$11*I145</f>
        <v>670309.16300759197</v>
      </c>
      <c r="V145" s="23">
        <f>'GS &lt; 50 OLS Model'!$B$12*J145</f>
        <v>0</v>
      </c>
      <c r="W145" s="23">
        <f>'GS &lt; 50 OLS Model'!$B$13*K145</f>
        <v>0</v>
      </c>
      <c r="X145" s="23">
        <f>'GS &lt; 50 OLS Model'!$B$14*L145</f>
        <v>0</v>
      </c>
      <c r="Y145" s="23">
        <f>'GS &lt; 50 OLS Model'!$B$15*M145</f>
        <v>-544912.84114379704</v>
      </c>
      <c r="Z145" s="23">
        <f t="shared" si="12"/>
        <v>6528122.3854597937</v>
      </c>
      <c r="AA145" s="13">
        <f t="shared" si="13"/>
        <v>2.7834004706362089E-3</v>
      </c>
      <c r="AB145" s="13">
        <f t="shared" si="14"/>
        <v>2.7834004706362089E-3</v>
      </c>
    </row>
    <row r="146" spans="1:28" x14ac:dyDescent="0.25">
      <c r="AA146" s="14">
        <f>AVERAGE(AA2:AA145)</f>
        <v>3.0048252459612394E-2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23" sqref="A23:B23"/>
    </sheetView>
  </sheetViews>
  <sheetFormatPr defaultRowHeight="13.2" x14ac:dyDescent="0.25"/>
  <cols>
    <col min="1" max="1" width="22.109375" customWidth="1"/>
    <col min="2" max="2" width="14" bestFit="1" customWidth="1"/>
    <col min="3" max="3" width="17.5546875" bestFit="1" customWidth="1"/>
    <col min="4" max="4" width="12.5546875" bestFit="1" customWidth="1"/>
    <col min="5" max="5" width="12" bestFit="1" customWidth="1"/>
  </cols>
  <sheetData>
    <row r="1" spans="1:5" x14ac:dyDescent="0.25">
      <c r="A1" t="s">
        <v>198</v>
      </c>
    </row>
    <row r="2" spans="1:5" x14ac:dyDescent="0.25">
      <c r="A2" t="s">
        <v>199</v>
      </c>
    </row>
    <row r="4" spans="1:5" x14ac:dyDescent="0.25">
      <c r="B4" t="s">
        <v>45</v>
      </c>
      <c r="C4" t="s">
        <v>44</v>
      </c>
      <c r="D4" t="s">
        <v>46</v>
      </c>
      <c r="E4" t="s">
        <v>14</v>
      </c>
    </row>
    <row r="5" spans="1:5" x14ac:dyDescent="0.25">
      <c r="A5" t="s">
        <v>13</v>
      </c>
      <c r="B5" s="62">
        <v>2372385.8406306999</v>
      </c>
      <c r="C5">
        <v>2700183.2083217502</v>
      </c>
      <c r="D5">
        <v>0.87860180498834095</v>
      </c>
      <c r="E5">
        <v>0.38117831629494803</v>
      </c>
    </row>
    <row r="6" spans="1:5" x14ac:dyDescent="0.25">
      <c r="A6" t="s">
        <v>9</v>
      </c>
      <c r="B6" s="62">
        <v>7917.4461268541299</v>
      </c>
      <c r="C6">
        <v>393.453329040048</v>
      </c>
      <c r="D6">
        <v>20.1229613336128</v>
      </c>
      <c r="E6" s="5">
        <v>1.8279046205024502E-42</v>
      </c>
    </row>
    <row r="7" spans="1:5" x14ac:dyDescent="0.25">
      <c r="A7" t="s">
        <v>10</v>
      </c>
      <c r="B7" s="62">
        <v>27988.9979261277</v>
      </c>
      <c r="C7">
        <v>3548.5645359816699</v>
      </c>
      <c r="D7">
        <v>7.88741409162082</v>
      </c>
      <c r="E7" s="5">
        <v>9.3218799924480808E-13</v>
      </c>
    </row>
    <row r="8" spans="1:5" x14ac:dyDescent="0.25">
      <c r="A8" t="s">
        <v>12</v>
      </c>
      <c r="B8" s="62">
        <v>496601.79605890001</v>
      </c>
      <c r="C8">
        <v>86971.441582926098</v>
      </c>
      <c r="D8">
        <v>5.7099409532656402</v>
      </c>
      <c r="E8" s="5">
        <v>6.8808810737678297E-8</v>
      </c>
    </row>
    <row r="9" spans="1:5" x14ac:dyDescent="0.25">
      <c r="A9" s="12" t="s">
        <v>98</v>
      </c>
      <c r="B9" s="62">
        <v>7554.9568147448599</v>
      </c>
      <c r="C9">
        <v>1634.8771693881299</v>
      </c>
      <c r="D9">
        <v>4.6211158588582899</v>
      </c>
      <c r="E9" s="5">
        <v>8.8137639596824905E-6</v>
      </c>
    </row>
    <row r="10" spans="1:5" x14ac:dyDescent="0.25">
      <c r="A10" s="31" t="s">
        <v>137</v>
      </c>
      <c r="B10" s="62">
        <v>-1421979.8795582701</v>
      </c>
      <c r="C10">
        <v>236749.73129780299</v>
      </c>
      <c r="D10">
        <v>-6.0062576281008999</v>
      </c>
      <c r="E10" s="5">
        <v>1.6604219661188699E-8</v>
      </c>
    </row>
    <row r="11" spans="1:5" x14ac:dyDescent="0.25">
      <c r="A11" t="s">
        <v>138</v>
      </c>
      <c r="B11" s="62">
        <v>-784111.92228106898</v>
      </c>
      <c r="C11">
        <v>207398.37952629401</v>
      </c>
      <c r="D11">
        <v>-3.7807041890684601</v>
      </c>
      <c r="E11" s="5">
        <v>2.3394148280122599E-4</v>
      </c>
    </row>
    <row r="12" spans="1:5" x14ac:dyDescent="0.25">
      <c r="A12" t="s">
        <v>32</v>
      </c>
      <c r="B12" s="62">
        <v>-802277.150938896</v>
      </c>
      <c r="C12">
        <v>270018.75188898703</v>
      </c>
      <c r="D12">
        <v>-2.9711905018683198</v>
      </c>
      <c r="E12" s="5">
        <v>3.51287058117947E-3</v>
      </c>
    </row>
    <row r="13" spans="1:5" x14ac:dyDescent="0.25">
      <c r="A13" t="s">
        <v>145</v>
      </c>
      <c r="B13" s="62">
        <v>1124443.96382978</v>
      </c>
      <c r="C13">
        <v>287351.78235869698</v>
      </c>
      <c r="D13">
        <v>3.9131268113247599</v>
      </c>
      <c r="E13" s="5">
        <v>1.4381207154170599E-4</v>
      </c>
    </row>
    <row r="14" spans="1:5" x14ac:dyDescent="0.25">
      <c r="B14" s="62"/>
      <c r="E14" s="5"/>
    </row>
    <row r="15" spans="1:5" x14ac:dyDescent="0.25">
      <c r="A15" s="31" t="s">
        <v>47</v>
      </c>
      <c r="B15" s="62">
        <v>23067120.637441698</v>
      </c>
      <c r="C15" t="s">
        <v>48</v>
      </c>
      <c r="D15">
        <v>2139956.6254148199</v>
      </c>
    </row>
    <row r="16" spans="1:5" x14ac:dyDescent="0.25">
      <c r="A16" t="s">
        <v>49</v>
      </c>
      <c r="B16" s="62">
        <v>70000499557052.398</v>
      </c>
      <c r="C16" t="s">
        <v>50</v>
      </c>
      <c r="D16">
        <v>720084.86926273396</v>
      </c>
    </row>
    <row r="17" spans="1:4" x14ac:dyDescent="0.25">
      <c r="A17" t="s">
        <v>15</v>
      </c>
      <c r="B17" s="5">
        <v>0.89310554918641005</v>
      </c>
      <c r="C17" t="s">
        <v>16</v>
      </c>
      <c r="D17" s="30">
        <v>0.88677106321227095</v>
      </c>
    </row>
    <row r="18" spans="1:4" x14ac:dyDescent="0.25">
      <c r="A18" t="s">
        <v>182</v>
      </c>
      <c r="B18">
        <v>140.99100587365999</v>
      </c>
      <c r="C18" t="s">
        <v>17</v>
      </c>
      <c r="D18" s="5">
        <v>1.1407048729072001E-61</v>
      </c>
    </row>
    <row r="19" spans="1:4" x14ac:dyDescent="0.25">
      <c r="A19" t="s">
        <v>51</v>
      </c>
      <c r="B19">
        <v>-2141.8262828146899</v>
      </c>
      <c r="C19" t="s">
        <v>52</v>
      </c>
      <c r="D19" s="5">
        <v>4301.6525656293798</v>
      </c>
    </row>
    <row r="20" spans="1:4" x14ac:dyDescent="0.25">
      <c r="A20" t="s">
        <v>53</v>
      </c>
      <c r="B20">
        <v>4328.3808853255596</v>
      </c>
      <c r="C20" t="s">
        <v>54</v>
      </c>
      <c r="D20" s="5">
        <v>4312.5134465600304</v>
      </c>
    </row>
    <row r="21" spans="1:4" x14ac:dyDescent="0.25">
      <c r="A21" t="s">
        <v>55</v>
      </c>
      <c r="B21">
        <v>0.24383173479572701</v>
      </c>
      <c r="C21" t="s">
        <v>18</v>
      </c>
      <c r="D21">
        <v>1.49223911667363</v>
      </c>
    </row>
    <row r="22" spans="1:4" x14ac:dyDescent="0.25">
      <c r="A22" s="31" t="s">
        <v>142</v>
      </c>
      <c r="B22">
        <v>0.37275999999999998</v>
      </c>
    </row>
    <row r="23" spans="1:4" x14ac:dyDescent="0.25">
      <c r="A23" s="3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workbookViewId="0"/>
  </sheetViews>
  <sheetFormatPr defaultRowHeight="13.2" x14ac:dyDescent="0.25"/>
  <cols>
    <col min="1" max="1" width="7.109375" style="11" bestFit="1" customWidth="1"/>
    <col min="2" max="2" width="5" style="11" bestFit="1" customWidth="1"/>
    <col min="3" max="3" width="13.5546875" bestFit="1" customWidth="1"/>
    <col min="4" max="5" width="6" bestFit="1" customWidth="1"/>
    <col min="6" max="6" width="10.44140625" style="30" bestFit="1" customWidth="1"/>
    <col min="7" max="7" width="11.109375" bestFit="1" customWidth="1"/>
    <col min="8" max="8" width="6.33203125" bestFit="1" customWidth="1"/>
    <col min="9" max="9" width="4" bestFit="1" customWidth="1"/>
    <col min="10" max="10" width="6.109375" style="30" bestFit="1" customWidth="1"/>
    <col min="11" max="11" width="6.44140625" style="30" bestFit="1" customWidth="1"/>
    <col min="13" max="15" width="10.33203125" style="23" bestFit="1" customWidth="1"/>
    <col min="16" max="16" width="14" style="23" bestFit="1" customWidth="1"/>
    <col min="17" max="17" width="12.33203125" style="23" bestFit="1" customWidth="1"/>
    <col min="18" max="18" width="10.33203125" style="23" bestFit="1" customWidth="1"/>
    <col min="19" max="19" width="8.6640625" style="23" bestFit="1" customWidth="1"/>
    <col min="20" max="20" width="6.109375" style="23" bestFit="1" customWidth="1"/>
    <col min="21" max="21" width="10.33203125" style="23" bestFit="1" customWidth="1"/>
    <col min="22" max="22" width="15.44140625" style="23" bestFit="1" customWidth="1"/>
    <col min="23" max="23" width="15.33203125" bestFit="1" customWidth="1"/>
  </cols>
  <sheetData>
    <row r="1" spans="1:23" x14ac:dyDescent="0.25">
      <c r="A1" s="11" t="str">
        <f>'Monthly Data'!A1</f>
        <v>Date</v>
      </c>
      <c r="B1" s="15" t="s">
        <v>33</v>
      </c>
      <c r="C1" s="30" t="str">
        <f>'Monthly Data'!H1</f>
        <v>GSgt50kWh</v>
      </c>
      <c r="D1" t="str">
        <f>'Monthly Data'!M1</f>
        <v>HDD</v>
      </c>
      <c r="E1" s="30" t="str">
        <f>'Monthly Data'!N1</f>
        <v>CDD</v>
      </c>
      <c r="F1" s="30" t="str">
        <f>'Monthly Data'!P1</f>
        <v>MonthDays</v>
      </c>
      <c r="G1" s="30" t="str">
        <f>'Monthly Data'!W1</f>
        <v>GSgt50Cust</v>
      </c>
      <c r="H1" s="30" t="str">
        <f>'Monthly Data'!AC1</f>
        <v>Spring</v>
      </c>
      <c r="I1" s="30" t="str">
        <f>'Monthly Data'!AD1</f>
        <v>Fall</v>
      </c>
      <c r="J1" s="30" t="str">
        <f>'Monthly Data'!AG1</f>
        <v>DDEC</v>
      </c>
      <c r="K1" s="30" t="str">
        <f>'Monthly Data'!AJ1</f>
        <v>DMAR</v>
      </c>
      <c r="M1" s="23" t="str">
        <f>'GS &gt; 50 OLS Model'!$A$5</f>
        <v>const</v>
      </c>
      <c r="N1" s="23" t="str">
        <f t="shared" ref="N1:U1" si="0">D1</f>
        <v>HDD</v>
      </c>
      <c r="O1" s="23" t="str">
        <f t="shared" si="0"/>
        <v>CDD</v>
      </c>
      <c r="P1" s="23" t="str">
        <f t="shared" si="0"/>
        <v>MonthDays</v>
      </c>
      <c r="Q1" s="23" t="str">
        <f t="shared" si="0"/>
        <v>GSgt50Cust</v>
      </c>
      <c r="R1" s="23" t="str">
        <f t="shared" si="0"/>
        <v>Spring</v>
      </c>
      <c r="S1" s="23" t="str">
        <f t="shared" si="0"/>
        <v>Fall</v>
      </c>
      <c r="T1" s="23" t="str">
        <f t="shared" si="0"/>
        <v>DDEC</v>
      </c>
      <c r="U1" s="23" t="str">
        <f t="shared" si="0"/>
        <v>DMAR</v>
      </c>
      <c r="V1" s="23" t="s">
        <v>56</v>
      </c>
      <c r="W1" s="12" t="s">
        <v>57</v>
      </c>
    </row>
    <row r="2" spans="1:23" x14ac:dyDescent="0.25">
      <c r="A2" s="11">
        <f>'Monthly Data'!A2</f>
        <v>37803</v>
      </c>
      <c r="B2" s="6">
        <f t="shared" ref="B2:B65" si="1">YEAR(A2)</f>
        <v>2003</v>
      </c>
      <c r="C2" s="30">
        <f>'Monthly Data'!H2</f>
        <v>24420938.922200002</v>
      </c>
      <c r="D2" s="30">
        <f>'Monthly Data'!M2</f>
        <v>3.7</v>
      </c>
      <c r="E2" s="30">
        <f>'Monthly Data'!N2</f>
        <v>84.2</v>
      </c>
      <c r="F2" s="30">
        <f>'Monthly Data'!P2</f>
        <v>31</v>
      </c>
      <c r="G2" s="30">
        <f>'Monthly Data'!W2</f>
        <v>414</v>
      </c>
      <c r="H2" s="4">
        <f>'Monthly Data'!AC2</f>
        <v>0</v>
      </c>
      <c r="I2" s="4">
        <f>'Monthly Data'!AD2</f>
        <v>0</v>
      </c>
      <c r="J2" s="30">
        <f>'Monthly Data'!AG2</f>
        <v>0</v>
      </c>
      <c r="K2" s="4">
        <f>'Monthly Data'!AJ2</f>
        <v>0</v>
      </c>
      <c r="L2" s="30"/>
      <c r="M2" s="23">
        <f>'GS &gt; 50 OLS Model'!$B$5</f>
        <v>2372385.8406306999</v>
      </c>
      <c r="N2" s="23">
        <f>'GS &gt; 50 OLS Model'!$B$6*D2</f>
        <v>29294.550669360284</v>
      </c>
      <c r="O2" s="23">
        <f>'GS &gt; 50 OLS Model'!$B$7*E2</f>
        <v>2356673.6253799526</v>
      </c>
      <c r="P2" s="23">
        <f>'GS &gt; 50 OLS Model'!$B$8*F2</f>
        <v>15394655.6778259</v>
      </c>
      <c r="Q2" s="23">
        <f>'GS &gt; 50 OLS Model'!$B$9*G2</f>
        <v>3127752.1213043719</v>
      </c>
      <c r="R2" s="23">
        <f>'GS &gt; 50 OLS Model'!$B$10*H2</f>
        <v>0</v>
      </c>
      <c r="S2" s="23">
        <f>'GS &gt; 50 OLS Model'!$B$11*I2</f>
        <v>0</v>
      </c>
      <c r="T2" s="23">
        <f>'GS &gt; 50 OLS Model'!$B$12*J2</f>
        <v>0</v>
      </c>
      <c r="U2" s="23">
        <f>'GS &gt; 50 OLS Model'!$B$13*K2</f>
        <v>0</v>
      </c>
      <c r="V2" s="23">
        <f t="shared" ref="V2:V33" si="2">SUM(M2:U2)</f>
        <v>23280761.815810286</v>
      </c>
      <c r="W2" s="13">
        <f t="shared" ref="W2:W33" si="3">ABS(V2-C2)/C2</f>
        <v>4.6688504075215201E-2</v>
      </c>
    </row>
    <row r="3" spans="1:23" x14ac:dyDescent="0.25">
      <c r="A3" s="11">
        <f>'Monthly Data'!A3</f>
        <v>37834</v>
      </c>
      <c r="B3" s="6">
        <f t="shared" si="1"/>
        <v>2003</v>
      </c>
      <c r="C3" s="30">
        <f>'Monthly Data'!H3</f>
        <v>23360261.046999998</v>
      </c>
      <c r="D3" s="30">
        <f>'Monthly Data'!M3</f>
        <v>11.4</v>
      </c>
      <c r="E3" s="30">
        <f>'Monthly Data'!N3</f>
        <v>103.7</v>
      </c>
      <c r="F3" s="30">
        <f>'Monthly Data'!P3</f>
        <v>31</v>
      </c>
      <c r="G3" s="30">
        <f>'Monthly Data'!W3</f>
        <v>414</v>
      </c>
      <c r="H3" s="4">
        <f>'Monthly Data'!AC3</f>
        <v>0</v>
      </c>
      <c r="I3" s="4">
        <f>'Monthly Data'!AD3</f>
        <v>0</v>
      </c>
      <c r="J3" s="30">
        <f>'Monthly Data'!AG3</f>
        <v>0</v>
      </c>
      <c r="K3" s="4">
        <f>'Monthly Data'!AJ3</f>
        <v>0</v>
      </c>
      <c r="L3" s="30"/>
      <c r="M3" s="23">
        <f>'GS &gt; 50 OLS Model'!$B$5</f>
        <v>2372385.8406306999</v>
      </c>
      <c r="N3" s="23">
        <f>'GS &gt; 50 OLS Model'!$B$6*D3</f>
        <v>90258.885846137084</v>
      </c>
      <c r="O3" s="23">
        <f>'GS &gt; 50 OLS Model'!$B$7*E3</f>
        <v>2902459.0849394426</v>
      </c>
      <c r="P3" s="23">
        <f>'GS &gt; 50 OLS Model'!$B$8*F3</f>
        <v>15394655.6778259</v>
      </c>
      <c r="Q3" s="23">
        <f>'GS &gt; 50 OLS Model'!$B$9*G3</f>
        <v>3127752.1213043719</v>
      </c>
      <c r="R3" s="23">
        <f>'GS &gt; 50 OLS Model'!$B$10*H3</f>
        <v>0</v>
      </c>
      <c r="S3" s="23">
        <f>'GS &gt; 50 OLS Model'!$B$11*I3</f>
        <v>0</v>
      </c>
      <c r="T3" s="23">
        <f>'GS &gt; 50 OLS Model'!$B$12*J3</f>
        <v>0</v>
      </c>
      <c r="U3" s="23">
        <f>'GS &gt; 50 OLS Model'!$B$13*K3</f>
        <v>0</v>
      </c>
      <c r="V3" s="23">
        <f t="shared" si="2"/>
        <v>23887511.610546552</v>
      </c>
      <c r="W3" s="13">
        <f t="shared" si="3"/>
        <v>2.2570405462753358E-2</v>
      </c>
    </row>
    <row r="4" spans="1:23" x14ac:dyDescent="0.25">
      <c r="A4" s="11">
        <f>'Monthly Data'!A4</f>
        <v>37865</v>
      </c>
      <c r="B4" s="6">
        <f t="shared" si="1"/>
        <v>2003</v>
      </c>
      <c r="C4" s="30">
        <f>'Monthly Data'!H4</f>
        <v>21966317.981799997</v>
      </c>
      <c r="D4" s="30">
        <f>'Monthly Data'!M4</f>
        <v>66.8</v>
      </c>
      <c r="E4" s="30">
        <f>'Monthly Data'!N4</f>
        <v>23.6</v>
      </c>
      <c r="F4" s="30">
        <f>'Monthly Data'!P4</f>
        <v>30</v>
      </c>
      <c r="G4" s="30">
        <f>'Monthly Data'!W4</f>
        <v>414</v>
      </c>
      <c r="H4" s="4">
        <f>'Monthly Data'!AC4</f>
        <v>0</v>
      </c>
      <c r="I4" s="4">
        <f>'Monthly Data'!AD4</f>
        <v>1</v>
      </c>
      <c r="J4" s="30">
        <f>'Monthly Data'!AG4</f>
        <v>0</v>
      </c>
      <c r="K4" s="4">
        <f>'Monthly Data'!AJ4</f>
        <v>0</v>
      </c>
      <c r="L4" s="30"/>
      <c r="M4" s="23">
        <f>'GS &gt; 50 OLS Model'!$B$5</f>
        <v>2372385.8406306999</v>
      </c>
      <c r="N4" s="23">
        <f>'GS &gt; 50 OLS Model'!$B$6*D4</f>
        <v>528885.40127385582</v>
      </c>
      <c r="O4" s="23">
        <f>'GS &gt; 50 OLS Model'!$B$7*E4</f>
        <v>660540.35105661373</v>
      </c>
      <c r="P4" s="23">
        <f>'GS &gt; 50 OLS Model'!$B$8*F4</f>
        <v>14898053.881767001</v>
      </c>
      <c r="Q4" s="23">
        <f>'GS &gt; 50 OLS Model'!$B$9*G4</f>
        <v>3127752.1213043719</v>
      </c>
      <c r="R4" s="23">
        <f>'GS &gt; 50 OLS Model'!$B$10*H4</f>
        <v>0</v>
      </c>
      <c r="S4" s="23">
        <f>'GS &gt; 50 OLS Model'!$B$11*I4</f>
        <v>-784111.92228106898</v>
      </c>
      <c r="T4" s="23">
        <f>'GS &gt; 50 OLS Model'!$B$12*J4</f>
        <v>0</v>
      </c>
      <c r="U4" s="23">
        <f>'GS &gt; 50 OLS Model'!$B$13*K4</f>
        <v>0</v>
      </c>
      <c r="V4" s="23">
        <f t="shared" si="2"/>
        <v>20803505.673751473</v>
      </c>
      <c r="W4" s="13">
        <f t="shared" si="3"/>
        <v>5.2936150201046986E-2</v>
      </c>
    </row>
    <row r="5" spans="1:23" x14ac:dyDescent="0.25">
      <c r="A5" s="11">
        <f>'Monthly Data'!A5</f>
        <v>37895</v>
      </c>
      <c r="B5" s="6">
        <f t="shared" si="1"/>
        <v>2003</v>
      </c>
      <c r="C5" s="30">
        <f>'Monthly Data'!H5</f>
        <v>22580748.527800001</v>
      </c>
      <c r="D5" s="30">
        <f>'Monthly Data'!M5</f>
        <v>313.7</v>
      </c>
      <c r="E5" s="30">
        <f>'Monthly Data'!N5</f>
        <v>0</v>
      </c>
      <c r="F5" s="30">
        <f>'Monthly Data'!P5</f>
        <v>31</v>
      </c>
      <c r="G5" s="30">
        <f>'Monthly Data'!W5</f>
        <v>412</v>
      </c>
      <c r="H5" s="4">
        <f>'Monthly Data'!AC5</f>
        <v>0</v>
      </c>
      <c r="I5" s="4">
        <f>'Monthly Data'!AD5</f>
        <v>1</v>
      </c>
      <c r="J5" s="30">
        <f>'Monthly Data'!AG5</f>
        <v>0</v>
      </c>
      <c r="K5" s="4">
        <f>'Monthly Data'!AJ5</f>
        <v>0</v>
      </c>
      <c r="L5" s="30"/>
      <c r="M5" s="23">
        <f>'GS &gt; 50 OLS Model'!$B$5</f>
        <v>2372385.8406306999</v>
      </c>
      <c r="N5" s="23">
        <f>'GS &gt; 50 OLS Model'!$B$6*D5</f>
        <v>2483702.8499941407</v>
      </c>
      <c r="O5" s="23">
        <f>'GS &gt; 50 OLS Model'!$B$7*E5</f>
        <v>0</v>
      </c>
      <c r="P5" s="23">
        <f>'GS &gt; 50 OLS Model'!$B$8*F5</f>
        <v>15394655.6778259</v>
      </c>
      <c r="Q5" s="23">
        <f>'GS &gt; 50 OLS Model'!$B$9*G5</f>
        <v>3112642.2076748824</v>
      </c>
      <c r="R5" s="23">
        <f>'GS &gt; 50 OLS Model'!$B$10*H5</f>
        <v>0</v>
      </c>
      <c r="S5" s="23">
        <f>'GS &gt; 50 OLS Model'!$B$11*I5</f>
        <v>-784111.92228106898</v>
      </c>
      <c r="T5" s="23">
        <f>'GS &gt; 50 OLS Model'!$B$12*J5</f>
        <v>0</v>
      </c>
      <c r="U5" s="23">
        <f>'GS &gt; 50 OLS Model'!$B$13*K5</f>
        <v>0</v>
      </c>
      <c r="V5" s="23">
        <f t="shared" si="2"/>
        <v>22579274.653844554</v>
      </c>
      <c r="W5" s="13">
        <f t="shared" si="3"/>
        <v>6.5271262094464478E-5</v>
      </c>
    </row>
    <row r="6" spans="1:23" x14ac:dyDescent="0.25">
      <c r="A6" s="11">
        <f>'Monthly Data'!A6</f>
        <v>37926</v>
      </c>
      <c r="B6" s="6">
        <f t="shared" si="1"/>
        <v>2003</v>
      </c>
      <c r="C6" s="30">
        <f>'Monthly Data'!H6</f>
        <v>23883879.202799998</v>
      </c>
      <c r="D6" s="30">
        <f>'Monthly Data'!M6</f>
        <v>435.2</v>
      </c>
      <c r="E6" s="30">
        <f>'Monthly Data'!N6</f>
        <v>0</v>
      </c>
      <c r="F6" s="30">
        <f>'Monthly Data'!P6</f>
        <v>30</v>
      </c>
      <c r="G6" s="30">
        <f>'Monthly Data'!W6</f>
        <v>414</v>
      </c>
      <c r="H6" s="4">
        <f>'Monthly Data'!AC6</f>
        <v>0</v>
      </c>
      <c r="I6" s="4">
        <f>'Monthly Data'!AD6</f>
        <v>1</v>
      </c>
      <c r="J6" s="30">
        <f>'Monthly Data'!AG6</f>
        <v>0</v>
      </c>
      <c r="K6" s="4">
        <f>'Monthly Data'!AJ6</f>
        <v>0</v>
      </c>
      <c r="L6" s="30"/>
      <c r="M6" s="23">
        <f>'GS &gt; 50 OLS Model'!$B$5</f>
        <v>2372385.8406306999</v>
      </c>
      <c r="N6" s="23">
        <f>'GS &gt; 50 OLS Model'!$B$6*D6</f>
        <v>3445672.5544069172</v>
      </c>
      <c r="O6" s="23">
        <f>'GS &gt; 50 OLS Model'!$B$7*E6</f>
        <v>0</v>
      </c>
      <c r="P6" s="23">
        <f>'GS &gt; 50 OLS Model'!$B$8*F6</f>
        <v>14898053.881767001</v>
      </c>
      <c r="Q6" s="23">
        <f>'GS &gt; 50 OLS Model'!$B$9*G6</f>
        <v>3127752.1213043719</v>
      </c>
      <c r="R6" s="23">
        <f>'GS &gt; 50 OLS Model'!$B$10*H6</f>
        <v>0</v>
      </c>
      <c r="S6" s="23">
        <f>'GS &gt; 50 OLS Model'!$B$11*I6</f>
        <v>-784111.92228106898</v>
      </c>
      <c r="T6" s="23">
        <f>'GS &gt; 50 OLS Model'!$B$12*J6</f>
        <v>0</v>
      </c>
      <c r="U6" s="23">
        <f>'GS &gt; 50 OLS Model'!$B$13*K6</f>
        <v>0</v>
      </c>
      <c r="V6" s="23">
        <f t="shared" si="2"/>
        <v>23059752.475827921</v>
      </c>
      <c r="W6" s="13">
        <f t="shared" si="3"/>
        <v>3.4505564191409141E-2</v>
      </c>
    </row>
    <row r="7" spans="1:23" x14ac:dyDescent="0.25">
      <c r="A7" s="11">
        <f>'Monthly Data'!A7</f>
        <v>37956</v>
      </c>
      <c r="B7" s="6">
        <f t="shared" si="1"/>
        <v>2003</v>
      </c>
      <c r="C7" s="30">
        <f>'Monthly Data'!H7</f>
        <v>26092528.087099999</v>
      </c>
      <c r="D7" s="30">
        <f>'Monthly Data'!M7</f>
        <v>652.70000000000005</v>
      </c>
      <c r="E7" s="30">
        <f>'Monthly Data'!N7</f>
        <v>0</v>
      </c>
      <c r="F7" s="30">
        <f>'Monthly Data'!P7</f>
        <v>31</v>
      </c>
      <c r="G7" s="30">
        <f>'Monthly Data'!W7</f>
        <v>414</v>
      </c>
      <c r="H7" s="4">
        <f>'Monthly Data'!AC7</f>
        <v>0</v>
      </c>
      <c r="I7" s="4">
        <f>'Monthly Data'!AD7</f>
        <v>0</v>
      </c>
      <c r="J7" s="30">
        <f>'Monthly Data'!AG7</f>
        <v>1</v>
      </c>
      <c r="K7" s="4">
        <f>'Monthly Data'!AJ7</f>
        <v>0</v>
      </c>
      <c r="L7" s="30"/>
      <c r="M7" s="23">
        <f>'GS &gt; 50 OLS Model'!$B$5</f>
        <v>2372385.8406306999</v>
      </c>
      <c r="N7" s="23">
        <f>'GS &gt; 50 OLS Model'!$B$6*D7</f>
        <v>5167717.0869976906</v>
      </c>
      <c r="O7" s="23">
        <f>'GS &gt; 50 OLS Model'!$B$7*E7</f>
        <v>0</v>
      </c>
      <c r="P7" s="23">
        <f>'GS &gt; 50 OLS Model'!$B$8*F7</f>
        <v>15394655.6778259</v>
      </c>
      <c r="Q7" s="23">
        <f>'GS &gt; 50 OLS Model'!$B$9*G7</f>
        <v>3127752.1213043719</v>
      </c>
      <c r="R7" s="23">
        <f>'GS &gt; 50 OLS Model'!$B$10*H7</f>
        <v>0</v>
      </c>
      <c r="S7" s="23">
        <f>'GS &gt; 50 OLS Model'!$B$11*I7</f>
        <v>0</v>
      </c>
      <c r="T7" s="23">
        <f>'GS &gt; 50 OLS Model'!$B$12*J7</f>
        <v>-802277.150938896</v>
      </c>
      <c r="U7" s="23">
        <f>'GS &gt; 50 OLS Model'!$B$13*K7</f>
        <v>0</v>
      </c>
      <c r="V7" s="23">
        <f t="shared" si="2"/>
        <v>25260233.575819764</v>
      </c>
      <c r="W7" s="13">
        <f t="shared" si="3"/>
        <v>3.1897810304234823E-2</v>
      </c>
    </row>
    <row r="8" spans="1:23" x14ac:dyDescent="0.25">
      <c r="A8" s="11">
        <f>'Monthly Data'!A8</f>
        <v>37987</v>
      </c>
      <c r="B8" s="6">
        <f t="shared" si="1"/>
        <v>2004</v>
      </c>
      <c r="C8" s="30">
        <f>'Monthly Data'!H8</f>
        <v>29765937.781999998</v>
      </c>
      <c r="D8" s="30">
        <f>'Monthly Data'!M8</f>
        <v>981.8</v>
      </c>
      <c r="E8" s="30">
        <f>'Monthly Data'!N8</f>
        <v>0</v>
      </c>
      <c r="F8" s="30">
        <f>'Monthly Data'!P8</f>
        <v>31</v>
      </c>
      <c r="G8" s="30">
        <f>'Monthly Data'!W8</f>
        <v>415</v>
      </c>
      <c r="H8" s="4">
        <f>'Monthly Data'!AC8</f>
        <v>0</v>
      </c>
      <c r="I8" s="4">
        <f>'Monthly Data'!AD8</f>
        <v>0</v>
      </c>
      <c r="J8" s="30">
        <f>'Monthly Data'!AG8</f>
        <v>0</v>
      </c>
      <c r="K8" s="4">
        <f>'Monthly Data'!AJ8</f>
        <v>0</v>
      </c>
      <c r="L8" s="30"/>
      <c r="M8" s="23">
        <f>'GS &gt; 50 OLS Model'!$B$5</f>
        <v>2372385.8406306999</v>
      </c>
      <c r="N8" s="23">
        <f>'GS &gt; 50 OLS Model'!$B$6*D8</f>
        <v>7773348.6073453845</v>
      </c>
      <c r="O8" s="23">
        <f>'GS &gt; 50 OLS Model'!$B$7*E8</f>
        <v>0</v>
      </c>
      <c r="P8" s="23">
        <f>'GS &gt; 50 OLS Model'!$B$8*F8</f>
        <v>15394655.6778259</v>
      </c>
      <c r="Q8" s="23">
        <f>'GS &gt; 50 OLS Model'!$B$9*G8</f>
        <v>3135307.0781191168</v>
      </c>
      <c r="R8" s="23">
        <f>'GS &gt; 50 OLS Model'!$B$10*H8</f>
        <v>0</v>
      </c>
      <c r="S8" s="23">
        <f>'GS &gt; 50 OLS Model'!$B$11*I8</f>
        <v>0</v>
      </c>
      <c r="T8" s="23">
        <f>'GS &gt; 50 OLS Model'!$B$12*J8</f>
        <v>0</v>
      </c>
      <c r="U8" s="23">
        <f>'GS &gt; 50 OLS Model'!$B$13*K8</f>
        <v>0</v>
      </c>
      <c r="V8" s="23">
        <f t="shared" si="2"/>
        <v>28675697.203921102</v>
      </c>
      <c r="W8" s="13">
        <f t="shared" si="3"/>
        <v>3.6627120101627844E-2</v>
      </c>
    </row>
    <row r="9" spans="1:23" x14ac:dyDescent="0.25">
      <c r="A9" s="11">
        <f>'Monthly Data'!A9</f>
        <v>38018</v>
      </c>
      <c r="B9" s="6">
        <f t="shared" si="1"/>
        <v>2004</v>
      </c>
      <c r="C9" s="30">
        <f>'Monthly Data'!H9</f>
        <v>26530743.535300002</v>
      </c>
      <c r="D9" s="30">
        <f>'Monthly Data'!M9</f>
        <v>706.1</v>
      </c>
      <c r="E9" s="30">
        <f>'Monthly Data'!N9</f>
        <v>0</v>
      </c>
      <c r="F9" s="30">
        <f>'Monthly Data'!P9</f>
        <v>29</v>
      </c>
      <c r="G9" s="30">
        <f>'Monthly Data'!W9</f>
        <v>414</v>
      </c>
      <c r="H9" s="4">
        <f>'Monthly Data'!AC9</f>
        <v>0</v>
      </c>
      <c r="I9" s="4">
        <f>'Monthly Data'!AD9</f>
        <v>0</v>
      </c>
      <c r="J9" s="30">
        <f>'Monthly Data'!AG9</f>
        <v>0</v>
      </c>
      <c r="K9" s="4">
        <f>'Monthly Data'!AJ9</f>
        <v>0</v>
      </c>
      <c r="L9" s="30"/>
      <c r="M9" s="23">
        <f>'GS &gt; 50 OLS Model'!$B$5</f>
        <v>2372385.8406306999</v>
      </c>
      <c r="N9" s="23">
        <f>'GS &gt; 50 OLS Model'!$B$6*D9</f>
        <v>5590508.7101717014</v>
      </c>
      <c r="O9" s="23">
        <f>'GS &gt; 50 OLS Model'!$B$7*E9</f>
        <v>0</v>
      </c>
      <c r="P9" s="23">
        <f>'GS &gt; 50 OLS Model'!$B$8*F9</f>
        <v>14401452.0857081</v>
      </c>
      <c r="Q9" s="23">
        <f>'GS &gt; 50 OLS Model'!$B$9*G9</f>
        <v>3127752.1213043719</v>
      </c>
      <c r="R9" s="23">
        <f>'GS &gt; 50 OLS Model'!$B$10*H9</f>
        <v>0</v>
      </c>
      <c r="S9" s="23">
        <f>'GS &gt; 50 OLS Model'!$B$11*I9</f>
        <v>0</v>
      </c>
      <c r="T9" s="23">
        <f>'GS &gt; 50 OLS Model'!$B$12*J9</f>
        <v>0</v>
      </c>
      <c r="U9" s="23">
        <f>'GS &gt; 50 OLS Model'!$B$13*K9</f>
        <v>0</v>
      </c>
      <c r="V9" s="23">
        <f t="shared" si="2"/>
        <v>25492098.757814873</v>
      </c>
      <c r="W9" s="13">
        <f t="shared" si="3"/>
        <v>3.9148724803101671E-2</v>
      </c>
    </row>
    <row r="10" spans="1:23" x14ac:dyDescent="0.25">
      <c r="A10" s="11">
        <f>'Monthly Data'!A10</f>
        <v>38047</v>
      </c>
      <c r="B10" s="6">
        <f t="shared" si="1"/>
        <v>2004</v>
      </c>
      <c r="C10" s="30">
        <f>'Monthly Data'!H10</f>
        <v>26239334.893700004</v>
      </c>
      <c r="D10" s="30">
        <f>'Monthly Data'!M10</f>
        <v>530.1</v>
      </c>
      <c r="E10" s="30">
        <f>'Monthly Data'!N10</f>
        <v>0</v>
      </c>
      <c r="F10" s="30">
        <f>'Monthly Data'!P10</f>
        <v>31</v>
      </c>
      <c r="G10" s="30">
        <f>'Monthly Data'!W10</f>
        <v>415</v>
      </c>
      <c r="H10" s="4">
        <f>'Monthly Data'!AC10</f>
        <v>1</v>
      </c>
      <c r="I10" s="4">
        <f>'Monthly Data'!AD10</f>
        <v>0</v>
      </c>
      <c r="J10" s="30">
        <f>'Monthly Data'!AG10</f>
        <v>0</v>
      </c>
      <c r="K10" s="4">
        <f>'Monthly Data'!AJ10</f>
        <v>1</v>
      </c>
      <c r="L10" s="30"/>
      <c r="M10" s="23">
        <f>'GS &gt; 50 OLS Model'!$B$5</f>
        <v>2372385.8406306999</v>
      </c>
      <c r="N10" s="23">
        <f>'GS &gt; 50 OLS Model'!$B$6*D10</f>
        <v>4197038.1918453742</v>
      </c>
      <c r="O10" s="23">
        <f>'GS &gt; 50 OLS Model'!$B$7*E10</f>
        <v>0</v>
      </c>
      <c r="P10" s="23">
        <f>'GS &gt; 50 OLS Model'!$B$8*F10</f>
        <v>15394655.6778259</v>
      </c>
      <c r="Q10" s="23">
        <f>'GS &gt; 50 OLS Model'!$B$9*G10</f>
        <v>3135307.0781191168</v>
      </c>
      <c r="R10" s="23">
        <f>'GS &gt; 50 OLS Model'!$B$10*H10</f>
        <v>-1421979.8795582701</v>
      </c>
      <c r="S10" s="23">
        <f>'GS &gt; 50 OLS Model'!$B$11*I10</f>
        <v>0</v>
      </c>
      <c r="T10" s="23">
        <f>'GS &gt; 50 OLS Model'!$B$12*J10</f>
        <v>0</v>
      </c>
      <c r="U10" s="23">
        <f>'GS &gt; 50 OLS Model'!$B$13*K10</f>
        <v>1124443.96382978</v>
      </c>
      <c r="V10" s="23">
        <f t="shared" si="2"/>
        <v>24801850.8726926</v>
      </c>
      <c r="W10" s="13">
        <f t="shared" si="3"/>
        <v>5.478355403560705E-2</v>
      </c>
    </row>
    <row r="11" spans="1:23" x14ac:dyDescent="0.25">
      <c r="A11" s="11">
        <f>'Monthly Data'!A11</f>
        <v>38078</v>
      </c>
      <c r="B11" s="6">
        <f t="shared" si="1"/>
        <v>2004</v>
      </c>
      <c r="C11" s="30">
        <f>'Monthly Data'!H11</f>
        <v>21606046.1536</v>
      </c>
      <c r="D11" s="30">
        <f>'Monthly Data'!M11</f>
        <v>358.1</v>
      </c>
      <c r="E11" s="30">
        <f>'Monthly Data'!N11</f>
        <v>0</v>
      </c>
      <c r="F11" s="30">
        <f>'Monthly Data'!P11</f>
        <v>30</v>
      </c>
      <c r="G11" s="30">
        <f>'Monthly Data'!W11</f>
        <v>414</v>
      </c>
      <c r="H11" s="4">
        <f>'Monthly Data'!AC11</f>
        <v>1</v>
      </c>
      <c r="I11" s="4">
        <f>'Monthly Data'!AD11</f>
        <v>0</v>
      </c>
      <c r="J11" s="30">
        <f>'Monthly Data'!AG11</f>
        <v>0</v>
      </c>
      <c r="K11" s="4">
        <f>'Monthly Data'!AJ11</f>
        <v>0</v>
      </c>
      <c r="L11" s="30"/>
      <c r="M11" s="23">
        <f>'GS &gt; 50 OLS Model'!$B$5</f>
        <v>2372385.8406306999</v>
      </c>
      <c r="N11" s="23">
        <f>'GS &gt; 50 OLS Model'!$B$6*D11</f>
        <v>2835237.4580264641</v>
      </c>
      <c r="O11" s="23">
        <f>'GS &gt; 50 OLS Model'!$B$7*E11</f>
        <v>0</v>
      </c>
      <c r="P11" s="23">
        <f>'GS &gt; 50 OLS Model'!$B$8*F11</f>
        <v>14898053.881767001</v>
      </c>
      <c r="Q11" s="23">
        <f>'GS &gt; 50 OLS Model'!$B$9*G11</f>
        <v>3127752.1213043719</v>
      </c>
      <c r="R11" s="23">
        <f>'GS &gt; 50 OLS Model'!$B$10*H11</f>
        <v>-1421979.8795582701</v>
      </c>
      <c r="S11" s="23">
        <f>'GS &gt; 50 OLS Model'!$B$11*I11</f>
        <v>0</v>
      </c>
      <c r="T11" s="23">
        <f>'GS &gt; 50 OLS Model'!$B$12*J11</f>
        <v>0</v>
      </c>
      <c r="U11" s="23">
        <f>'GS &gt; 50 OLS Model'!$B$13*K11</f>
        <v>0</v>
      </c>
      <c r="V11" s="23">
        <f t="shared" si="2"/>
        <v>21811449.422170267</v>
      </c>
      <c r="W11" s="13">
        <f t="shared" si="3"/>
        <v>9.506749504746493E-3</v>
      </c>
    </row>
    <row r="12" spans="1:23" x14ac:dyDescent="0.25">
      <c r="A12" s="11">
        <f>'Monthly Data'!A12</f>
        <v>38108</v>
      </c>
      <c r="B12" s="6">
        <f t="shared" si="1"/>
        <v>2004</v>
      </c>
      <c r="C12" s="30">
        <f>'Monthly Data'!H12</f>
        <v>20960853.2381</v>
      </c>
      <c r="D12" s="30">
        <f>'Monthly Data'!M12</f>
        <v>154.9</v>
      </c>
      <c r="E12" s="30">
        <f>'Monthly Data'!N12</f>
        <v>8.3000000000000007</v>
      </c>
      <c r="F12" s="30">
        <f>'Monthly Data'!P12</f>
        <v>31</v>
      </c>
      <c r="G12" s="30">
        <f>'Monthly Data'!W12</f>
        <v>411</v>
      </c>
      <c r="H12" s="4">
        <f>'Monthly Data'!AC12</f>
        <v>1</v>
      </c>
      <c r="I12" s="4">
        <f>'Monthly Data'!AD12</f>
        <v>0</v>
      </c>
      <c r="J12" s="30">
        <f>'Monthly Data'!AG12</f>
        <v>0</v>
      </c>
      <c r="K12" s="4">
        <f>'Monthly Data'!AJ12</f>
        <v>0</v>
      </c>
      <c r="L12" s="30"/>
      <c r="M12" s="23">
        <f>'GS &gt; 50 OLS Model'!$B$5</f>
        <v>2372385.8406306999</v>
      </c>
      <c r="N12" s="23">
        <f>'GS &gt; 50 OLS Model'!$B$6*D12</f>
        <v>1226412.4050497047</v>
      </c>
      <c r="O12" s="23">
        <f>'GS &gt; 50 OLS Model'!$B$7*E12</f>
        <v>232308.68278685992</v>
      </c>
      <c r="P12" s="23">
        <f>'GS &gt; 50 OLS Model'!$B$8*F12</f>
        <v>15394655.6778259</v>
      </c>
      <c r="Q12" s="23">
        <f>'GS &gt; 50 OLS Model'!$B$9*G12</f>
        <v>3105087.2508601374</v>
      </c>
      <c r="R12" s="23">
        <f>'GS &gt; 50 OLS Model'!$B$10*H12</f>
        <v>-1421979.8795582701</v>
      </c>
      <c r="S12" s="23">
        <f>'GS &gt; 50 OLS Model'!$B$11*I12</f>
        <v>0</v>
      </c>
      <c r="T12" s="23">
        <f>'GS &gt; 50 OLS Model'!$B$12*J12</f>
        <v>0</v>
      </c>
      <c r="U12" s="23">
        <f>'GS &gt; 50 OLS Model'!$B$13*K12</f>
        <v>0</v>
      </c>
      <c r="V12" s="23">
        <f t="shared" si="2"/>
        <v>20908869.977595031</v>
      </c>
      <c r="W12" s="13">
        <f t="shared" si="3"/>
        <v>2.4800164341821657E-3</v>
      </c>
    </row>
    <row r="13" spans="1:23" x14ac:dyDescent="0.25">
      <c r="A13" s="11">
        <f>'Monthly Data'!A13</f>
        <v>38139</v>
      </c>
      <c r="B13" s="6">
        <f t="shared" si="1"/>
        <v>2004</v>
      </c>
      <c r="C13" s="30">
        <f>'Monthly Data'!H13</f>
        <v>20846787.057999998</v>
      </c>
      <c r="D13" s="30">
        <f>'Monthly Data'!M13</f>
        <v>71.400000000000006</v>
      </c>
      <c r="E13" s="30">
        <f>'Monthly Data'!N13</f>
        <v>19.100000000000001</v>
      </c>
      <c r="F13" s="30">
        <f>'Monthly Data'!P13</f>
        <v>30</v>
      </c>
      <c r="G13" s="30">
        <f>'Monthly Data'!W13</f>
        <v>409</v>
      </c>
      <c r="H13" s="4">
        <f>'Monthly Data'!AC13</f>
        <v>0</v>
      </c>
      <c r="I13" s="4">
        <f>'Monthly Data'!AD13</f>
        <v>0</v>
      </c>
      <c r="J13" s="30">
        <f>'Monthly Data'!AG13</f>
        <v>0</v>
      </c>
      <c r="K13" s="4">
        <f>'Monthly Data'!AJ13</f>
        <v>0</v>
      </c>
      <c r="L13" s="30"/>
      <c r="M13" s="23">
        <f>'GS &gt; 50 OLS Model'!$B$5</f>
        <v>2372385.8406306999</v>
      </c>
      <c r="N13" s="23">
        <f>'GS &gt; 50 OLS Model'!$B$6*D13</f>
        <v>565305.65345738491</v>
      </c>
      <c r="O13" s="23">
        <f>'GS &gt; 50 OLS Model'!$B$7*E13</f>
        <v>534589.86038903915</v>
      </c>
      <c r="P13" s="23">
        <f>'GS &gt; 50 OLS Model'!$B$8*F13</f>
        <v>14898053.881767001</v>
      </c>
      <c r="Q13" s="23">
        <f>'GS &gt; 50 OLS Model'!$B$9*G13</f>
        <v>3089977.3372306479</v>
      </c>
      <c r="R13" s="23">
        <f>'GS &gt; 50 OLS Model'!$B$10*H13</f>
        <v>0</v>
      </c>
      <c r="S13" s="23">
        <f>'GS &gt; 50 OLS Model'!$B$11*I13</f>
        <v>0</v>
      </c>
      <c r="T13" s="23">
        <f>'GS &gt; 50 OLS Model'!$B$12*J13</f>
        <v>0</v>
      </c>
      <c r="U13" s="23">
        <f>'GS &gt; 50 OLS Model'!$B$13*K13</f>
        <v>0</v>
      </c>
      <c r="V13" s="23">
        <f t="shared" si="2"/>
        <v>21460312.573474776</v>
      </c>
      <c r="W13" s="13">
        <f t="shared" si="3"/>
        <v>2.9430219331536559E-2</v>
      </c>
    </row>
    <row r="14" spans="1:23" x14ac:dyDescent="0.25">
      <c r="A14" s="11">
        <f>'Monthly Data'!A14</f>
        <v>38169</v>
      </c>
      <c r="B14" s="6">
        <f t="shared" si="1"/>
        <v>2004</v>
      </c>
      <c r="C14" s="30">
        <f>'Monthly Data'!H14</f>
        <v>22529240.182599999</v>
      </c>
      <c r="D14" s="30">
        <f>'Monthly Data'!M14</f>
        <v>6.9</v>
      </c>
      <c r="E14" s="30">
        <f>'Monthly Data'!N14</f>
        <v>62.6</v>
      </c>
      <c r="F14" s="30">
        <f>'Monthly Data'!P14</f>
        <v>31</v>
      </c>
      <c r="G14" s="30">
        <f>'Monthly Data'!W14</f>
        <v>408</v>
      </c>
      <c r="H14" s="4">
        <f>'Monthly Data'!AC14</f>
        <v>0</v>
      </c>
      <c r="I14" s="4">
        <f>'Monthly Data'!AD14</f>
        <v>0</v>
      </c>
      <c r="J14" s="30">
        <f>'Monthly Data'!AG14</f>
        <v>0</v>
      </c>
      <c r="K14" s="4">
        <f>'Monthly Data'!AJ14</f>
        <v>0</v>
      </c>
      <c r="L14" s="30"/>
      <c r="M14" s="23">
        <f>'GS &gt; 50 OLS Model'!$B$5</f>
        <v>2372385.8406306999</v>
      </c>
      <c r="N14" s="23">
        <f>'GS &gt; 50 OLS Model'!$B$6*D14</f>
        <v>54630.3782752935</v>
      </c>
      <c r="O14" s="23">
        <f>'GS &gt; 50 OLS Model'!$B$7*E14</f>
        <v>1752111.2701755941</v>
      </c>
      <c r="P14" s="23">
        <f>'GS &gt; 50 OLS Model'!$B$8*F14</f>
        <v>15394655.6778259</v>
      </c>
      <c r="Q14" s="23">
        <f>'GS &gt; 50 OLS Model'!$B$9*G14</f>
        <v>3082422.3804159029</v>
      </c>
      <c r="R14" s="23">
        <f>'GS &gt; 50 OLS Model'!$B$10*H14</f>
        <v>0</v>
      </c>
      <c r="S14" s="23">
        <f>'GS &gt; 50 OLS Model'!$B$11*I14</f>
        <v>0</v>
      </c>
      <c r="T14" s="23">
        <f>'GS &gt; 50 OLS Model'!$B$12*J14</f>
        <v>0</v>
      </c>
      <c r="U14" s="23">
        <f>'GS &gt; 50 OLS Model'!$B$13*K14</f>
        <v>0</v>
      </c>
      <c r="V14" s="23">
        <f t="shared" si="2"/>
        <v>22656205.547323391</v>
      </c>
      <c r="W14" s="13">
        <f t="shared" si="3"/>
        <v>5.635581302091624E-3</v>
      </c>
    </row>
    <row r="15" spans="1:23" x14ac:dyDescent="0.25">
      <c r="A15" s="11">
        <f>'Monthly Data'!A15</f>
        <v>38200</v>
      </c>
      <c r="B15" s="6">
        <f t="shared" si="1"/>
        <v>2004</v>
      </c>
      <c r="C15" s="30">
        <f>'Monthly Data'!H15</f>
        <v>23116010.276900001</v>
      </c>
      <c r="D15" s="30">
        <f>'Monthly Data'!M15</f>
        <v>31.5</v>
      </c>
      <c r="E15" s="30">
        <f>'Monthly Data'!N15</f>
        <v>45.9</v>
      </c>
      <c r="F15" s="30">
        <f>'Monthly Data'!P15</f>
        <v>31</v>
      </c>
      <c r="G15" s="30">
        <f>'Monthly Data'!W15</f>
        <v>408</v>
      </c>
      <c r="H15" s="4">
        <f>'Monthly Data'!AC15</f>
        <v>0</v>
      </c>
      <c r="I15" s="4">
        <f>'Monthly Data'!AD15</f>
        <v>0</v>
      </c>
      <c r="J15" s="30">
        <f>'Monthly Data'!AG15</f>
        <v>0</v>
      </c>
      <c r="K15" s="4">
        <f>'Monthly Data'!AJ15</f>
        <v>0</v>
      </c>
      <c r="L15" s="30"/>
      <c r="M15" s="23">
        <f>'GS &gt; 50 OLS Model'!$B$5</f>
        <v>2372385.8406306999</v>
      </c>
      <c r="N15" s="23">
        <f>'GS &gt; 50 OLS Model'!$B$6*D15</f>
        <v>249399.55299590511</v>
      </c>
      <c r="O15" s="23">
        <f>'GS &gt; 50 OLS Model'!$B$7*E15</f>
        <v>1284695.0048092613</v>
      </c>
      <c r="P15" s="23">
        <f>'GS &gt; 50 OLS Model'!$B$8*F15</f>
        <v>15394655.6778259</v>
      </c>
      <c r="Q15" s="23">
        <f>'GS &gt; 50 OLS Model'!$B$9*G15</f>
        <v>3082422.3804159029</v>
      </c>
      <c r="R15" s="23">
        <f>'GS &gt; 50 OLS Model'!$B$10*H15</f>
        <v>0</v>
      </c>
      <c r="S15" s="23">
        <f>'GS &gt; 50 OLS Model'!$B$11*I15</f>
        <v>0</v>
      </c>
      <c r="T15" s="23">
        <f>'GS &gt; 50 OLS Model'!$B$12*J15</f>
        <v>0</v>
      </c>
      <c r="U15" s="23">
        <f>'GS &gt; 50 OLS Model'!$B$13*K15</f>
        <v>0</v>
      </c>
      <c r="V15" s="23">
        <f t="shared" si="2"/>
        <v>22383558.456677668</v>
      </c>
      <c r="W15" s="13">
        <f t="shared" si="3"/>
        <v>3.168590995801198E-2</v>
      </c>
    </row>
    <row r="16" spans="1:23" x14ac:dyDescent="0.25">
      <c r="A16" s="11">
        <f>'Monthly Data'!A16</f>
        <v>38231</v>
      </c>
      <c r="B16" s="6">
        <f t="shared" si="1"/>
        <v>2004</v>
      </c>
      <c r="C16" s="30">
        <f>'Monthly Data'!H16</f>
        <v>21292315.925000001</v>
      </c>
      <c r="D16" s="30">
        <f>'Monthly Data'!M16</f>
        <v>61.3</v>
      </c>
      <c r="E16" s="30">
        <f>'Monthly Data'!N16</f>
        <v>15.5</v>
      </c>
      <c r="F16" s="30">
        <f>'Monthly Data'!P16</f>
        <v>30</v>
      </c>
      <c r="G16" s="30">
        <f>'Monthly Data'!W16</f>
        <v>408</v>
      </c>
      <c r="H16" s="4">
        <f>'Monthly Data'!AC16</f>
        <v>0</v>
      </c>
      <c r="I16" s="4">
        <f>'Monthly Data'!AD16</f>
        <v>1</v>
      </c>
      <c r="J16" s="30">
        <f>'Monthly Data'!AG16</f>
        <v>0</v>
      </c>
      <c r="K16" s="4">
        <f>'Monthly Data'!AJ16</f>
        <v>0</v>
      </c>
      <c r="L16" s="30"/>
      <c r="M16" s="23">
        <f>'GS &gt; 50 OLS Model'!$B$5</f>
        <v>2372385.8406306999</v>
      </c>
      <c r="N16" s="23">
        <f>'GS &gt; 50 OLS Model'!$B$6*D16</f>
        <v>485339.44757615816</v>
      </c>
      <c r="O16" s="23">
        <f>'GS &gt; 50 OLS Model'!$B$7*E16</f>
        <v>433829.46785497933</v>
      </c>
      <c r="P16" s="23">
        <f>'GS &gt; 50 OLS Model'!$B$8*F16</f>
        <v>14898053.881767001</v>
      </c>
      <c r="Q16" s="23">
        <f>'GS &gt; 50 OLS Model'!$B$9*G16</f>
        <v>3082422.3804159029</v>
      </c>
      <c r="R16" s="23">
        <f>'GS &gt; 50 OLS Model'!$B$10*H16</f>
        <v>0</v>
      </c>
      <c r="S16" s="23">
        <f>'GS &gt; 50 OLS Model'!$B$11*I16</f>
        <v>-784111.92228106898</v>
      </c>
      <c r="T16" s="23">
        <f>'GS &gt; 50 OLS Model'!$B$12*J16</f>
        <v>0</v>
      </c>
      <c r="U16" s="23">
        <f>'GS &gt; 50 OLS Model'!$B$13*K16</f>
        <v>0</v>
      </c>
      <c r="V16" s="23">
        <f t="shared" si="2"/>
        <v>20487919.095963672</v>
      </c>
      <c r="W16" s="13">
        <f t="shared" si="3"/>
        <v>3.7778738201599785E-2</v>
      </c>
    </row>
    <row r="17" spans="1:23" x14ac:dyDescent="0.25">
      <c r="A17" s="11">
        <f>'Monthly Data'!A17</f>
        <v>38261</v>
      </c>
      <c r="B17" s="6">
        <f t="shared" si="1"/>
        <v>2004</v>
      </c>
      <c r="C17" s="30">
        <f>'Monthly Data'!H17</f>
        <v>21578957.8893</v>
      </c>
      <c r="D17" s="30">
        <f>'Monthly Data'!M17</f>
        <v>276</v>
      </c>
      <c r="E17" s="30">
        <f>'Monthly Data'!N17</f>
        <v>0</v>
      </c>
      <c r="F17" s="30">
        <f>'Monthly Data'!P17</f>
        <v>31</v>
      </c>
      <c r="G17" s="30">
        <f>'Monthly Data'!W17</f>
        <v>408</v>
      </c>
      <c r="H17" s="4">
        <f>'Monthly Data'!AC17</f>
        <v>0</v>
      </c>
      <c r="I17" s="4">
        <f>'Monthly Data'!AD17</f>
        <v>1</v>
      </c>
      <c r="J17" s="30">
        <f>'Monthly Data'!AG17</f>
        <v>0</v>
      </c>
      <c r="K17" s="4">
        <f>'Monthly Data'!AJ17</f>
        <v>0</v>
      </c>
      <c r="L17" s="30"/>
      <c r="M17" s="23">
        <f>'GS &gt; 50 OLS Model'!$B$5</f>
        <v>2372385.8406306999</v>
      </c>
      <c r="N17" s="23">
        <f>'GS &gt; 50 OLS Model'!$B$6*D17</f>
        <v>2185215.1310117398</v>
      </c>
      <c r="O17" s="23">
        <f>'GS &gt; 50 OLS Model'!$B$7*E17</f>
        <v>0</v>
      </c>
      <c r="P17" s="23">
        <f>'GS &gt; 50 OLS Model'!$B$8*F17</f>
        <v>15394655.6778259</v>
      </c>
      <c r="Q17" s="23">
        <f>'GS &gt; 50 OLS Model'!$B$9*G17</f>
        <v>3082422.3804159029</v>
      </c>
      <c r="R17" s="23">
        <f>'GS &gt; 50 OLS Model'!$B$10*H17</f>
        <v>0</v>
      </c>
      <c r="S17" s="23">
        <f>'GS &gt; 50 OLS Model'!$B$11*I17</f>
        <v>-784111.92228106898</v>
      </c>
      <c r="T17" s="23">
        <f>'GS &gt; 50 OLS Model'!$B$12*J17</f>
        <v>0</v>
      </c>
      <c r="U17" s="23">
        <f>'GS &gt; 50 OLS Model'!$B$13*K17</f>
        <v>0</v>
      </c>
      <c r="V17" s="23">
        <f t="shared" si="2"/>
        <v>22250567.107603174</v>
      </c>
      <c r="W17" s="13">
        <f t="shared" si="3"/>
        <v>3.1123338844652619E-2</v>
      </c>
    </row>
    <row r="18" spans="1:23" x14ac:dyDescent="0.25">
      <c r="A18" s="11">
        <f>'Monthly Data'!A18</f>
        <v>38292</v>
      </c>
      <c r="B18" s="6">
        <f t="shared" si="1"/>
        <v>2004</v>
      </c>
      <c r="C18" s="30">
        <f>'Monthly Data'!H18</f>
        <v>22448169.337200001</v>
      </c>
      <c r="D18" s="30">
        <f>'Monthly Data'!M18</f>
        <v>452.3</v>
      </c>
      <c r="E18" s="30">
        <f>'Monthly Data'!N18</f>
        <v>0</v>
      </c>
      <c r="F18" s="30">
        <f>'Monthly Data'!P18</f>
        <v>30</v>
      </c>
      <c r="G18" s="30">
        <f>'Monthly Data'!W18</f>
        <v>410</v>
      </c>
      <c r="H18" s="4">
        <f>'Monthly Data'!AC18</f>
        <v>0</v>
      </c>
      <c r="I18" s="4">
        <f>'Monthly Data'!AD18</f>
        <v>1</v>
      </c>
      <c r="J18" s="30">
        <f>'Monthly Data'!AG18</f>
        <v>0</v>
      </c>
      <c r="K18" s="4">
        <f>'Monthly Data'!AJ18</f>
        <v>0</v>
      </c>
      <c r="L18" s="30"/>
      <c r="M18" s="23">
        <f>'GS &gt; 50 OLS Model'!$B$5</f>
        <v>2372385.8406306999</v>
      </c>
      <c r="N18" s="23">
        <f>'GS &gt; 50 OLS Model'!$B$6*D18</f>
        <v>3581060.8831761233</v>
      </c>
      <c r="O18" s="23">
        <f>'GS &gt; 50 OLS Model'!$B$7*E18</f>
        <v>0</v>
      </c>
      <c r="P18" s="23">
        <f>'GS &gt; 50 OLS Model'!$B$8*F18</f>
        <v>14898053.881767001</v>
      </c>
      <c r="Q18" s="23">
        <f>'GS &gt; 50 OLS Model'!$B$9*G18</f>
        <v>3097532.2940453924</v>
      </c>
      <c r="R18" s="23">
        <f>'GS &gt; 50 OLS Model'!$B$10*H18</f>
        <v>0</v>
      </c>
      <c r="S18" s="23">
        <f>'GS &gt; 50 OLS Model'!$B$11*I18</f>
        <v>-784111.92228106898</v>
      </c>
      <c r="T18" s="23">
        <f>'GS &gt; 50 OLS Model'!$B$12*J18</f>
        <v>0</v>
      </c>
      <c r="U18" s="23">
        <f>'GS &gt; 50 OLS Model'!$B$13*K18</f>
        <v>0</v>
      </c>
      <c r="V18" s="23">
        <f t="shared" si="2"/>
        <v>23164920.97733815</v>
      </c>
      <c r="W18" s="13">
        <f t="shared" si="3"/>
        <v>3.1929180031192286E-2</v>
      </c>
    </row>
    <row r="19" spans="1:23" x14ac:dyDescent="0.25">
      <c r="A19" s="11">
        <f>'Monthly Data'!A19</f>
        <v>38322</v>
      </c>
      <c r="B19" s="6">
        <f t="shared" si="1"/>
        <v>2004</v>
      </c>
      <c r="C19" s="30">
        <f>'Monthly Data'!H19</f>
        <v>25723131.816</v>
      </c>
      <c r="D19" s="30">
        <f>'Monthly Data'!M19</f>
        <v>722.8</v>
      </c>
      <c r="E19" s="30">
        <f>'Monthly Data'!N19</f>
        <v>0</v>
      </c>
      <c r="F19" s="30">
        <f>'Monthly Data'!P19</f>
        <v>31</v>
      </c>
      <c r="G19" s="30">
        <f>'Monthly Data'!W19</f>
        <v>411</v>
      </c>
      <c r="H19" s="4">
        <f>'Monthly Data'!AC19</f>
        <v>0</v>
      </c>
      <c r="I19" s="4">
        <f>'Monthly Data'!AD19</f>
        <v>0</v>
      </c>
      <c r="J19" s="30">
        <f>'Monthly Data'!AG19</f>
        <v>1</v>
      </c>
      <c r="K19" s="4">
        <f>'Monthly Data'!AJ19</f>
        <v>0</v>
      </c>
      <c r="L19" s="30"/>
      <c r="M19" s="23">
        <f>'GS &gt; 50 OLS Model'!$B$5</f>
        <v>2372385.8406306999</v>
      </c>
      <c r="N19" s="23">
        <f>'GS &gt; 50 OLS Model'!$B$6*D19</f>
        <v>5722730.0604901649</v>
      </c>
      <c r="O19" s="23">
        <f>'GS &gt; 50 OLS Model'!$B$7*E19</f>
        <v>0</v>
      </c>
      <c r="P19" s="23">
        <f>'GS &gt; 50 OLS Model'!$B$8*F19</f>
        <v>15394655.6778259</v>
      </c>
      <c r="Q19" s="23">
        <f>'GS &gt; 50 OLS Model'!$B$9*G19</f>
        <v>3105087.2508601374</v>
      </c>
      <c r="R19" s="23">
        <f>'GS &gt; 50 OLS Model'!$B$10*H19</f>
        <v>0</v>
      </c>
      <c r="S19" s="23">
        <f>'GS &gt; 50 OLS Model'!$B$11*I19</f>
        <v>0</v>
      </c>
      <c r="T19" s="23">
        <f>'GS &gt; 50 OLS Model'!$B$12*J19</f>
        <v>-802277.150938896</v>
      </c>
      <c r="U19" s="23">
        <f>'GS &gt; 50 OLS Model'!$B$13*K19</f>
        <v>0</v>
      </c>
      <c r="V19" s="23">
        <f t="shared" si="2"/>
        <v>25792581.678868007</v>
      </c>
      <c r="W19" s="13">
        <f t="shared" si="3"/>
        <v>2.6998991944211432E-3</v>
      </c>
    </row>
    <row r="20" spans="1:23" x14ac:dyDescent="0.25">
      <c r="A20" s="11">
        <f>'Monthly Data'!A20</f>
        <v>38353</v>
      </c>
      <c r="B20" s="6">
        <f t="shared" si="1"/>
        <v>2005</v>
      </c>
      <c r="C20" s="30">
        <f>'Monthly Data'!H20</f>
        <v>27569052.093499999</v>
      </c>
      <c r="D20" s="30">
        <f>'Monthly Data'!M20</f>
        <v>862.4</v>
      </c>
      <c r="E20" s="30">
        <f>'Monthly Data'!N20</f>
        <v>0</v>
      </c>
      <c r="F20" s="30">
        <f>'Monthly Data'!P20</f>
        <v>31</v>
      </c>
      <c r="G20" s="30">
        <f>'Monthly Data'!W20</f>
        <v>413</v>
      </c>
      <c r="H20" s="4">
        <f>'Monthly Data'!AC20</f>
        <v>0</v>
      </c>
      <c r="I20" s="4">
        <f>'Monthly Data'!AD20</f>
        <v>0</v>
      </c>
      <c r="J20" s="30">
        <f>'Monthly Data'!AG20</f>
        <v>0</v>
      </c>
      <c r="K20" s="4">
        <f>'Monthly Data'!AJ20</f>
        <v>0</v>
      </c>
      <c r="L20" s="30"/>
      <c r="M20" s="23">
        <f>'GS &gt; 50 OLS Model'!$B$5</f>
        <v>2372385.8406306999</v>
      </c>
      <c r="N20" s="23">
        <f>'GS &gt; 50 OLS Model'!$B$6*D20</f>
        <v>6828005.5397990011</v>
      </c>
      <c r="O20" s="23">
        <f>'GS &gt; 50 OLS Model'!$B$7*E20</f>
        <v>0</v>
      </c>
      <c r="P20" s="23">
        <f>'GS &gt; 50 OLS Model'!$B$8*F20</f>
        <v>15394655.6778259</v>
      </c>
      <c r="Q20" s="23">
        <f>'GS &gt; 50 OLS Model'!$B$9*G20</f>
        <v>3120197.1644896274</v>
      </c>
      <c r="R20" s="23">
        <f>'GS &gt; 50 OLS Model'!$B$10*H20</f>
        <v>0</v>
      </c>
      <c r="S20" s="23">
        <f>'GS &gt; 50 OLS Model'!$B$11*I20</f>
        <v>0</v>
      </c>
      <c r="T20" s="23">
        <f>'GS &gt; 50 OLS Model'!$B$12*J20</f>
        <v>0</v>
      </c>
      <c r="U20" s="23">
        <f>'GS &gt; 50 OLS Model'!$B$13*K20</f>
        <v>0</v>
      </c>
      <c r="V20" s="23">
        <f t="shared" si="2"/>
        <v>27715244.222745225</v>
      </c>
      <c r="W20" s="13">
        <f t="shared" si="3"/>
        <v>5.3027622694250447E-3</v>
      </c>
    </row>
    <row r="21" spans="1:23" x14ac:dyDescent="0.25">
      <c r="A21" s="11">
        <f>'Monthly Data'!A21</f>
        <v>38384</v>
      </c>
      <c r="B21" s="6">
        <f t="shared" si="1"/>
        <v>2005</v>
      </c>
      <c r="C21" s="30">
        <f>'Monthly Data'!H21</f>
        <v>24566476.700599998</v>
      </c>
      <c r="D21" s="30">
        <f>'Monthly Data'!M21</f>
        <v>676.1</v>
      </c>
      <c r="E21" s="30">
        <f>'Monthly Data'!N21</f>
        <v>0</v>
      </c>
      <c r="F21" s="30">
        <f>'Monthly Data'!P21</f>
        <v>28</v>
      </c>
      <c r="G21" s="30">
        <f>'Monthly Data'!W21</f>
        <v>421</v>
      </c>
      <c r="H21" s="4">
        <f>'Monthly Data'!AC21</f>
        <v>0</v>
      </c>
      <c r="I21" s="4">
        <f>'Monthly Data'!AD21</f>
        <v>0</v>
      </c>
      <c r="J21" s="30">
        <f>'Monthly Data'!AG21</f>
        <v>0</v>
      </c>
      <c r="K21" s="4">
        <f>'Monthly Data'!AJ21</f>
        <v>0</v>
      </c>
      <c r="L21" s="30"/>
      <c r="M21" s="23">
        <f>'GS &gt; 50 OLS Model'!$B$5</f>
        <v>2372385.8406306999</v>
      </c>
      <c r="N21" s="23">
        <f>'GS &gt; 50 OLS Model'!$B$6*D21</f>
        <v>5352985.3263660772</v>
      </c>
      <c r="O21" s="23">
        <f>'GS &gt; 50 OLS Model'!$B$7*E21</f>
        <v>0</v>
      </c>
      <c r="P21" s="23">
        <f>'GS &gt; 50 OLS Model'!$B$8*F21</f>
        <v>13904850.2896492</v>
      </c>
      <c r="Q21" s="23">
        <f>'GS &gt; 50 OLS Model'!$B$9*G21</f>
        <v>3180636.8190075862</v>
      </c>
      <c r="R21" s="23">
        <f>'GS &gt; 50 OLS Model'!$B$10*H21</f>
        <v>0</v>
      </c>
      <c r="S21" s="23">
        <f>'GS &gt; 50 OLS Model'!$B$11*I21</f>
        <v>0</v>
      </c>
      <c r="T21" s="23">
        <f>'GS &gt; 50 OLS Model'!$B$12*J21</f>
        <v>0</v>
      </c>
      <c r="U21" s="23">
        <f>'GS &gt; 50 OLS Model'!$B$13*K21</f>
        <v>0</v>
      </c>
      <c r="V21" s="23">
        <f t="shared" si="2"/>
        <v>24810858.275653563</v>
      </c>
      <c r="W21" s="13">
        <f t="shared" si="3"/>
        <v>9.9477665451145683E-3</v>
      </c>
    </row>
    <row r="22" spans="1:23" x14ac:dyDescent="0.25">
      <c r="A22" s="11">
        <f>'Monthly Data'!A22</f>
        <v>38412</v>
      </c>
      <c r="B22" s="6">
        <f t="shared" si="1"/>
        <v>2005</v>
      </c>
      <c r="C22" s="30">
        <f>'Monthly Data'!H22</f>
        <v>25142758.970300004</v>
      </c>
      <c r="D22" s="30">
        <f>'Monthly Data'!M22</f>
        <v>635.4</v>
      </c>
      <c r="E22" s="30">
        <f>'Monthly Data'!N22</f>
        <v>0</v>
      </c>
      <c r="F22" s="30">
        <f>'Monthly Data'!P22</f>
        <v>31</v>
      </c>
      <c r="G22" s="30">
        <f>'Monthly Data'!W22</f>
        <v>421</v>
      </c>
      <c r="H22" s="4">
        <f>'Monthly Data'!AC22</f>
        <v>1</v>
      </c>
      <c r="I22" s="4">
        <f>'Monthly Data'!AD22</f>
        <v>0</v>
      </c>
      <c r="J22" s="30">
        <f>'Monthly Data'!AG22</f>
        <v>0</v>
      </c>
      <c r="K22" s="4">
        <f>'Monthly Data'!AJ22</f>
        <v>1</v>
      </c>
      <c r="L22" s="30"/>
      <c r="M22" s="23">
        <f>'GS &gt; 50 OLS Model'!$B$5</f>
        <v>2372385.8406306999</v>
      </c>
      <c r="N22" s="23">
        <f>'GS &gt; 50 OLS Model'!$B$6*D22</f>
        <v>5030745.2690031137</v>
      </c>
      <c r="O22" s="23">
        <f>'GS &gt; 50 OLS Model'!$B$7*E22</f>
        <v>0</v>
      </c>
      <c r="P22" s="23">
        <f>'GS &gt; 50 OLS Model'!$B$8*F22</f>
        <v>15394655.6778259</v>
      </c>
      <c r="Q22" s="23">
        <f>'GS &gt; 50 OLS Model'!$B$9*G22</f>
        <v>3180636.8190075862</v>
      </c>
      <c r="R22" s="23">
        <f>'GS &gt; 50 OLS Model'!$B$10*H22</f>
        <v>-1421979.8795582701</v>
      </c>
      <c r="S22" s="23">
        <f>'GS &gt; 50 OLS Model'!$B$11*I22</f>
        <v>0</v>
      </c>
      <c r="T22" s="23">
        <f>'GS &gt; 50 OLS Model'!$B$12*J22</f>
        <v>0</v>
      </c>
      <c r="U22" s="23">
        <f>'GS &gt; 50 OLS Model'!$B$13*K22</f>
        <v>1124443.96382978</v>
      </c>
      <c r="V22" s="23">
        <f t="shared" si="2"/>
        <v>25680887.690738812</v>
      </c>
      <c r="W22" s="13">
        <f t="shared" si="3"/>
        <v>2.1402930405309741E-2</v>
      </c>
    </row>
    <row r="23" spans="1:23" x14ac:dyDescent="0.25">
      <c r="A23" s="11">
        <f>'Monthly Data'!A23</f>
        <v>38443</v>
      </c>
      <c r="B23" s="6">
        <f t="shared" si="1"/>
        <v>2005</v>
      </c>
      <c r="C23" s="30">
        <f>'Monthly Data'!H23</f>
        <v>20867074.699299999</v>
      </c>
      <c r="D23" s="30">
        <f>'Monthly Data'!M23</f>
        <v>337.2</v>
      </c>
      <c r="E23" s="30">
        <f>'Monthly Data'!N23</f>
        <v>0</v>
      </c>
      <c r="F23" s="30">
        <f>'Monthly Data'!P23</f>
        <v>30</v>
      </c>
      <c r="G23" s="30">
        <f>'Monthly Data'!W23</f>
        <v>421</v>
      </c>
      <c r="H23" s="4">
        <f>'Monthly Data'!AC23</f>
        <v>1</v>
      </c>
      <c r="I23" s="4">
        <f>'Monthly Data'!AD23</f>
        <v>0</v>
      </c>
      <c r="J23" s="30">
        <f>'Monthly Data'!AG23</f>
        <v>0</v>
      </c>
      <c r="K23" s="4">
        <f>'Monthly Data'!AJ23</f>
        <v>0</v>
      </c>
      <c r="L23" s="30"/>
      <c r="M23" s="23">
        <f>'GS &gt; 50 OLS Model'!$B$5</f>
        <v>2372385.8406306999</v>
      </c>
      <c r="N23" s="23">
        <f>'GS &gt; 50 OLS Model'!$B$6*D23</f>
        <v>2669762.8339752126</v>
      </c>
      <c r="O23" s="23">
        <f>'GS &gt; 50 OLS Model'!$B$7*E23</f>
        <v>0</v>
      </c>
      <c r="P23" s="23">
        <f>'GS &gt; 50 OLS Model'!$B$8*F23</f>
        <v>14898053.881767001</v>
      </c>
      <c r="Q23" s="23">
        <f>'GS &gt; 50 OLS Model'!$B$9*G23</f>
        <v>3180636.8190075862</v>
      </c>
      <c r="R23" s="23">
        <f>'GS &gt; 50 OLS Model'!$B$10*H23</f>
        <v>-1421979.8795582701</v>
      </c>
      <c r="S23" s="23">
        <f>'GS &gt; 50 OLS Model'!$B$11*I23</f>
        <v>0</v>
      </c>
      <c r="T23" s="23">
        <f>'GS &gt; 50 OLS Model'!$B$12*J23</f>
        <v>0</v>
      </c>
      <c r="U23" s="23">
        <f>'GS &gt; 50 OLS Model'!$B$13*K23</f>
        <v>0</v>
      </c>
      <c r="V23" s="23">
        <f t="shared" si="2"/>
        <v>21698859.495822232</v>
      </c>
      <c r="W23" s="13">
        <f t="shared" si="3"/>
        <v>3.9861111751813325E-2</v>
      </c>
    </row>
    <row r="24" spans="1:23" x14ac:dyDescent="0.25">
      <c r="A24" s="11">
        <f>'Monthly Data'!A24</f>
        <v>38473</v>
      </c>
      <c r="B24" s="6">
        <f t="shared" si="1"/>
        <v>2005</v>
      </c>
      <c r="C24" s="30">
        <f>'Monthly Data'!H24</f>
        <v>20404260.852899998</v>
      </c>
      <c r="D24" s="30">
        <f>'Monthly Data'!M24</f>
        <v>212.4</v>
      </c>
      <c r="E24" s="30">
        <f>'Monthly Data'!N24</f>
        <v>0.5</v>
      </c>
      <c r="F24" s="30">
        <f>'Monthly Data'!P24</f>
        <v>31</v>
      </c>
      <c r="G24" s="30">
        <f>'Monthly Data'!W24</f>
        <v>418</v>
      </c>
      <c r="H24" s="4">
        <f>'Monthly Data'!AC24</f>
        <v>1</v>
      </c>
      <c r="I24" s="4">
        <f>'Monthly Data'!AD24</f>
        <v>0</v>
      </c>
      <c r="J24" s="30">
        <f>'Monthly Data'!AG24</f>
        <v>0</v>
      </c>
      <c r="K24" s="4">
        <f>'Monthly Data'!AJ24</f>
        <v>0</v>
      </c>
      <c r="L24" s="30"/>
      <c r="M24" s="23">
        <f>'GS &gt; 50 OLS Model'!$B$5</f>
        <v>2372385.8406306999</v>
      </c>
      <c r="N24" s="23">
        <f>'GS &gt; 50 OLS Model'!$B$6*D24</f>
        <v>1681665.5573438173</v>
      </c>
      <c r="O24" s="23">
        <f>'GS &gt; 50 OLS Model'!$B$7*E24</f>
        <v>13994.49896306385</v>
      </c>
      <c r="P24" s="23">
        <f>'GS &gt; 50 OLS Model'!$B$8*F24</f>
        <v>15394655.6778259</v>
      </c>
      <c r="Q24" s="23">
        <f>'GS &gt; 50 OLS Model'!$B$9*G24</f>
        <v>3157971.9485633513</v>
      </c>
      <c r="R24" s="23">
        <f>'GS &gt; 50 OLS Model'!$B$10*H24</f>
        <v>-1421979.8795582701</v>
      </c>
      <c r="S24" s="23">
        <f>'GS &gt; 50 OLS Model'!$B$11*I24</f>
        <v>0</v>
      </c>
      <c r="T24" s="23">
        <f>'GS &gt; 50 OLS Model'!$B$12*J24</f>
        <v>0</v>
      </c>
      <c r="U24" s="23">
        <f>'GS &gt; 50 OLS Model'!$B$13*K24</f>
        <v>0</v>
      </c>
      <c r="V24" s="23">
        <f t="shared" si="2"/>
        <v>21198693.643768564</v>
      </c>
      <c r="W24" s="13">
        <f t="shared" si="3"/>
        <v>3.8934651766895784E-2</v>
      </c>
    </row>
    <row r="25" spans="1:23" x14ac:dyDescent="0.25">
      <c r="A25" s="11">
        <f>'Monthly Data'!A25</f>
        <v>38504</v>
      </c>
      <c r="B25" s="6">
        <f t="shared" si="1"/>
        <v>2005</v>
      </c>
      <c r="C25" s="30">
        <f>'Monthly Data'!H25</f>
        <v>21596936.101499997</v>
      </c>
      <c r="D25" s="30">
        <f>'Monthly Data'!M25</f>
        <v>18.399999999999999</v>
      </c>
      <c r="E25" s="30">
        <f>'Monthly Data'!N25</f>
        <v>98.8</v>
      </c>
      <c r="F25" s="30">
        <f>'Monthly Data'!P25</f>
        <v>30</v>
      </c>
      <c r="G25" s="30">
        <f>'Monthly Data'!W25</f>
        <v>416</v>
      </c>
      <c r="H25" s="4">
        <f>'Monthly Data'!AC25</f>
        <v>0</v>
      </c>
      <c r="I25" s="4">
        <f>'Monthly Data'!AD25</f>
        <v>0</v>
      </c>
      <c r="J25" s="30">
        <f>'Monthly Data'!AG25</f>
        <v>0</v>
      </c>
      <c r="K25" s="4">
        <f>'Monthly Data'!AJ25</f>
        <v>0</v>
      </c>
      <c r="L25" s="30"/>
      <c r="M25" s="23">
        <f>'GS &gt; 50 OLS Model'!$B$5</f>
        <v>2372385.8406306999</v>
      </c>
      <c r="N25" s="23">
        <f>'GS &gt; 50 OLS Model'!$B$6*D25</f>
        <v>145681.00873411598</v>
      </c>
      <c r="O25" s="23">
        <f>'GS &gt; 50 OLS Model'!$B$7*E25</f>
        <v>2765312.9951014165</v>
      </c>
      <c r="P25" s="23">
        <f>'GS &gt; 50 OLS Model'!$B$8*F25</f>
        <v>14898053.881767001</v>
      </c>
      <c r="Q25" s="23">
        <f>'GS &gt; 50 OLS Model'!$B$9*G25</f>
        <v>3142862.0349338618</v>
      </c>
      <c r="R25" s="23">
        <f>'GS &gt; 50 OLS Model'!$B$10*H25</f>
        <v>0</v>
      </c>
      <c r="S25" s="23">
        <f>'GS &gt; 50 OLS Model'!$B$11*I25</f>
        <v>0</v>
      </c>
      <c r="T25" s="23">
        <f>'GS &gt; 50 OLS Model'!$B$12*J25</f>
        <v>0</v>
      </c>
      <c r="U25" s="23">
        <f>'GS &gt; 50 OLS Model'!$B$13*K25</f>
        <v>0</v>
      </c>
      <c r="V25" s="23">
        <f t="shared" si="2"/>
        <v>23324295.761167094</v>
      </c>
      <c r="W25" s="13">
        <f t="shared" si="3"/>
        <v>7.9981699790607097E-2</v>
      </c>
    </row>
    <row r="26" spans="1:23" x14ac:dyDescent="0.25">
      <c r="A26" s="11">
        <f>'Monthly Data'!A26</f>
        <v>38534</v>
      </c>
      <c r="B26" s="6">
        <f t="shared" si="1"/>
        <v>2005</v>
      </c>
      <c r="C26" s="30">
        <f>'Monthly Data'!H26</f>
        <v>23663615.6472</v>
      </c>
      <c r="D26" s="30">
        <f>'Monthly Data'!M26</f>
        <v>2.1</v>
      </c>
      <c r="E26" s="30">
        <f>'Monthly Data'!N26</f>
        <v>141.69999999999999</v>
      </c>
      <c r="F26" s="30">
        <f>'Monthly Data'!P26</f>
        <v>31</v>
      </c>
      <c r="G26" s="30">
        <f>'Monthly Data'!W26</f>
        <v>415</v>
      </c>
      <c r="H26" s="4">
        <f>'Monthly Data'!AC26</f>
        <v>0</v>
      </c>
      <c r="I26" s="4">
        <f>'Monthly Data'!AD26</f>
        <v>0</v>
      </c>
      <c r="J26" s="30">
        <f>'Monthly Data'!AG26</f>
        <v>0</v>
      </c>
      <c r="K26" s="4">
        <f>'Monthly Data'!AJ26</f>
        <v>0</v>
      </c>
      <c r="L26" s="30"/>
      <c r="M26" s="23">
        <f>'GS &gt; 50 OLS Model'!$B$5</f>
        <v>2372385.8406306999</v>
      </c>
      <c r="N26" s="23">
        <f>'GS &gt; 50 OLS Model'!$B$6*D26</f>
        <v>16626.636866393674</v>
      </c>
      <c r="O26" s="23">
        <f>'GS &gt; 50 OLS Model'!$B$7*E26</f>
        <v>3966041.0061322949</v>
      </c>
      <c r="P26" s="23">
        <f>'GS &gt; 50 OLS Model'!$B$8*F26</f>
        <v>15394655.6778259</v>
      </c>
      <c r="Q26" s="23">
        <f>'GS &gt; 50 OLS Model'!$B$9*G26</f>
        <v>3135307.0781191168</v>
      </c>
      <c r="R26" s="23">
        <f>'GS &gt; 50 OLS Model'!$B$10*H26</f>
        <v>0</v>
      </c>
      <c r="S26" s="23">
        <f>'GS &gt; 50 OLS Model'!$B$11*I26</f>
        <v>0</v>
      </c>
      <c r="T26" s="23">
        <f>'GS &gt; 50 OLS Model'!$B$12*J26</f>
        <v>0</v>
      </c>
      <c r="U26" s="23">
        <f>'GS &gt; 50 OLS Model'!$B$13*K26</f>
        <v>0</v>
      </c>
      <c r="V26" s="23">
        <f t="shared" si="2"/>
        <v>24885016.239574406</v>
      </c>
      <c r="W26" s="13">
        <f t="shared" si="3"/>
        <v>5.1615129766483046E-2</v>
      </c>
    </row>
    <row r="27" spans="1:23" x14ac:dyDescent="0.25">
      <c r="A27" s="11">
        <f>'Monthly Data'!A27</f>
        <v>38565</v>
      </c>
      <c r="B27" s="6">
        <f t="shared" si="1"/>
        <v>2005</v>
      </c>
      <c r="C27" s="30">
        <f>'Monthly Data'!H27</f>
        <v>22921424.677199997</v>
      </c>
      <c r="D27" s="30">
        <f>'Monthly Data'!M27</f>
        <v>4.2</v>
      </c>
      <c r="E27" s="30">
        <f>'Monthly Data'!N27</f>
        <v>112.6</v>
      </c>
      <c r="F27" s="30">
        <f>'Monthly Data'!P27</f>
        <v>31</v>
      </c>
      <c r="G27" s="30">
        <f>'Monthly Data'!W27</f>
        <v>415</v>
      </c>
      <c r="H27" s="4">
        <f>'Monthly Data'!AC27</f>
        <v>0</v>
      </c>
      <c r="I27" s="4">
        <f>'Monthly Data'!AD27</f>
        <v>0</v>
      </c>
      <c r="J27" s="30">
        <f>'Monthly Data'!AG27</f>
        <v>0</v>
      </c>
      <c r="K27" s="4">
        <f>'Monthly Data'!AJ27</f>
        <v>0</v>
      </c>
      <c r="L27" s="30"/>
      <c r="M27" s="23">
        <f>'GS &gt; 50 OLS Model'!$B$5</f>
        <v>2372385.8406306999</v>
      </c>
      <c r="N27" s="23">
        <f>'GS &gt; 50 OLS Model'!$B$6*D27</f>
        <v>33253.273732787347</v>
      </c>
      <c r="O27" s="23">
        <f>'GS &gt; 50 OLS Model'!$B$7*E27</f>
        <v>3151561.1664819787</v>
      </c>
      <c r="P27" s="23">
        <f>'GS &gt; 50 OLS Model'!$B$8*F27</f>
        <v>15394655.6778259</v>
      </c>
      <c r="Q27" s="23">
        <f>'GS &gt; 50 OLS Model'!$B$9*G27</f>
        <v>3135307.0781191168</v>
      </c>
      <c r="R27" s="23">
        <f>'GS &gt; 50 OLS Model'!$B$10*H27</f>
        <v>0</v>
      </c>
      <c r="S27" s="23">
        <f>'GS &gt; 50 OLS Model'!$B$11*I27</f>
        <v>0</v>
      </c>
      <c r="T27" s="23">
        <f>'GS &gt; 50 OLS Model'!$B$12*J27</f>
        <v>0</v>
      </c>
      <c r="U27" s="23">
        <f>'GS &gt; 50 OLS Model'!$B$13*K27</f>
        <v>0</v>
      </c>
      <c r="V27" s="23">
        <f t="shared" si="2"/>
        <v>24087163.036790483</v>
      </c>
      <c r="W27" s="13">
        <f t="shared" si="3"/>
        <v>5.0858023705221467E-2</v>
      </c>
    </row>
    <row r="28" spans="1:23" x14ac:dyDescent="0.25">
      <c r="A28" s="11">
        <f>'Monthly Data'!A28</f>
        <v>38596</v>
      </c>
      <c r="B28" s="6">
        <f t="shared" si="1"/>
        <v>2005</v>
      </c>
      <c r="C28" s="30">
        <f>'Monthly Data'!H28</f>
        <v>22271827.447900001</v>
      </c>
      <c r="D28" s="30">
        <f>'Monthly Data'!M28</f>
        <v>56.4</v>
      </c>
      <c r="E28" s="30">
        <f>'Monthly Data'!N28</f>
        <v>27.1</v>
      </c>
      <c r="F28" s="30">
        <f>'Monthly Data'!P28</f>
        <v>30</v>
      </c>
      <c r="G28" s="30">
        <f>'Monthly Data'!W28</f>
        <v>416</v>
      </c>
      <c r="H28" s="4">
        <f>'Monthly Data'!AC28</f>
        <v>0</v>
      </c>
      <c r="I28" s="4">
        <f>'Monthly Data'!AD28</f>
        <v>1</v>
      </c>
      <c r="J28" s="30">
        <f>'Monthly Data'!AG28</f>
        <v>0</v>
      </c>
      <c r="K28" s="4">
        <f>'Monthly Data'!AJ28</f>
        <v>0</v>
      </c>
      <c r="L28" s="30"/>
      <c r="M28" s="23">
        <f>'GS &gt; 50 OLS Model'!$B$5</f>
        <v>2372385.8406306999</v>
      </c>
      <c r="N28" s="23">
        <f>'GS &gt; 50 OLS Model'!$B$6*D28</f>
        <v>446543.96155457292</v>
      </c>
      <c r="O28" s="23">
        <f>'GS &gt; 50 OLS Model'!$B$7*E28</f>
        <v>758501.84379806067</v>
      </c>
      <c r="P28" s="23">
        <f>'GS &gt; 50 OLS Model'!$B$8*F28</f>
        <v>14898053.881767001</v>
      </c>
      <c r="Q28" s="23">
        <f>'GS &gt; 50 OLS Model'!$B$9*G28</f>
        <v>3142862.0349338618</v>
      </c>
      <c r="R28" s="23">
        <f>'GS &gt; 50 OLS Model'!$B$10*H28</f>
        <v>0</v>
      </c>
      <c r="S28" s="23">
        <f>'GS &gt; 50 OLS Model'!$B$11*I28</f>
        <v>-784111.92228106898</v>
      </c>
      <c r="T28" s="23">
        <f>'GS &gt; 50 OLS Model'!$B$12*J28</f>
        <v>0</v>
      </c>
      <c r="U28" s="23">
        <f>'GS &gt; 50 OLS Model'!$B$13*K28</f>
        <v>0</v>
      </c>
      <c r="V28" s="23">
        <f t="shared" si="2"/>
        <v>20834235.640403129</v>
      </c>
      <c r="W28" s="13">
        <f t="shared" si="3"/>
        <v>6.4547546035896644E-2</v>
      </c>
    </row>
    <row r="29" spans="1:23" x14ac:dyDescent="0.25">
      <c r="A29" s="11">
        <f>'Monthly Data'!A29</f>
        <v>38626</v>
      </c>
      <c r="B29" s="6">
        <f t="shared" si="1"/>
        <v>2005</v>
      </c>
      <c r="C29" s="30">
        <f>'Monthly Data'!H29</f>
        <v>22384730.759799998</v>
      </c>
      <c r="D29" s="30">
        <f>'Monthly Data'!M29</f>
        <v>272.7</v>
      </c>
      <c r="E29" s="30">
        <f>'Monthly Data'!N29</f>
        <v>3.3</v>
      </c>
      <c r="F29" s="30">
        <f>'Monthly Data'!P29</f>
        <v>31</v>
      </c>
      <c r="G29" s="30">
        <f>'Monthly Data'!W29</f>
        <v>417</v>
      </c>
      <c r="H29" s="4">
        <f>'Monthly Data'!AC29</f>
        <v>0</v>
      </c>
      <c r="I29" s="4">
        <f>'Monthly Data'!AD29</f>
        <v>1</v>
      </c>
      <c r="J29" s="30">
        <f>'Monthly Data'!AG29</f>
        <v>0</v>
      </c>
      <c r="K29" s="4">
        <f>'Monthly Data'!AJ29</f>
        <v>0</v>
      </c>
      <c r="L29" s="30"/>
      <c r="M29" s="23">
        <f>'GS &gt; 50 OLS Model'!$B$5</f>
        <v>2372385.8406306999</v>
      </c>
      <c r="N29" s="23">
        <f>'GS &gt; 50 OLS Model'!$B$6*D29</f>
        <v>2159087.558793121</v>
      </c>
      <c r="O29" s="23">
        <f>'GS &gt; 50 OLS Model'!$B$7*E29</f>
        <v>92363.693156221401</v>
      </c>
      <c r="P29" s="23">
        <f>'GS &gt; 50 OLS Model'!$B$8*F29</f>
        <v>15394655.6778259</v>
      </c>
      <c r="Q29" s="23">
        <f>'GS &gt; 50 OLS Model'!$B$9*G29</f>
        <v>3150416.9917486068</v>
      </c>
      <c r="R29" s="23">
        <f>'GS &gt; 50 OLS Model'!$B$10*H29</f>
        <v>0</v>
      </c>
      <c r="S29" s="23">
        <f>'GS &gt; 50 OLS Model'!$B$11*I29</f>
        <v>-784111.92228106898</v>
      </c>
      <c r="T29" s="23">
        <f>'GS &gt; 50 OLS Model'!$B$12*J29</f>
        <v>0</v>
      </c>
      <c r="U29" s="23">
        <f>'GS &gt; 50 OLS Model'!$B$13*K29</f>
        <v>0</v>
      </c>
      <c r="V29" s="23">
        <f t="shared" si="2"/>
        <v>22384797.839873482</v>
      </c>
      <c r="W29" s="13">
        <f t="shared" si="3"/>
        <v>2.9966888680991057E-6</v>
      </c>
    </row>
    <row r="30" spans="1:23" x14ac:dyDescent="0.25">
      <c r="A30" s="11">
        <f>'Monthly Data'!A30</f>
        <v>38657</v>
      </c>
      <c r="B30" s="6">
        <f t="shared" si="1"/>
        <v>2005</v>
      </c>
      <c r="C30" s="30">
        <f>'Monthly Data'!H30</f>
        <v>22932180.202</v>
      </c>
      <c r="D30" s="30">
        <f>'Monthly Data'!M30</f>
        <v>432</v>
      </c>
      <c r="E30" s="30">
        <f>'Monthly Data'!N30</f>
        <v>0</v>
      </c>
      <c r="F30" s="30">
        <f>'Monthly Data'!P30</f>
        <v>30</v>
      </c>
      <c r="G30" s="30">
        <f>'Monthly Data'!W30</f>
        <v>419</v>
      </c>
      <c r="H30" s="4">
        <f>'Monthly Data'!AC30</f>
        <v>0</v>
      </c>
      <c r="I30" s="4">
        <f>'Monthly Data'!AD30</f>
        <v>1</v>
      </c>
      <c r="J30" s="30">
        <f>'Monthly Data'!AG30</f>
        <v>0</v>
      </c>
      <c r="K30" s="4">
        <f>'Monthly Data'!AJ30</f>
        <v>0</v>
      </c>
      <c r="L30" s="30"/>
      <c r="M30" s="23">
        <f>'GS &gt; 50 OLS Model'!$B$5</f>
        <v>2372385.8406306999</v>
      </c>
      <c r="N30" s="23">
        <f>'GS &gt; 50 OLS Model'!$B$6*D30</f>
        <v>3420336.7268009842</v>
      </c>
      <c r="O30" s="23">
        <f>'GS &gt; 50 OLS Model'!$B$7*E30</f>
        <v>0</v>
      </c>
      <c r="P30" s="23">
        <f>'GS &gt; 50 OLS Model'!$B$8*F30</f>
        <v>14898053.881767001</v>
      </c>
      <c r="Q30" s="23">
        <f>'GS &gt; 50 OLS Model'!$B$9*G30</f>
        <v>3165526.9053780963</v>
      </c>
      <c r="R30" s="23">
        <f>'GS &gt; 50 OLS Model'!$B$10*H30</f>
        <v>0</v>
      </c>
      <c r="S30" s="23">
        <f>'GS &gt; 50 OLS Model'!$B$11*I30</f>
        <v>-784111.92228106898</v>
      </c>
      <c r="T30" s="23">
        <f>'GS &gt; 50 OLS Model'!$B$12*J30</f>
        <v>0</v>
      </c>
      <c r="U30" s="23">
        <f>'GS &gt; 50 OLS Model'!$B$13*K30</f>
        <v>0</v>
      </c>
      <c r="V30" s="23">
        <f t="shared" si="2"/>
        <v>23072191.432295714</v>
      </c>
      <c r="W30" s="13">
        <f t="shared" si="3"/>
        <v>6.1054478493720848E-3</v>
      </c>
    </row>
    <row r="31" spans="1:23" x14ac:dyDescent="0.25">
      <c r="A31" s="11">
        <f>'Monthly Data'!A31</f>
        <v>38687</v>
      </c>
      <c r="B31" s="6">
        <f t="shared" si="1"/>
        <v>2005</v>
      </c>
      <c r="C31" s="30">
        <f>'Monthly Data'!H31</f>
        <v>26108347.308600001</v>
      </c>
      <c r="D31" s="30">
        <f>'Monthly Data'!M31</f>
        <v>735.5</v>
      </c>
      <c r="E31" s="30">
        <f>'Monthly Data'!N31</f>
        <v>0</v>
      </c>
      <c r="F31" s="30">
        <f>'Monthly Data'!P31</f>
        <v>31</v>
      </c>
      <c r="G31" s="30">
        <f>'Monthly Data'!W31</f>
        <v>425</v>
      </c>
      <c r="H31" s="4">
        <f>'Monthly Data'!AC31</f>
        <v>0</v>
      </c>
      <c r="I31" s="4">
        <f>'Monthly Data'!AD31</f>
        <v>0</v>
      </c>
      <c r="J31" s="30">
        <f>'Monthly Data'!AG31</f>
        <v>1</v>
      </c>
      <c r="K31" s="4">
        <f>'Monthly Data'!AJ31</f>
        <v>0</v>
      </c>
      <c r="L31" s="30"/>
      <c r="M31" s="23">
        <f>'GS &gt; 50 OLS Model'!$B$5</f>
        <v>2372385.8406306999</v>
      </c>
      <c r="N31" s="23">
        <f>'GS &gt; 50 OLS Model'!$B$6*D31</f>
        <v>5823281.6263012122</v>
      </c>
      <c r="O31" s="23">
        <f>'GS &gt; 50 OLS Model'!$B$7*E31</f>
        <v>0</v>
      </c>
      <c r="P31" s="23">
        <f>'GS &gt; 50 OLS Model'!$B$8*F31</f>
        <v>15394655.6778259</v>
      </c>
      <c r="Q31" s="23">
        <f>'GS &gt; 50 OLS Model'!$B$9*G31</f>
        <v>3210856.6462665657</v>
      </c>
      <c r="R31" s="23">
        <f>'GS &gt; 50 OLS Model'!$B$10*H31</f>
        <v>0</v>
      </c>
      <c r="S31" s="23">
        <f>'GS &gt; 50 OLS Model'!$B$11*I31</f>
        <v>0</v>
      </c>
      <c r="T31" s="23">
        <f>'GS &gt; 50 OLS Model'!$B$12*J31</f>
        <v>-802277.150938896</v>
      </c>
      <c r="U31" s="23">
        <f>'GS &gt; 50 OLS Model'!$B$13*K31</f>
        <v>0</v>
      </c>
      <c r="V31" s="23">
        <f t="shared" si="2"/>
        <v>25998902.640085481</v>
      </c>
      <c r="W31" s="13">
        <f t="shared" si="3"/>
        <v>4.1919416507252153E-3</v>
      </c>
    </row>
    <row r="32" spans="1:23" x14ac:dyDescent="0.25">
      <c r="A32" s="11">
        <f>'Monthly Data'!A32</f>
        <v>38718</v>
      </c>
      <c r="B32" s="6">
        <f t="shared" si="1"/>
        <v>2006</v>
      </c>
      <c r="C32" s="30">
        <f>'Monthly Data'!H32</f>
        <v>26334301.803600002</v>
      </c>
      <c r="D32" s="30">
        <f>'Monthly Data'!M32</f>
        <v>653.5</v>
      </c>
      <c r="E32" s="30">
        <f>'Monthly Data'!N32</f>
        <v>0</v>
      </c>
      <c r="F32" s="30">
        <f>'Monthly Data'!P32</f>
        <v>31</v>
      </c>
      <c r="G32" s="30">
        <f>'Monthly Data'!W32</f>
        <v>423</v>
      </c>
      <c r="H32" s="4">
        <f>'Monthly Data'!AC32</f>
        <v>0</v>
      </c>
      <c r="I32" s="4">
        <f>'Monthly Data'!AD32</f>
        <v>0</v>
      </c>
      <c r="J32" s="30">
        <f>'Monthly Data'!AG32</f>
        <v>0</v>
      </c>
      <c r="K32" s="4">
        <f>'Monthly Data'!AJ32</f>
        <v>0</v>
      </c>
      <c r="L32" s="30"/>
      <c r="M32" s="23">
        <f>'GS &gt; 50 OLS Model'!$B$5</f>
        <v>2372385.8406306999</v>
      </c>
      <c r="N32" s="23">
        <f>'GS &gt; 50 OLS Model'!$B$6*D32</f>
        <v>5174051.0438991738</v>
      </c>
      <c r="O32" s="23">
        <f>'GS &gt; 50 OLS Model'!$B$7*E32</f>
        <v>0</v>
      </c>
      <c r="P32" s="23">
        <f>'GS &gt; 50 OLS Model'!$B$8*F32</f>
        <v>15394655.6778259</v>
      </c>
      <c r="Q32" s="23">
        <f>'GS &gt; 50 OLS Model'!$B$9*G32</f>
        <v>3195746.7326370757</v>
      </c>
      <c r="R32" s="23">
        <f>'GS &gt; 50 OLS Model'!$B$10*H32</f>
        <v>0</v>
      </c>
      <c r="S32" s="23">
        <f>'GS &gt; 50 OLS Model'!$B$11*I32</f>
        <v>0</v>
      </c>
      <c r="T32" s="23">
        <f>'GS &gt; 50 OLS Model'!$B$12*J32</f>
        <v>0</v>
      </c>
      <c r="U32" s="23">
        <f>'GS &gt; 50 OLS Model'!$B$13*K32</f>
        <v>0</v>
      </c>
      <c r="V32" s="23">
        <f t="shared" si="2"/>
        <v>26136839.294992849</v>
      </c>
      <c r="W32" s="13">
        <f t="shared" si="3"/>
        <v>7.4983005085845471E-3</v>
      </c>
    </row>
    <row r="33" spans="1:23" x14ac:dyDescent="0.25">
      <c r="A33" s="11">
        <f>'Monthly Data'!A33</f>
        <v>38749</v>
      </c>
      <c r="B33" s="6">
        <f t="shared" si="1"/>
        <v>2006</v>
      </c>
      <c r="C33" s="30">
        <f>'Monthly Data'!H33</f>
        <v>26152871.519700006</v>
      </c>
      <c r="D33" s="30">
        <f>'Monthly Data'!M33</f>
        <v>679.8</v>
      </c>
      <c r="E33" s="30">
        <f>'Monthly Data'!N33</f>
        <v>0</v>
      </c>
      <c r="F33" s="30">
        <f>'Monthly Data'!P33</f>
        <v>28</v>
      </c>
      <c r="G33" s="30">
        <f>'Monthly Data'!W33</f>
        <v>422</v>
      </c>
      <c r="H33" s="4">
        <f>'Monthly Data'!AC33</f>
        <v>0</v>
      </c>
      <c r="I33" s="4">
        <f>'Monthly Data'!AD33</f>
        <v>0</v>
      </c>
      <c r="J33" s="30">
        <f>'Monthly Data'!AG33</f>
        <v>0</v>
      </c>
      <c r="K33" s="4">
        <f>'Monthly Data'!AJ33</f>
        <v>0</v>
      </c>
      <c r="L33" s="30"/>
      <c r="M33" s="23">
        <f>'GS &gt; 50 OLS Model'!$B$5</f>
        <v>2372385.8406306999</v>
      </c>
      <c r="N33" s="23">
        <f>'GS &gt; 50 OLS Model'!$B$6*D33</f>
        <v>5382279.8770354372</v>
      </c>
      <c r="O33" s="23">
        <f>'GS &gt; 50 OLS Model'!$B$7*E33</f>
        <v>0</v>
      </c>
      <c r="P33" s="23">
        <f>'GS &gt; 50 OLS Model'!$B$8*F33</f>
        <v>13904850.2896492</v>
      </c>
      <c r="Q33" s="23">
        <f>'GS &gt; 50 OLS Model'!$B$9*G33</f>
        <v>3188191.7758223307</v>
      </c>
      <c r="R33" s="23">
        <f>'GS &gt; 50 OLS Model'!$B$10*H33</f>
        <v>0</v>
      </c>
      <c r="S33" s="23">
        <f>'GS &gt; 50 OLS Model'!$B$11*I33</f>
        <v>0</v>
      </c>
      <c r="T33" s="23">
        <f>'GS &gt; 50 OLS Model'!$B$12*J33</f>
        <v>0</v>
      </c>
      <c r="U33" s="23">
        <f>'GS &gt; 50 OLS Model'!$B$13*K33</f>
        <v>0</v>
      </c>
      <c r="V33" s="23">
        <f t="shared" si="2"/>
        <v>24847707.783137668</v>
      </c>
      <c r="W33" s="13">
        <f t="shared" si="3"/>
        <v>4.9905179076768127E-2</v>
      </c>
    </row>
    <row r="34" spans="1:23" x14ac:dyDescent="0.25">
      <c r="A34" s="11">
        <f>'Monthly Data'!A34</f>
        <v>38777</v>
      </c>
      <c r="B34" s="6">
        <f t="shared" si="1"/>
        <v>2006</v>
      </c>
      <c r="C34" s="30">
        <f>'Monthly Data'!H34</f>
        <v>25007782.966900002</v>
      </c>
      <c r="D34" s="30">
        <f>'Monthly Data'!M34</f>
        <v>571.4</v>
      </c>
      <c r="E34" s="30">
        <f>'Monthly Data'!N34</f>
        <v>0</v>
      </c>
      <c r="F34" s="30">
        <f>'Monthly Data'!P34</f>
        <v>31</v>
      </c>
      <c r="G34" s="30">
        <f>'Monthly Data'!W34</f>
        <v>425</v>
      </c>
      <c r="H34" s="4">
        <f>'Monthly Data'!AC34</f>
        <v>1</v>
      </c>
      <c r="I34" s="4">
        <f>'Monthly Data'!AD34</f>
        <v>0</v>
      </c>
      <c r="J34" s="30">
        <f>'Monthly Data'!AG34</f>
        <v>0</v>
      </c>
      <c r="K34" s="4">
        <f>'Monthly Data'!AJ34</f>
        <v>1</v>
      </c>
      <c r="L34" s="30"/>
      <c r="M34" s="23">
        <f>'GS &gt; 50 OLS Model'!$B$5</f>
        <v>2372385.8406306999</v>
      </c>
      <c r="N34" s="23">
        <f>'GS &gt; 50 OLS Model'!$B$6*D34</f>
        <v>4524028.7168844501</v>
      </c>
      <c r="O34" s="23">
        <f>'GS &gt; 50 OLS Model'!$B$7*E34</f>
        <v>0</v>
      </c>
      <c r="P34" s="23">
        <f>'GS &gt; 50 OLS Model'!$B$8*F34</f>
        <v>15394655.6778259</v>
      </c>
      <c r="Q34" s="23">
        <f>'GS &gt; 50 OLS Model'!$B$9*G34</f>
        <v>3210856.6462665657</v>
      </c>
      <c r="R34" s="23">
        <f>'GS &gt; 50 OLS Model'!$B$10*H34</f>
        <v>-1421979.8795582701</v>
      </c>
      <c r="S34" s="23">
        <f>'GS &gt; 50 OLS Model'!$B$11*I34</f>
        <v>0</v>
      </c>
      <c r="T34" s="23">
        <f>'GS &gt; 50 OLS Model'!$B$12*J34</f>
        <v>0</v>
      </c>
      <c r="U34" s="23">
        <f>'GS &gt; 50 OLS Model'!$B$13*K34</f>
        <v>1124443.96382978</v>
      </c>
      <c r="V34" s="23">
        <f t="shared" ref="V34:V65" si="4">SUM(M34:U34)</f>
        <v>25204390.965879127</v>
      </c>
      <c r="W34" s="13">
        <f t="shared" ref="W34:W65" si="5">ABS(V34-C34)/C34</f>
        <v>7.8618724114549905E-3</v>
      </c>
    </row>
    <row r="35" spans="1:23" x14ac:dyDescent="0.25">
      <c r="A35" s="11">
        <f>'Monthly Data'!A35</f>
        <v>38808</v>
      </c>
      <c r="B35" s="6">
        <f t="shared" si="1"/>
        <v>2006</v>
      </c>
      <c r="C35" s="30">
        <f>'Monthly Data'!H35</f>
        <v>21121133.086799998</v>
      </c>
      <c r="D35" s="30">
        <f>'Monthly Data'!M35</f>
        <v>309.7</v>
      </c>
      <c r="E35" s="30">
        <f>'Monthly Data'!N35</f>
        <v>0</v>
      </c>
      <c r="F35" s="30">
        <f>'Monthly Data'!P35</f>
        <v>30</v>
      </c>
      <c r="G35" s="30">
        <f>'Monthly Data'!W35</f>
        <v>424</v>
      </c>
      <c r="H35" s="4">
        <f>'Monthly Data'!AC35</f>
        <v>1</v>
      </c>
      <c r="I35" s="4">
        <f>'Monthly Data'!AD35</f>
        <v>0</v>
      </c>
      <c r="J35" s="30">
        <f>'Monthly Data'!AG35</f>
        <v>0</v>
      </c>
      <c r="K35" s="4">
        <f>'Monthly Data'!AJ35</f>
        <v>0</v>
      </c>
      <c r="L35" s="30"/>
      <c r="M35" s="23">
        <f>'GS &gt; 50 OLS Model'!$B$5</f>
        <v>2372385.8406306999</v>
      </c>
      <c r="N35" s="23">
        <f>'GS &gt; 50 OLS Model'!$B$6*D35</f>
        <v>2452033.065486724</v>
      </c>
      <c r="O35" s="23">
        <f>'GS &gt; 50 OLS Model'!$B$7*E35</f>
        <v>0</v>
      </c>
      <c r="P35" s="23">
        <f>'GS &gt; 50 OLS Model'!$B$8*F35</f>
        <v>14898053.881767001</v>
      </c>
      <c r="Q35" s="23">
        <f>'GS &gt; 50 OLS Model'!$B$9*G35</f>
        <v>3203301.6894518207</v>
      </c>
      <c r="R35" s="23">
        <f>'GS &gt; 50 OLS Model'!$B$10*H35</f>
        <v>-1421979.8795582701</v>
      </c>
      <c r="S35" s="23">
        <f>'GS &gt; 50 OLS Model'!$B$11*I35</f>
        <v>0</v>
      </c>
      <c r="T35" s="23">
        <f>'GS &gt; 50 OLS Model'!$B$12*J35</f>
        <v>0</v>
      </c>
      <c r="U35" s="23">
        <f>'GS &gt; 50 OLS Model'!$B$13*K35</f>
        <v>0</v>
      </c>
      <c r="V35" s="23">
        <f t="shared" si="4"/>
        <v>21503794.597777978</v>
      </c>
      <c r="W35" s="13">
        <f t="shared" si="5"/>
        <v>1.8117470753362678E-2</v>
      </c>
    </row>
    <row r="36" spans="1:23" x14ac:dyDescent="0.25">
      <c r="A36" s="11">
        <f>'Monthly Data'!A36</f>
        <v>38838</v>
      </c>
      <c r="B36" s="6">
        <f t="shared" si="1"/>
        <v>2006</v>
      </c>
      <c r="C36" s="30">
        <f>'Monthly Data'!H36</f>
        <v>20262940.0766</v>
      </c>
      <c r="D36" s="30">
        <f>'Monthly Data'!M36</f>
        <v>145</v>
      </c>
      <c r="E36" s="30">
        <f>'Monthly Data'!N36</f>
        <v>15.9</v>
      </c>
      <c r="F36" s="30">
        <f>'Monthly Data'!P36</f>
        <v>31</v>
      </c>
      <c r="G36" s="30">
        <f>'Monthly Data'!W36</f>
        <v>426</v>
      </c>
      <c r="H36" s="4">
        <f>'Monthly Data'!AC36</f>
        <v>1</v>
      </c>
      <c r="I36" s="4">
        <f>'Monthly Data'!AD36</f>
        <v>0</v>
      </c>
      <c r="J36" s="30">
        <f>'Monthly Data'!AG36</f>
        <v>0</v>
      </c>
      <c r="K36" s="4">
        <f>'Monthly Data'!AJ36</f>
        <v>0</v>
      </c>
      <c r="L36" s="30"/>
      <c r="M36" s="23">
        <f>'GS &gt; 50 OLS Model'!$B$5</f>
        <v>2372385.8406306999</v>
      </c>
      <c r="N36" s="23">
        <f>'GS &gt; 50 OLS Model'!$B$6*D36</f>
        <v>1148029.6883938489</v>
      </c>
      <c r="O36" s="23">
        <f>'GS &gt; 50 OLS Model'!$B$7*E36</f>
        <v>445025.06702543044</v>
      </c>
      <c r="P36" s="23">
        <f>'GS &gt; 50 OLS Model'!$B$8*F36</f>
        <v>15394655.6778259</v>
      </c>
      <c r="Q36" s="23">
        <f>'GS &gt; 50 OLS Model'!$B$9*G36</f>
        <v>3218411.6030813102</v>
      </c>
      <c r="R36" s="23">
        <f>'GS &gt; 50 OLS Model'!$B$10*H36</f>
        <v>-1421979.8795582701</v>
      </c>
      <c r="S36" s="23">
        <f>'GS &gt; 50 OLS Model'!$B$11*I36</f>
        <v>0</v>
      </c>
      <c r="T36" s="23">
        <f>'GS &gt; 50 OLS Model'!$B$12*J36</f>
        <v>0</v>
      </c>
      <c r="U36" s="23">
        <f>'GS &gt; 50 OLS Model'!$B$13*K36</f>
        <v>0</v>
      </c>
      <c r="V36" s="23">
        <f t="shared" si="4"/>
        <v>21156527.997398917</v>
      </c>
      <c r="W36" s="13">
        <f t="shared" si="5"/>
        <v>4.4099618190691262E-2</v>
      </c>
    </row>
    <row r="37" spans="1:23" x14ac:dyDescent="0.25">
      <c r="A37" s="11">
        <f>'Monthly Data'!A37</f>
        <v>38869</v>
      </c>
      <c r="B37" s="6">
        <f t="shared" si="1"/>
        <v>2006</v>
      </c>
      <c r="C37" s="30">
        <f>'Monthly Data'!H37</f>
        <v>23805158.899899997</v>
      </c>
      <c r="D37" s="30">
        <f>'Monthly Data'!M37</f>
        <v>36.4</v>
      </c>
      <c r="E37" s="30">
        <f>'Monthly Data'!N37</f>
        <v>36.299999999999997</v>
      </c>
      <c r="F37" s="30">
        <f>'Monthly Data'!P37</f>
        <v>30</v>
      </c>
      <c r="G37" s="30">
        <f>'Monthly Data'!W37</f>
        <v>423</v>
      </c>
      <c r="H37" s="4">
        <f>'Monthly Data'!AC37</f>
        <v>0</v>
      </c>
      <c r="I37" s="4">
        <f>'Monthly Data'!AD37</f>
        <v>0</v>
      </c>
      <c r="J37" s="30">
        <f>'Monthly Data'!AG37</f>
        <v>0</v>
      </c>
      <c r="K37" s="4">
        <f>'Monthly Data'!AJ37</f>
        <v>0</v>
      </c>
      <c r="L37" s="30"/>
      <c r="M37" s="23">
        <f>'GS &gt; 50 OLS Model'!$B$5</f>
        <v>2372385.8406306999</v>
      </c>
      <c r="N37" s="23">
        <f>'GS &gt; 50 OLS Model'!$B$6*D37</f>
        <v>288195.03901749034</v>
      </c>
      <c r="O37" s="23">
        <f>'GS &gt; 50 OLS Model'!$B$7*E37</f>
        <v>1016000.6247184355</v>
      </c>
      <c r="P37" s="23">
        <f>'GS &gt; 50 OLS Model'!$B$8*F37</f>
        <v>14898053.881767001</v>
      </c>
      <c r="Q37" s="23">
        <f>'GS &gt; 50 OLS Model'!$B$9*G37</f>
        <v>3195746.7326370757</v>
      </c>
      <c r="R37" s="23">
        <f>'GS &gt; 50 OLS Model'!$B$10*H37</f>
        <v>0</v>
      </c>
      <c r="S37" s="23">
        <f>'GS &gt; 50 OLS Model'!$B$11*I37</f>
        <v>0</v>
      </c>
      <c r="T37" s="23">
        <f>'GS &gt; 50 OLS Model'!$B$12*J37</f>
        <v>0</v>
      </c>
      <c r="U37" s="23">
        <f>'GS &gt; 50 OLS Model'!$B$13*K37</f>
        <v>0</v>
      </c>
      <c r="V37" s="23">
        <f t="shared" si="4"/>
        <v>21770382.118770704</v>
      </c>
      <c r="W37" s="13">
        <f t="shared" si="5"/>
        <v>8.5476294852114637E-2</v>
      </c>
    </row>
    <row r="38" spans="1:23" x14ac:dyDescent="0.25">
      <c r="A38" s="11">
        <f>'Monthly Data'!A38</f>
        <v>38899</v>
      </c>
      <c r="B38" s="6">
        <f t="shared" si="1"/>
        <v>2006</v>
      </c>
      <c r="C38" s="30">
        <f>'Monthly Data'!H38</f>
        <v>28272361.202</v>
      </c>
      <c r="D38" s="30">
        <f>'Monthly Data'!M38</f>
        <v>3.7</v>
      </c>
      <c r="E38" s="30">
        <f>'Monthly Data'!N38</f>
        <v>115</v>
      </c>
      <c r="F38" s="30">
        <f>'Monthly Data'!P38</f>
        <v>31</v>
      </c>
      <c r="G38" s="30">
        <f>'Monthly Data'!W38</f>
        <v>430</v>
      </c>
      <c r="H38" s="4">
        <f>'Monthly Data'!AC38</f>
        <v>0</v>
      </c>
      <c r="I38" s="4">
        <f>'Monthly Data'!AD38</f>
        <v>0</v>
      </c>
      <c r="J38" s="30">
        <f>'Monthly Data'!AG38</f>
        <v>0</v>
      </c>
      <c r="K38" s="4">
        <f>'Monthly Data'!AJ38</f>
        <v>0</v>
      </c>
      <c r="L38" s="30"/>
      <c r="M38" s="23">
        <f>'GS &gt; 50 OLS Model'!$B$5</f>
        <v>2372385.8406306999</v>
      </c>
      <c r="N38" s="23">
        <f>'GS &gt; 50 OLS Model'!$B$6*D38</f>
        <v>29294.550669360284</v>
      </c>
      <c r="O38" s="23">
        <f>'GS &gt; 50 OLS Model'!$B$7*E38</f>
        <v>3218734.7615046855</v>
      </c>
      <c r="P38" s="23">
        <f>'GS &gt; 50 OLS Model'!$B$8*F38</f>
        <v>15394655.6778259</v>
      </c>
      <c r="Q38" s="23">
        <f>'GS &gt; 50 OLS Model'!$B$9*G38</f>
        <v>3248631.4303402896</v>
      </c>
      <c r="R38" s="23">
        <f>'GS &gt; 50 OLS Model'!$B$10*H38</f>
        <v>0</v>
      </c>
      <c r="S38" s="23">
        <f>'GS &gt; 50 OLS Model'!$B$11*I38</f>
        <v>0</v>
      </c>
      <c r="T38" s="23">
        <f>'GS &gt; 50 OLS Model'!$B$12*J38</f>
        <v>0</v>
      </c>
      <c r="U38" s="23">
        <f>'GS &gt; 50 OLS Model'!$B$13*K38</f>
        <v>0</v>
      </c>
      <c r="V38" s="23">
        <f t="shared" si="4"/>
        <v>24263702.260970935</v>
      </c>
      <c r="W38" s="13">
        <f t="shared" si="5"/>
        <v>0.14178720031157108</v>
      </c>
    </row>
    <row r="39" spans="1:23" x14ac:dyDescent="0.25">
      <c r="A39" s="11">
        <f>'Monthly Data'!A39</f>
        <v>38930</v>
      </c>
      <c r="B39" s="6">
        <f t="shared" si="1"/>
        <v>2006</v>
      </c>
      <c r="C39" s="30">
        <f>'Monthly Data'!H39</f>
        <v>22588119.603799999</v>
      </c>
      <c r="D39" s="30">
        <f>'Monthly Data'!M39</f>
        <v>10.4</v>
      </c>
      <c r="E39" s="30">
        <f>'Monthly Data'!N39</f>
        <v>79.8</v>
      </c>
      <c r="F39" s="30">
        <f>'Monthly Data'!P39</f>
        <v>31</v>
      </c>
      <c r="G39" s="30">
        <f>'Monthly Data'!W39</f>
        <v>433</v>
      </c>
      <c r="H39" s="4">
        <f>'Monthly Data'!AC39</f>
        <v>0</v>
      </c>
      <c r="I39" s="4">
        <f>'Monthly Data'!AD39</f>
        <v>0</v>
      </c>
      <c r="J39" s="30">
        <f>'Monthly Data'!AG39</f>
        <v>0</v>
      </c>
      <c r="K39" s="4">
        <f>'Monthly Data'!AJ39</f>
        <v>0</v>
      </c>
      <c r="L39" s="30"/>
      <c r="M39" s="23">
        <f>'GS &gt; 50 OLS Model'!$B$5</f>
        <v>2372385.8406306999</v>
      </c>
      <c r="N39" s="23">
        <f>'GS &gt; 50 OLS Model'!$B$6*D39</f>
        <v>82341.439719282949</v>
      </c>
      <c r="O39" s="23">
        <f>'GS &gt; 50 OLS Model'!$B$7*E39</f>
        <v>2233522.0345049906</v>
      </c>
      <c r="P39" s="23">
        <f>'GS &gt; 50 OLS Model'!$B$8*F39</f>
        <v>15394655.6778259</v>
      </c>
      <c r="Q39" s="23">
        <f>'GS &gt; 50 OLS Model'!$B$9*G39</f>
        <v>3271296.3007845245</v>
      </c>
      <c r="R39" s="23">
        <f>'GS &gt; 50 OLS Model'!$B$10*H39</f>
        <v>0</v>
      </c>
      <c r="S39" s="23">
        <f>'GS &gt; 50 OLS Model'!$B$11*I39</f>
        <v>0</v>
      </c>
      <c r="T39" s="23">
        <f>'GS &gt; 50 OLS Model'!$B$12*J39</f>
        <v>0</v>
      </c>
      <c r="U39" s="23">
        <f>'GS &gt; 50 OLS Model'!$B$13*K39</f>
        <v>0</v>
      </c>
      <c r="V39" s="23">
        <f t="shared" si="4"/>
        <v>23354201.293465398</v>
      </c>
      <c r="W39" s="13">
        <f t="shared" si="5"/>
        <v>3.3915248506853207E-2</v>
      </c>
    </row>
    <row r="40" spans="1:23" x14ac:dyDescent="0.25">
      <c r="A40" s="11">
        <f>'Monthly Data'!A40</f>
        <v>38961</v>
      </c>
      <c r="B40" s="6">
        <f t="shared" si="1"/>
        <v>2006</v>
      </c>
      <c r="C40" s="30">
        <f>'Monthly Data'!H40</f>
        <v>20310094.921500005</v>
      </c>
      <c r="D40" s="30">
        <f>'Monthly Data'!M40</f>
        <v>97.9</v>
      </c>
      <c r="E40" s="30">
        <f>'Monthly Data'!N40</f>
        <v>4.5999999999999996</v>
      </c>
      <c r="F40" s="30">
        <f>'Monthly Data'!P40</f>
        <v>30</v>
      </c>
      <c r="G40" s="30">
        <f>'Monthly Data'!W40</f>
        <v>431</v>
      </c>
      <c r="H40" s="4">
        <f>'Monthly Data'!AC40</f>
        <v>0</v>
      </c>
      <c r="I40" s="4">
        <f>'Monthly Data'!AD40</f>
        <v>1</v>
      </c>
      <c r="J40" s="30">
        <f>'Monthly Data'!AG40</f>
        <v>0</v>
      </c>
      <c r="K40" s="4">
        <f>'Monthly Data'!AJ40</f>
        <v>0</v>
      </c>
      <c r="L40" s="30"/>
      <c r="M40" s="23">
        <f>'GS &gt; 50 OLS Model'!$B$5</f>
        <v>2372385.8406306999</v>
      </c>
      <c r="N40" s="23">
        <f>'GS &gt; 50 OLS Model'!$B$6*D40</f>
        <v>775117.97581901937</v>
      </c>
      <c r="O40" s="23">
        <f>'GS &gt; 50 OLS Model'!$B$7*E40</f>
        <v>128749.39046018741</v>
      </c>
      <c r="P40" s="23">
        <f>'GS &gt; 50 OLS Model'!$B$8*F40</f>
        <v>14898053.881767001</v>
      </c>
      <c r="Q40" s="23">
        <f>'GS &gt; 50 OLS Model'!$B$9*G40</f>
        <v>3256186.3871550346</v>
      </c>
      <c r="R40" s="23">
        <f>'GS &gt; 50 OLS Model'!$B$10*H40</f>
        <v>0</v>
      </c>
      <c r="S40" s="23">
        <f>'GS &gt; 50 OLS Model'!$B$11*I40</f>
        <v>-784111.92228106898</v>
      </c>
      <c r="T40" s="23">
        <f>'GS &gt; 50 OLS Model'!$B$12*J40</f>
        <v>0</v>
      </c>
      <c r="U40" s="23">
        <f>'GS &gt; 50 OLS Model'!$B$13*K40</f>
        <v>0</v>
      </c>
      <c r="V40" s="23">
        <f t="shared" si="4"/>
        <v>20646381.553550873</v>
      </c>
      <c r="W40" s="13">
        <f t="shared" si="5"/>
        <v>1.655761006290913E-2</v>
      </c>
    </row>
    <row r="41" spans="1:23" x14ac:dyDescent="0.25">
      <c r="A41" s="11">
        <f>'Monthly Data'!A41</f>
        <v>38991</v>
      </c>
      <c r="B41" s="6">
        <f t="shared" si="1"/>
        <v>2006</v>
      </c>
      <c r="C41" s="30">
        <f>'Monthly Data'!H41</f>
        <v>21609227.821900003</v>
      </c>
      <c r="D41" s="30">
        <f>'Monthly Data'!M41</f>
        <v>301.60000000000002</v>
      </c>
      <c r="E41" s="30">
        <f>'Monthly Data'!N41</f>
        <v>0</v>
      </c>
      <c r="F41" s="30">
        <f>'Monthly Data'!P41</f>
        <v>31</v>
      </c>
      <c r="G41" s="30">
        <f>'Monthly Data'!W41</f>
        <v>432</v>
      </c>
      <c r="H41" s="4">
        <f>'Monthly Data'!AC41</f>
        <v>0</v>
      </c>
      <c r="I41" s="4">
        <f>'Monthly Data'!AD41</f>
        <v>1</v>
      </c>
      <c r="J41" s="30">
        <f>'Monthly Data'!AG41</f>
        <v>0</v>
      </c>
      <c r="K41" s="4">
        <f>'Monthly Data'!AJ41</f>
        <v>0</v>
      </c>
      <c r="L41" s="30"/>
      <c r="M41" s="23">
        <f>'GS &gt; 50 OLS Model'!$B$5</f>
        <v>2372385.8406306999</v>
      </c>
      <c r="N41" s="23">
        <f>'GS &gt; 50 OLS Model'!$B$6*D41</f>
        <v>2387901.7518592058</v>
      </c>
      <c r="O41" s="23">
        <f>'GS &gt; 50 OLS Model'!$B$7*E41</f>
        <v>0</v>
      </c>
      <c r="P41" s="23">
        <f>'GS &gt; 50 OLS Model'!$B$8*F41</f>
        <v>15394655.6778259</v>
      </c>
      <c r="Q41" s="23">
        <f>'GS &gt; 50 OLS Model'!$B$9*G41</f>
        <v>3263741.3439697796</v>
      </c>
      <c r="R41" s="23">
        <f>'GS &gt; 50 OLS Model'!$B$10*H41</f>
        <v>0</v>
      </c>
      <c r="S41" s="23">
        <f>'GS &gt; 50 OLS Model'!$B$11*I41</f>
        <v>-784111.92228106898</v>
      </c>
      <c r="T41" s="23">
        <f>'GS &gt; 50 OLS Model'!$B$12*J41</f>
        <v>0</v>
      </c>
      <c r="U41" s="23">
        <f>'GS &gt; 50 OLS Model'!$B$13*K41</f>
        <v>0</v>
      </c>
      <c r="V41" s="23">
        <f t="shared" si="4"/>
        <v>22634572.692004517</v>
      </c>
      <c r="W41" s="13">
        <f t="shared" si="5"/>
        <v>4.7449398865857306E-2</v>
      </c>
    </row>
    <row r="42" spans="1:23" x14ac:dyDescent="0.25">
      <c r="A42" s="11">
        <f>'Monthly Data'!A42</f>
        <v>39022</v>
      </c>
      <c r="B42" s="6">
        <f t="shared" si="1"/>
        <v>2006</v>
      </c>
      <c r="C42" s="30">
        <f>'Monthly Data'!H42</f>
        <v>22540369.404500004</v>
      </c>
      <c r="D42" s="30">
        <f>'Monthly Data'!M42</f>
        <v>391.1</v>
      </c>
      <c r="E42" s="30">
        <f>'Monthly Data'!N42</f>
        <v>0</v>
      </c>
      <c r="F42" s="30">
        <f>'Monthly Data'!P42</f>
        <v>30</v>
      </c>
      <c r="G42" s="30">
        <f>'Monthly Data'!W42</f>
        <v>431</v>
      </c>
      <c r="H42" s="4">
        <f>'Monthly Data'!AC42</f>
        <v>0</v>
      </c>
      <c r="I42" s="4">
        <f>'Monthly Data'!AD42</f>
        <v>1</v>
      </c>
      <c r="J42" s="30">
        <f>'Monthly Data'!AG42</f>
        <v>0</v>
      </c>
      <c r="K42" s="4">
        <f>'Monthly Data'!AJ42</f>
        <v>0</v>
      </c>
      <c r="L42" s="30"/>
      <c r="M42" s="23">
        <f>'GS &gt; 50 OLS Model'!$B$5</f>
        <v>2372385.8406306999</v>
      </c>
      <c r="N42" s="23">
        <f>'GS &gt; 50 OLS Model'!$B$6*D42</f>
        <v>3096513.1802126504</v>
      </c>
      <c r="O42" s="23">
        <f>'GS &gt; 50 OLS Model'!$B$7*E42</f>
        <v>0</v>
      </c>
      <c r="P42" s="23">
        <f>'GS &gt; 50 OLS Model'!$B$8*F42</f>
        <v>14898053.881767001</v>
      </c>
      <c r="Q42" s="23">
        <f>'GS &gt; 50 OLS Model'!$B$9*G42</f>
        <v>3256186.3871550346</v>
      </c>
      <c r="R42" s="23">
        <f>'GS &gt; 50 OLS Model'!$B$10*H42</f>
        <v>0</v>
      </c>
      <c r="S42" s="23">
        <f>'GS &gt; 50 OLS Model'!$B$11*I42</f>
        <v>-784111.92228106898</v>
      </c>
      <c r="T42" s="23">
        <f>'GS &gt; 50 OLS Model'!$B$12*J42</f>
        <v>0</v>
      </c>
      <c r="U42" s="23">
        <f>'GS &gt; 50 OLS Model'!$B$13*K42</f>
        <v>0</v>
      </c>
      <c r="V42" s="23">
        <f t="shared" si="4"/>
        <v>22839027.367484316</v>
      </c>
      <c r="W42" s="13">
        <f t="shared" si="5"/>
        <v>1.3249914303741964E-2</v>
      </c>
    </row>
    <row r="43" spans="1:23" x14ac:dyDescent="0.25">
      <c r="A43" s="11">
        <f>'Monthly Data'!A43</f>
        <v>39052</v>
      </c>
      <c r="B43" s="6">
        <f t="shared" si="1"/>
        <v>2006</v>
      </c>
      <c r="C43" s="30">
        <f>'Monthly Data'!H43</f>
        <v>23988614.212099999</v>
      </c>
      <c r="D43" s="30">
        <f>'Monthly Data'!M43</f>
        <v>541.6</v>
      </c>
      <c r="E43" s="30">
        <f>'Monthly Data'!N43</f>
        <v>0</v>
      </c>
      <c r="F43" s="30">
        <f>'Monthly Data'!P43</f>
        <v>31</v>
      </c>
      <c r="G43" s="30">
        <f>'Monthly Data'!W43</f>
        <v>432</v>
      </c>
      <c r="H43" s="4">
        <f>'Monthly Data'!AC43</f>
        <v>0</v>
      </c>
      <c r="I43" s="4">
        <f>'Monthly Data'!AD43</f>
        <v>0</v>
      </c>
      <c r="J43" s="30">
        <f>'Monthly Data'!AG43</f>
        <v>1</v>
      </c>
      <c r="K43" s="4">
        <f>'Monthly Data'!AJ43</f>
        <v>0</v>
      </c>
      <c r="L43" s="30"/>
      <c r="M43" s="23">
        <f>'GS &gt; 50 OLS Model'!$B$5</f>
        <v>2372385.8406306999</v>
      </c>
      <c r="N43" s="23">
        <f>'GS &gt; 50 OLS Model'!$B$6*D43</f>
        <v>4288088.8223041967</v>
      </c>
      <c r="O43" s="23">
        <f>'GS &gt; 50 OLS Model'!$B$7*E43</f>
        <v>0</v>
      </c>
      <c r="P43" s="23">
        <f>'GS &gt; 50 OLS Model'!$B$8*F43</f>
        <v>15394655.6778259</v>
      </c>
      <c r="Q43" s="23">
        <f>'GS &gt; 50 OLS Model'!$B$9*G43</f>
        <v>3263741.3439697796</v>
      </c>
      <c r="R43" s="23">
        <f>'GS &gt; 50 OLS Model'!$B$10*H43</f>
        <v>0</v>
      </c>
      <c r="S43" s="23">
        <f>'GS &gt; 50 OLS Model'!$B$11*I43</f>
        <v>0</v>
      </c>
      <c r="T43" s="23">
        <f>'GS &gt; 50 OLS Model'!$B$12*J43</f>
        <v>-802277.150938896</v>
      </c>
      <c r="U43" s="23">
        <f>'GS &gt; 50 OLS Model'!$B$13*K43</f>
        <v>0</v>
      </c>
      <c r="V43" s="23">
        <f t="shared" si="4"/>
        <v>24516594.533791684</v>
      </c>
      <c r="W43" s="13">
        <f t="shared" si="5"/>
        <v>2.2009621607294347E-2</v>
      </c>
    </row>
    <row r="44" spans="1:23" x14ac:dyDescent="0.25">
      <c r="A44" s="11">
        <f>'Monthly Data'!A44</f>
        <v>39083</v>
      </c>
      <c r="B44" s="6">
        <f t="shared" si="1"/>
        <v>2007</v>
      </c>
      <c r="C44" s="30">
        <f>'Monthly Data'!H44</f>
        <v>26457195.599400003</v>
      </c>
      <c r="D44" s="30">
        <f>'Monthly Data'!M44</f>
        <v>712.6</v>
      </c>
      <c r="E44" s="30">
        <f>'Monthly Data'!N44</f>
        <v>0</v>
      </c>
      <c r="F44" s="30">
        <f>'Monthly Data'!P44</f>
        <v>31</v>
      </c>
      <c r="G44" s="30">
        <f>'Monthly Data'!W44</f>
        <v>435</v>
      </c>
      <c r="H44" s="4">
        <f>'Monthly Data'!AC44</f>
        <v>0</v>
      </c>
      <c r="I44" s="4">
        <f>'Monthly Data'!AD44</f>
        <v>0</v>
      </c>
      <c r="J44" s="30">
        <f>'Monthly Data'!AG44</f>
        <v>0</v>
      </c>
      <c r="K44" s="4">
        <f>'Monthly Data'!AJ44</f>
        <v>0</v>
      </c>
      <c r="L44" s="30"/>
      <c r="M44" s="23">
        <f>'GS &gt; 50 OLS Model'!$B$5</f>
        <v>2372385.8406306999</v>
      </c>
      <c r="N44" s="23">
        <f>'GS &gt; 50 OLS Model'!$B$6*D44</f>
        <v>5641972.1099962536</v>
      </c>
      <c r="O44" s="23">
        <f>'GS &gt; 50 OLS Model'!$B$7*E44</f>
        <v>0</v>
      </c>
      <c r="P44" s="23">
        <f>'GS &gt; 50 OLS Model'!$B$8*F44</f>
        <v>15394655.6778259</v>
      </c>
      <c r="Q44" s="23">
        <f>'GS &gt; 50 OLS Model'!$B$9*G44</f>
        <v>3286406.214414014</v>
      </c>
      <c r="R44" s="23">
        <f>'GS &gt; 50 OLS Model'!$B$10*H44</f>
        <v>0</v>
      </c>
      <c r="S44" s="23">
        <f>'GS &gt; 50 OLS Model'!$B$11*I44</f>
        <v>0</v>
      </c>
      <c r="T44" s="23">
        <f>'GS &gt; 50 OLS Model'!$B$12*J44</f>
        <v>0</v>
      </c>
      <c r="U44" s="23">
        <f>'GS &gt; 50 OLS Model'!$B$13*K44</f>
        <v>0</v>
      </c>
      <c r="V44" s="23">
        <f t="shared" si="4"/>
        <v>26695419.842866868</v>
      </c>
      <c r="W44" s="13">
        <f t="shared" si="5"/>
        <v>9.0041381208319643E-3</v>
      </c>
    </row>
    <row r="45" spans="1:23" x14ac:dyDescent="0.25">
      <c r="A45" s="11">
        <f>'Monthly Data'!A45</f>
        <v>39114</v>
      </c>
      <c r="B45" s="6">
        <f t="shared" si="1"/>
        <v>2007</v>
      </c>
      <c r="C45" s="30">
        <f>'Monthly Data'!H45</f>
        <v>25568530.757799998</v>
      </c>
      <c r="D45" s="30">
        <f>'Monthly Data'!M45</f>
        <v>775.5</v>
      </c>
      <c r="E45" s="30">
        <f>'Monthly Data'!N45</f>
        <v>0</v>
      </c>
      <c r="F45" s="30">
        <f>'Monthly Data'!P45</f>
        <v>28</v>
      </c>
      <c r="G45" s="30">
        <f>'Monthly Data'!W45</f>
        <v>436</v>
      </c>
      <c r="H45" s="4">
        <f>'Monthly Data'!AC45</f>
        <v>0</v>
      </c>
      <c r="I45" s="4">
        <f>'Monthly Data'!AD45</f>
        <v>0</v>
      </c>
      <c r="J45" s="30">
        <f>'Monthly Data'!AG45</f>
        <v>0</v>
      </c>
      <c r="K45" s="4">
        <f>'Monthly Data'!AJ45</f>
        <v>0</v>
      </c>
      <c r="L45" s="30"/>
      <c r="M45" s="23">
        <f>'GS &gt; 50 OLS Model'!$B$5</f>
        <v>2372385.8406306999</v>
      </c>
      <c r="N45" s="23">
        <f>'GS &gt; 50 OLS Model'!$B$6*D45</f>
        <v>6139979.4713753778</v>
      </c>
      <c r="O45" s="23">
        <f>'GS &gt; 50 OLS Model'!$B$7*E45</f>
        <v>0</v>
      </c>
      <c r="P45" s="23">
        <f>'GS &gt; 50 OLS Model'!$B$8*F45</f>
        <v>13904850.2896492</v>
      </c>
      <c r="Q45" s="23">
        <f>'GS &gt; 50 OLS Model'!$B$9*G45</f>
        <v>3293961.171228759</v>
      </c>
      <c r="R45" s="23">
        <f>'GS &gt; 50 OLS Model'!$B$10*H45</f>
        <v>0</v>
      </c>
      <c r="S45" s="23">
        <f>'GS &gt; 50 OLS Model'!$B$11*I45</f>
        <v>0</v>
      </c>
      <c r="T45" s="23">
        <f>'GS &gt; 50 OLS Model'!$B$12*J45</f>
        <v>0</v>
      </c>
      <c r="U45" s="23">
        <f>'GS &gt; 50 OLS Model'!$B$13*K45</f>
        <v>0</v>
      </c>
      <c r="V45" s="23">
        <f t="shared" si="4"/>
        <v>25711176.772884037</v>
      </c>
      <c r="W45" s="13">
        <f t="shared" si="5"/>
        <v>5.5789680070108634E-3</v>
      </c>
    </row>
    <row r="46" spans="1:23" x14ac:dyDescent="0.25">
      <c r="A46" s="11">
        <f>'Monthly Data'!A46</f>
        <v>39142</v>
      </c>
      <c r="B46" s="6">
        <f t="shared" si="1"/>
        <v>2007</v>
      </c>
      <c r="C46" s="30">
        <f>'Monthly Data'!H46</f>
        <v>25579629.6494</v>
      </c>
      <c r="D46" s="30">
        <f>'Monthly Data'!M46</f>
        <v>588.29999999999995</v>
      </c>
      <c r="E46" s="30">
        <f>'Monthly Data'!N46</f>
        <v>0</v>
      </c>
      <c r="F46" s="30">
        <f>'Monthly Data'!P46</f>
        <v>31</v>
      </c>
      <c r="G46" s="30">
        <f>'Monthly Data'!W46</f>
        <v>436</v>
      </c>
      <c r="H46" s="4">
        <f>'Monthly Data'!AC46</f>
        <v>1</v>
      </c>
      <c r="I46" s="4">
        <f>'Monthly Data'!AD46</f>
        <v>0</v>
      </c>
      <c r="J46" s="30">
        <f>'Monthly Data'!AG46</f>
        <v>0</v>
      </c>
      <c r="K46" s="4">
        <f>'Monthly Data'!AJ46</f>
        <v>1</v>
      </c>
      <c r="L46" s="30"/>
      <c r="M46" s="23">
        <f>'GS &gt; 50 OLS Model'!$B$5</f>
        <v>2372385.8406306999</v>
      </c>
      <c r="N46" s="23">
        <f>'GS &gt; 50 OLS Model'!$B$6*D46</f>
        <v>4657833.5564282844</v>
      </c>
      <c r="O46" s="23">
        <f>'GS &gt; 50 OLS Model'!$B$7*E46</f>
        <v>0</v>
      </c>
      <c r="P46" s="23">
        <f>'GS &gt; 50 OLS Model'!$B$8*F46</f>
        <v>15394655.6778259</v>
      </c>
      <c r="Q46" s="23">
        <f>'GS &gt; 50 OLS Model'!$B$9*G46</f>
        <v>3293961.171228759</v>
      </c>
      <c r="R46" s="23">
        <f>'GS &gt; 50 OLS Model'!$B$10*H46</f>
        <v>-1421979.8795582701</v>
      </c>
      <c r="S46" s="23">
        <f>'GS &gt; 50 OLS Model'!$B$11*I46</f>
        <v>0</v>
      </c>
      <c r="T46" s="23">
        <f>'GS &gt; 50 OLS Model'!$B$12*J46</f>
        <v>0</v>
      </c>
      <c r="U46" s="23">
        <f>'GS &gt; 50 OLS Model'!$B$13*K46</f>
        <v>1124443.96382978</v>
      </c>
      <c r="V46" s="23">
        <f t="shared" si="4"/>
        <v>25421300.330385156</v>
      </c>
      <c r="W46" s="13">
        <f t="shared" si="5"/>
        <v>6.1896642439683387E-3</v>
      </c>
    </row>
    <row r="47" spans="1:23" x14ac:dyDescent="0.25">
      <c r="A47" s="11">
        <f>'Monthly Data'!A47</f>
        <v>39173</v>
      </c>
      <c r="B47" s="6">
        <f t="shared" si="1"/>
        <v>2007</v>
      </c>
      <c r="C47" s="30">
        <f>'Monthly Data'!H47</f>
        <v>21904193.098999999</v>
      </c>
      <c r="D47" s="30">
        <f>'Monthly Data'!M47</f>
        <v>358.6</v>
      </c>
      <c r="E47" s="30">
        <f>'Monthly Data'!N47</f>
        <v>0</v>
      </c>
      <c r="F47" s="30">
        <f>'Monthly Data'!P47</f>
        <v>30</v>
      </c>
      <c r="G47" s="30">
        <f>'Monthly Data'!W47</f>
        <v>435</v>
      </c>
      <c r="H47" s="4">
        <f>'Monthly Data'!AC47</f>
        <v>1</v>
      </c>
      <c r="I47" s="4">
        <f>'Monthly Data'!AD47</f>
        <v>0</v>
      </c>
      <c r="J47" s="30">
        <f>'Monthly Data'!AG47</f>
        <v>0</v>
      </c>
      <c r="K47" s="4">
        <f>'Monthly Data'!AJ47</f>
        <v>0</v>
      </c>
      <c r="L47" s="30"/>
      <c r="M47" s="23">
        <f>'GS &gt; 50 OLS Model'!$B$5</f>
        <v>2372385.8406306999</v>
      </c>
      <c r="N47" s="23">
        <f>'GS &gt; 50 OLS Model'!$B$6*D47</f>
        <v>2839196.1810898911</v>
      </c>
      <c r="O47" s="23">
        <f>'GS &gt; 50 OLS Model'!$B$7*E47</f>
        <v>0</v>
      </c>
      <c r="P47" s="23">
        <f>'GS &gt; 50 OLS Model'!$B$8*F47</f>
        <v>14898053.881767001</v>
      </c>
      <c r="Q47" s="23">
        <f>'GS &gt; 50 OLS Model'!$B$9*G47</f>
        <v>3286406.214414014</v>
      </c>
      <c r="R47" s="23">
        <f>'GS &gt; 50 OLS Model'!$B$10*H47</f>
        <v>-1421979.8795582701</v>
      </c>
      <c r="S47" s="23">
        <f>'GS &gt; 50 OLS Model'!$B$11*I47</f>
        <v>0</v>
      </c>
      <c r="T47" s="23">
        <f>'GS &gt; 50 OLS Model'!$B$12*J47</f>
        <v>0</v>
      </c>
      <c r="U47" s="23">
        <f>'GS &gt; 50 OLS Model'!$B$13*K47</f>
        <v>0</v>
      </c>
      <c r="V47" s="23">
        <f t="shared" si="4"/>
        <v>21974062.238343339</v>
      </c>
      <c r="W47" s="13">
        <f t="shared" si="5"/>
        <v>3.1897609296792453E-3</v>
      </c>
    </row>
    <row r="48" spans="1:23" x14ac:dyDescent="0.25">
      <c r="A48" s="11">
        <f>'Monthly Data'!A48</f>
        <v>39203</v>
      </c>
      <c r="B48" s="6">
        <f t="shared" si="1"/>
        <v>2007</v>
      </c>
      <c r="C48" s="30">
        <f>'Monthly Data'!H48</f>
        <v>20381981.018800002</v>
      </c>
      <c r="D48" s="30">
        <f>'Monthly Data'!M48</f>
        <v>150.19999999999999</v>
      </c>
      <c r="E48" s="30">
        <f>'Monthly Data'!N48</f>
        <v>9.5</v>
      </c>
      <c r="F48" s="30">
        <f>'Monthly Data'!P48</f>
        <v>31</v>
      </c>
      <c r="G48" s="30">
        <f>'Monthly Data'!W48</f>
        <v>434</v>
      </c>
      <c r="H48" s="4">
        <f>'Monthly Data'!AC48</f>
        <v>1</v>
      </c>
      <c r="I48" s="4">
        <f>'Monthly Data'!AD48</f>
        <v>0</v>
      </c>
      <c r="J48" s="30">
        <f>'Monthly Data'!AG48</f>
        <v>0</v>
      </c>
      <c r="K48" s="4">
        <f>'Monthly Data'!AJ48</f>
        <v>0</v>
      </c>
      <c r="L48" s="30"/>
      <c r="M48" s="23">
        <f>'GS &gt; 50 OLS Model'!$B$5</f>
        <v>2372385.8406306999</v>
      </c>
      <c r="N48" s="23">
        <f>'GS &gt; 50 OLS Model'!$B$6*D48</f>
        <v>1189200.4082534902</v>
      </c>
      <c r="O48" s="23">
        <f>'GS &gt; 50 OLS Model'!$B$7*E48</f>
        <v>265895.48029821314</v>
      </c>
      <c r="P48" s="23">
        <f>'GS &gt; 50 OLS Model'!$B$8*F48</f>
        <v>15394655.6778259</v>
      </c>
      <c r="Q48" s="23">
        <f>'GS &gt; 50 OLS Model'!$B$9*G48</f>
        <v>3278851.257599269</v>
      </c>
      <c r="R48" s="23">
        <f>'GS &gt; 50 OLS Model'!$B$10*H48</f>
        <v>-1421979.8795582701</v>
      </c>
      <c r="S48" s="23">
        <f>'GS &gt; 50 OLS Model'!$B$11*I48</f>
        <v>0</v>
      </c>
      <c r="T48" s="23">
        <f>'GS &gt; 50 OLS Model'!$B$12*J48</f>
        <v>0</v>
      </c>
      <c r="U48" s="23">
        <f>'GS &gt; 50 OLS Model'!$B$13*K48</f>
        <v>0</v>
      </c>
      <c r="V48" s="23">
        <f t="shared" si="4"/>
        <v>21079008.785049301</v>
      </c>
      <c r="W48" s="13">
        <f t="shared" si="5"/>
        <v>3.4198234489884578E-2</v>
      </c>
    </row>
    <row r="49" spans="1:23" x14ac:dyDescent="0.25">
      <c r="A49" s="11">
        <f>'Monthly Data'!A49</f>
        <v>39234</v>
      </c>
      <c r="B49" s="6">
        <f t="shared" si="1"/>
        <v>2007</v>
      </c>
      <c r="C49" s="30">
        <f>'Monthly Data'!H49</f>
        <v>21093382.694899999</v>
      </c>
      <c r="D49" s="30">
        <f>'Monthly Data'!M49</f>
        <v>29.4</v>
      </c>
      <c r="E49" s="30">
        <f>'Monthly Data'!N49</f>
        <v>69.7</v>
      </c>
      <c r="F49" s="30">
        <f>'Monthly Data'!P49</f>
        <v>30</v>
      </c>
      <c r="G49" s="30">
        <f>'Monthly Data'!W49</f>
        <v>433</v>
      </c>
      <c r="H49" s="4">
        <f>'Monthly Data'!AC49</f>
        <v>0</v>
      </c>
      <c r="I49" s="4">
        <f>'Monthly Data'!AD49</f>
        <v>0</v>
      </c>
      <c r="J49" s="30">
        <f>'Monthly Data'!AG49</f>
        <v>0</v>
      </c>
      <c r="K49" s="4">
        <f>'Monthly Data'!AJ49</f>
        <v>0</v>
      </c>
      <c r="L49" s="30"/>
      <c r="M49" s="23">
        <f>'GS &gt; 50 OLS Model'!$B$5</f>
        <v>2372385.8406306999</v>
      </c>
      <c r="N49" s="23">
        <f>'GS &gt; 50 OLS Model'!$B$6*D49</f>
        <v>232772.9161295114</v>
      </c>
      <c r="O49" s="23">
        <f>'GS &gt; 50 OLS Model'!$B$7*E49</f>
        <v>1950833.1554511008</v>
      </c>
      <c r="P49" s="23">
        <f>'GS &gt; 50 OLS Model'!$B$8*F49</f>
        <v>14898053.881767001</v>
      </c>
      <c r="Q49" s="23">
        <f>'GS &gt; 50 OLS Model'!$B$9*G49</f>
        <v>3271296.3007845245</v>
      </c>
      <c r="R49" s="23">
        <f>'GS &gt; 50 OLS Model'!$B$10*H49</f>
        <v>0</v>
      </c>
      <c r="S49" s="23">
        <f>'GS &gt; 50 OLS Model'!$B$11*I49</f>
        <v>0</v>
      </c>
      <c r="T49" s="23">
        <f>'GS &gt; 50 OLS Model'!$B$12*J49</f>
        <v>0</v>
      </c>
      <c r="U49" s="23">
        <f>'GS &gt; 50 OLS Model'!$B$13*K49</f>
        <v>0</v>
      </c>
      <c r="V49" s="23">
        <f t="shared" si="4"/>
        <v>22725342.094762836</v>
      </c>
      <c r="W49" s="13">
        <f t="shared" si="5"/>
        <v>7.7368311354698724E-2</v>
      </c>
    </row>
    <row r="50" spans="1:23" x14ac:dyDescent="0.25">
      <c r="A50" s="11">
        <f>'Monthly Data'!A50</f>
        <v>39264</v>
      </c>
      <c r="B50" s="6">
        <f t="shared" si="1"/>
        <v>2007</v>
      </c>
      <c r="C50" s="30">
        <f>'Monthly Data'!H50</f>
        <v>22677344.395599999</v>
      </c>
      <c r="D50" s="30">
        <f>'Monthly Data'!M50</f>
        <v>15.7</v>
      </c>
      <c r="E50" s="30">
        <f>'Monthly Data'!N50</f>
        <v>62.7</v>
      </c>
      <c r="F50" s="30">
        <f>'Monthly Data'!P50</f>
        <v>31</v>
      </c>
      <c r="G50" s="30">
        <f>'Monthly Data'!W50</f>
        <v>433</v>
      </c>
      <c r="H50" s="4">
        <f>'Monthly Data'!AC50</f>
        <v>0</v>
      </c>
      <c r="I50" s="4">
        <f>'Monthly Data'!AD50</f>
        <v>0</v>
      </c>
      <c r="J50" s="30">
        <f>'Monthly Data'!AG50</f>
        <v>0</v>
      </c>
      <c r="K50" s="4">
        <f>'Monthly Data'!AJ50</f>
        <v>0</v>
      </c>
      <c r="L50" s="30"/>
      <c r="M50" s="23">
        <f>'GS &gt; 50 OLS Model'!$B$5</f>
        <v>2372385.8406306999</v>
      </c>
      <c r="N50" s="23">
        <f>'GS &gt; 50 OLS Model'!$B$6*D50</f>
        <v>124303.90419160984</v>
      </c>
      <c r="O50" s="23">
        <f>'GS &gt; 50 OLS Model'!$B$7*E50</f>
        <v>1754910.1699682069</v>
      </c>
      <c r="P50" s="23">
        <f>'GS &gt; 50 OLS Model'!$B$8*F50</f>
        <v>15394655.6778259</v>
      </c>
      <c r="Q50" s="23">
        <f>'GS &gt; 50 OLS Model'!$B$9*G50</f>
        <v>3271296.3007845245</v>
      </c>
      <c r="R50" s="23">
        <f>'GS &gt; 50 OLS Model'!$B$10*H50</f>
        <v>0</v>
      </c>
      <c r="S50" s="23">
        <f>'GS &gt; 50 OLS Model'!$B$11*I50</f>
        <v>0</v>
      </c>
      <c r="T50" s="23">
        <f>'GS &gt; 50 OLS Model'!$B$12*J50</f>
        <v>0</v>
      </c>
      <c r="U50" s="23">
        <f>'GS &gt; 50 OLS Model'!$B$13*K50</f>
        <v>0</v>
      </c>
      <c r="V50" s="23">
        <f t="shared" si="4"/>
        <v>22917551.893400941</v>
      </c>
      <c r="W50" s="13">
        <f t="shared" si="5"/>
        <v>1.0592399780617569E-2</v>
      </c>
    </row>
    <row r="51" spans="1:23" x14ac:dyDescent="0.25">
      <c r="A51" s="11">
        <f>'Monthly Data'!A51</f>
        <v>39295</v>
      </c>
      <c r="B51" s="6">
        <f t="shared" si="1"/>
        <v>2007</v>
      </c>
      <c r="C51" s="30">
        <f>'Monthly Data'!H51</f>
        <v>22748105.613400001</v>
      </c>
      <c r="D51" s="30">
        <f>'Monthly Data'!M51</f>
        <v>12.1</v>
      </c>
      <c r="E51" s="30">
        <f>'Monthly Data'!N51</f>
        <v>100.4</v>
      </c>
      <c r="F51" s="30">
        <f>'Monthly Data'!P51</f>
        <v>31</v>
      </c>
      <c r="G51" s="30">
        <f>'Monthly Data'!W51</f>
        <v>432</v>
      </c>
      <c r="H51" s="4">
        <f>'Monthly Data'!AC51</f>
        <v>0</v>
      </c>
      <c r="I51" s="4">
        <f>'Monthly Data'!AD51</f>
        <v>0</v>
      </c>
      <c r="J51" s="30">
        <f>'Monthly Data'!AG51</f>
        <v>0</v>
      </c>
      <c r="K51" s="4">
        <f>'Monthly Data'!AJ51</f>
        <v>0</v>
      </c>
      <c r="L51" s="30"/>
      <c r="M51" s="23">
        <f>'GS &gt; 50 OLS Model'!$B$5</f>
        <v>2372385.8406306999</v>
      </c>
      <c r="N51" s="23">
        <f>'GS &gt; 50 OLS Model'!$B$6*D51</f>
        <v>95801.098134934975</v>
      </c>
      <c r="O51" s="23">
        <f>'GS &gt; 50 OLS Model'!$B$7*E51</f>
        <v>2810095.3917832212</v>
      </c>
      <c r="P51" s="23">
        <f>'GS &gt; 50 OLS Model'!$B$8*F51</f>
        <v>15394655.6778259</v>
      </c>
      <c r="Q51" s="23">
        <f>'GS &gt; 50 OLS Model'!$B$9*G51</f>
        <v>3263741.3439697796</v>
      </c>
      <c r="R51" s="23">
        <f>'GS &gt; 50 OLS Model'!$B$10*H51</f>
        <v>0</v>
      </c>
      <c r="S51" s="23">
        <f>'GS &gt; 50 OLS Model'!$B$11*I51</f>
        <v>0</v>
      </c>
      <c r="T51" s="23">
        <f>'GS &gt; 50 OLS Model'!$B$12*J51</f>
        <v>0</v>
      </c>
      <c r="U51" s="23">
        <f>'GS &gt; 50 OLS Model'!$B$13*K51</f>
        <v>0</v>
      </c>
      <c r="V51" s="23">
        <f t="shared" si="4"/>
        <v>23936679.352344539</v>
      </c>
      <c r="W51" s="13">
        <f t="shared" si="5"/>
        <v>5.2249350303895048E-2</v>
      </c>
    </row>
    <row r="52" spans="1:23" x14ac:dyDescent="0.25">
      <c r="A52" s="11">
        <f>'Monthly Data'!A52</f>
        <v>39326</v>
      </c>
      <c r="B52" s="6">
        <f t="shared" si="1"/>
        <v>2007</v>
      </c>
      <c r="C52" s="30">
        <f>'Monthly Data'!H52</f>
        <v>21137534.883699998</v>
      </c>
      <c r="D52" s="30">
        <f>'Monthly Data'!M52</f>
        <v>54.8</v>
      </c>
      <c r="E52" s="30">
        <f>'Monthly Data'!N52</f>
        <v>32.200000000000003</v>
      </c>
      <c r="F52" s="30">
        <f>'Monthly Data'!P52</f>
        <v>30</v>
      </c>
      <c r="G52" s="30">
        <f>'Monthly Data'!W52</f>
        <v>432</v>
      </c>
      <c r="H52" s="4">
        <f>'Monthly Data'!AC52</f>
        <v>0</v>
      </c>
      <c r="I52" s="4">
        <f>'Monthly Data'!AD52</f>
        <v>1</v>
      </c>
      <c r="J52" s="30">
        <f>'Monthly Data'!AG52</f>
        <v>0</v>
      </c>
      <c r="K52" s="4">
        <f>'Monthly Data'!AJ52</f>
        <v>0</v>
      </c>
      <c r="L52" s="30"/>
      <c r="M52" s="23">
        <f>'GS &gt; 50 OLS Model'!$B$5</f>
        <v>2372385.8406306999</v>
      </c>
      <c r="N52" s="23">
        <f>'GS &gt; 50 OLS Model'!$B$6*D52</f>
        <v>433876.04775160633</v>
      </c>
      <c r="O52" s="23">
        <f>'GS &gt; 50 OLS Model'!$B$7*E52</f>
        <v>901245.73322131205</v>
      </c>
      <c r="P52" s="23">
        <f>'GS &gt; 50 OLS Model'!$B$8*F52</f>
        <v>14898053.881767001</v>
      </c>
      <c r="Q52" s="23">
        <f>'GS &gt; 50 OLS Model'!$B$9*G52</f>
        <v>3263741.3439697796</v>
      </c>
      <c r="R52" s="23">
        <f>'GS &gt; 50 OLS Model'!$B$10*H52</f>
        <v>0</v>
      </c>
      <c r="S52" s="23">
        <f>'GS &gt; 50 OLS Model'!$B$11*I52</f>
        <v>-784111.92228106898</v>
      </c>
      <c r="T52" s="23">
        <f>'GS &gt; 50 OLS Model'!$B$12*J52</f>
        <v>0</v>
      </c>
      <c r="U52" s="23">
        <f>'GS &gt; 50 OLS Model'!$B$13*K52</f>
        <v>0</v>
      </c>
      <c r="V52" s="23">
        <f t="shared" si="4"/>
        <v>21085190.925059333</v>
      </c>
      <c r="W52" s="13">
        <f t="shared" si="5"/>
        <v>2.4763511416380606E-3</v>
      </c>
    </row>
    <row r="53" spans="1:23" x14ac:dyDescent="0.25">
      <c r="A53" s="11">
        <f>'Monthly Data'!A53</f>
        <v>39356</v>
      </c>
      <c r="B53" s="6">
        <f t="shared" si="1"/>
        <v>2007</v>
      </c>
      <c r="C53" s="30">
        <f>'Monthly Data'!H53</f>
        <v>21291049.353799999</v>
      </c>
      <c r="D53" s="30">
        <f>'Monthly Data'!M53</f>
        <v>174.9</v>
      </c>
      <c r="E53" s="30">
        <f>'Monthly Data'!N53</f>
        <v>6.8</v>
      </c>
      <c r="F53" s="30">
        <f>'Monthly Data'!P53</f>
        <v>31</v>
      </c>
      <c r="G53" s="30">
        <f>'Monthly Data'!W53</f>
        <v>356</v>
      </c>
      <c r="H53" s="4">
        <f>'Monthly Data'!AC53</f>
        <v>0</v>
      </c>
      <c r="I53" s="4">
        <f>'Monthly Data'!AD53</f>
        <v>1</v>
      </c>
      <c r="J53" s="30">
        <f>'Monthly Data'!AG53</f>
        <v>0</v>
      </c>
      <c r="K53" s="4">
        <f>'Monthly Data'!AJ53</f>
        <v>0</v>
      </c>
      <c r="L53" s="30"/>
      <c r="M53" s="23">
        <f>'GS &gt; 50 OLS Model'!$B$5</f>
        <v>2372385.8406306999</v>
      </c>
      <c r="N53" s="23">
        <f>'GS &gt; 50 OLS Model'!$B$6*D53</f>
        <v>1384761.3275867873</v>
      </c>
      <c r="O53" s="23">
        <f>'GS &gt; 50 OLS Model'!$B$7*E53</f>
        <v>190325.18589766836</v>
      </c>
      <c r="P53" s="23">
        <f>'GS &gt; 50 OLS Model'!$B$8*F53</f>
        <v>15394655.6778259</v>
      </c>
      <c r="Q53" s="23">
        <f>'GS &gt; 50 OLS Model'!$B$9*G53</f>
        <v>2689564.6260491703</v>
      </c>
      <c r="R53" s="23">
        <f>'GS &gt; 50 OLS Model'!$B$10*H53</f>
        <v>0</v>
      </c>
      <c r="S53" s="23">
        <f>'GS &gt; 50 OLS Model'!$B$11*I53</f>
        <v>-784111.92228106898</v>
      </c>
      <c r="T53" s="23">
        <f>'GS &gt; 50 OLS Model'!$B$12*J53</f>
        <v>0</v>
      </c>
      <c r="U53" s="23">
        <f>'GS &gt; 50 OLS Model'!$B$13*K53</f>
        <v>0</v>
      </c>
      <c r="V53" s="23">
        <f t="shared" si="4"/>
        <v>21247580.735709157</v>
      </c>
      <c r="W53" s="13">
        <f t="shared" si="5"/>
        <v>2.0416381254164768E-3</v>
      </c>
    </row>
    <row r="54" spans="1:23" x14ac:dyDescent="0.25">
      <c r="A54" s="11">
        <f>'Monthly Data'!A54</f>
        <v>39387</v>
      </c>
      <c r="B54" s="6">
        <f t="shared" si="1"/>
        <v>2007</v>
      </c>
      <c r="C54" s="30">
        <f>'Monthly Data'!H54</f>
        <v>22146356.285499997</v>
      </c>
      <c r="D54" s="30">
        <f>'Monthly Data'!M54</f>
        <v>474.2</v>
      </c>
      <c r="E54" s="30">
        <f>'Monthly Data'!N54</f>
        <v>0</v>
      </c>
      <c r="F54" s="30">
        <f>'Monthly Data'!P54</f>
        <v>30</v>
      </c>
      <c r="G54" s="30">
        <f>'Monthly Data'!W54</f>
        <v>346</v>
      </c>
      <c r="H54" s="4">
        <f>'Monthly Data'!AC54</f>
        <v>0</v>
      </c>
      <c r="I54" s="4">
        <f>'Monthly Data'!AD54</f>
        <v>1</v>
      </c>
      <c r="J54" s="30">
        <f>'Monthly Data'!AG54</f>
        <v>0</v>
      </c>
      <c r="K54" s="4">
        <f>'Monthly Data'!AJ54</f>
        <v>0</v>
      </c>
      <c r="L54" s="30"/>
      <c r="M54" s="23">
        <f>'GS &gt; 50 OLS Model'!$B$5</f>
        <v>2372385.8406306999</v>
      </c>
      <c r="N54" s="23">
        <f>'GS &gt; 50 OLS Model'!$B$6*D54</f>
        <v>3754452.9533542283</v>
      </c>
      <c r="O54" s="23">
        <f>'GS &gt; 50 OLS Model'!$B$7*E54</f>
        <v>0</v>
      </c>
      <c r="P54" s="23">
        <f>'GS &gt; 50 OLS Model'!$B$8*F54</f>
        <v>14898053.881767001</v>
      </c>
      <c r="Q54" s="23">
        <f>'GS &gt; 50 OLS Model'!$B$9*G54</f>
        <v>2614015.0579017214</v>
      </c>
      <c r="R54" s="23">
        <f>'GS &gt; 50 OLS Model'!$B$10*H54</f>
        <v>0</v>
      </c>
      <c r="S54" s="23">
        <f>'GS &gt; 50 OLS Model'!$B$11*I54</f>
        <v>-784111.92228106898</v>
      </c>
      <c r="T54" s="23">
        <f>'GS &gt; 50 OLS Model'!$B$12*J54</f>
        <v>0</v>
      </c>
      <c r="U54" s="23">
        <f>'GS &gt; 50 OLS Model'!$B$13*K54</f>
        <v>0</v>
      </c>
      <c r="V54" s="23">
        <f t="shared" si="4"/>
        <v>22854795.811372582</v>
      </c>
      <c r="W54" s="13">
        <f t="shared" si="5"/>
        <v>3.1988988018603531E-2</v>
      </c>
    </row>
    <row r="55" spans="1:23" x14ac:dyDescent="0.25">
      <c r="A55" s="11">
        <f>'Monthly Data'!A55</f>
        <v>39417</v>
      </c>
      <c r="B55" s="6">
        <f t="shared" si="1"/>
        <v>2007</v>
      </c>
      <c r="C55" s="30">
        <f>'Monthly Data'!H55</f>
        <v>24572116.273800001</v>
      </c>
      <c r="D55" s="30">
        <f>'Monthly Data'!M55</f>
        <v>716.1</v>
      </c>
      <c r="E55" s="30">
        <f>'Monthly Data'!N55</f>
        <v>0</v>
      </c>
      <c r="F55" s="30">
        <f>'Monthly Data'!P55</f>
        <v>31</v>
      </c>
      <c r="G55" s="30">
        <f>'Monthly Data'!W55</f>
        <v>347</v>
      </c>
      <c r="H55" s="4">
        <f>'Monthly Data'!AC55</f>
        <v>0</v>
      </c>
      <c r="I55" s="4">
        <f>'Monthly Data'!AD55</f>
        <v>0</v>
      </c>
      <c r="J55" s="30">
        <f>'Monthly Data'!AG55</f>
        <v>1</v>
      </c>
      <c r="K55" s="4">
        <f>'Monthly Data'!AJ55</f>
        <v>0</v>
      </c>
      <c r="L55" s="30"/>
      <c r="M55" s="23">
        <f>'GS &gt; 50 OLS Model'!$B$5</f>
        <v>2372385.8406306999</v>
      </c>
      <c r="N55" s="23">
        <f>'GS &gt; 50 OLS Model'!$B$6*D55</f>
        <v>5669683.1714402428</v>
      </c>
      <c r="O55" s="23">
        <f>'GS &gt; 50 OLS Model'!$B$7*E55</f>
        <v>0</v>
      </c>
      <c r="P55" s="23">
        <f>'GS &gt; 50 OLS Model'!$B$8*F55</f>
        <v>15394655.6778259</v>
      </c>
      <c r="Q55" s="23">
        <f>'GS &gt; 50 OLS Model'!$B$9*G55</f>
        <v>2621570.0147164664</v>
      </c>
      <c r="R55" s="23">
        <f>'GS &gt; 50 OLS Model'!$B$10*H55</f>
        <v>0</v>
      </c>
      <c r="S55" s="23">
        <f>'GS &gt; 50 OLS Model'!$B$11*I55</f>
        <v>0</v>
      </c>
      <c r="T55" s="23">
        <f>'GS &gt; 50 OLS Model'!$B$12*J55</f>
        <v>-802277.150938896</v>
      </c>
      <c r="U55" s="23">
        <f>'GS &gt; 50 OLS Model'!$B$13*K55</f>
        <v>0</v>
      </c>
      <c r="V55" s="23">
        <f t="shared" si="4"/>
        <v>25256017.553674415</v>
      </c>
      <c r="W55" s="13">
        <f t="shared" si="5"/>
        <v>2.783241265236985E-2</v>
      </c>
    </row>
    <row r="56" spans="1:23" x14ac:dyDescent="0.25">
      <c r="A56" s="11">
        <f>'Monthly Data'!A56</f>
        <v>39448</v>
      </c>
      <c r="B56" s="6">
        <f t="shared" si="1"/>
        <v>2008</v>
      </c>
      <c r="C56" s="30">
        <f>'Monthly Data'!H56</f>
        <v>25663638.912100002</v>
      </c>
      <c r="D56" s="30">
        <f>'Monthly Data'!M56</f>
        <v>685.1</v>
      </c>
      <c r="E56" s="30">
        <f>'Monthly Data'!N56</f>
        <v>0</v>
      </c>
      <c r="F56" s="30">
        <f>'Monthly Data'!P56</f>
        <v>31</v>
      </c>
      <c r="G56" s="30">
        <f>'Monthly Data'!W56</f>
        <v>347</v>
      </c>
      <c r="H56" s="4">
        <f>'Monthly Data'!AC56</f>
        <v>0</v>
      </c>
      <c r="I56" s="4">
        <f>'Monthly Data'!AD56</f>
        <v>0</v>
      </c>
      <c r="J56" s="30">
        <f>'Monthly Data'!AG56</f>
        <v>0</v>
      </c>
      <c r="K56" s="4">
        <f>'Monthly Data'!AJ56</f>
        <v>0</v>
      </c>
      <c r="L56" s="30"/>
      <c r="M56" s="23">
        <f>'GS &gt; 50 OLS Model'!$B$5</f>
        <v>2372385.8406306999</v>
      </c>
      <c r="N56" s="23">
        <f>'GS &gt; 50 OLS Model'!$B$6*D56</f>
        <v>5424242.3415077645</v>
      </c>
      <c r="O56" s="23">
        <f>'GS &gt; 50 OLS Model'!$B$7*E56</f>
        <v>0</v>
      </c>
      <c r="P56" s="23">
        <f>'GS &gt; 50 OLS Model'!$B$8*F56</f>
        <v>15394655.6778259</v>
      </c>
      <c r="Q56" s="23">
        <f>'GS &gt; 50 OLS Model'!$B$9*G56</f>
        <v>2621570.0147164664</v>
      </c>
      <c r="R56" s="23">
        <f>'GS &gt; 50 OLS Model'!$B$10*H56</f>
        <v>0</v>
      </c>
      <c r="S56" s="23">
        <f>'GS &gt; 50 OLS Model'!$B$11*I56</f>
        <v>0</v>
      </c>
      <c r="T56" s="23">
        <f>'GS &gt; 50 OLS Model'!$B$12*J56</f>
        <v>0</v>
      </c>
      <c r="U56" s="23">
        <f>'GS &gt; 50 OLS Model'!$B$13*K56</f>
        <v>0</v>
      </c>
      <c r="V56" s="23">
        <f t="shared" si="4"/>
        <v>25812853.874680828</v>
      </c>
      <c r="W56" s="13">
        <f t="shared" si="5"/>
        <v>5.8142558462538855E-3</v>
      </c>
    </row>
    <row r="57" spans="1:23" x14ac:dyDescent="0.25">
      <c r="A57" s="11">
        <f>'Monthly Data'!A57</f>
        <v>39479</v>
      </c>
      <c r="B57" s="6">
        <f t="shared" si="1"/>
        <v>2008</v>
      </c>
      <c r="C57" s="30">
        <f>'Monthly Data'!H57</f>
        <v>24816804.905199997</v>
      </c>
      <c r="D57" s="30">
        <f>'Monthly Data'!M57</f>
        <v>715.1</v>
      </c>
      <c r="E57" s="30">
        <f>'Monthly Data'!N57</f>
        <v>0</v>
      </c>
      <c r="F57" s="30">
        <f>'Monthly Data'!P57</f>
        <v>29</v>
      </c>
      <c r="G57" s="30">
        <f>'Monthly Data'!W57</f>
        <v>350</v>
      </c>
      <c r="H57" s="4">
        <f>'Monthly Data'!AC57</f>
        <v>0</v>
      </c>
      <c r="I57" s="4">
        <f>'Monthly Data'!AD57</f>
        <v>0</v>
      </c>
      <c r="J57" s="30">
        <f>'Monthly Data'!AG57</f>
        <v>0</v>
      </c>
      <c r="K57" s="4">
        <f>'Monthly Data'!AJ57</f>
        <v>0</v>
      </c>
      <c r="L57" s="30"/>
      <c r="M57" s="23">
        <f>'GS &gt; 50 OLS Model'!$B$5</f>
        <v>2372385.8406306999</v>
      </c>
      <c r="N57" s="23">
        <f>'GS &gt; 50 OLS Model'!$B$6*D57</f>
        <v>5661765.7253133887</v>
      </c>
      <c r="O57" s="23">
        <f>'GS &gt; 50 OLS Model'!$B$7*E57</f>
        <v>0</v>
      </c>
      <c r="P57" s="23">
        <f>'GS &gt; 50 OLS Model'!$B$8*F57</f>
        <v>14401452.0857081</v>
      </c>
      <c r="Q57" s="23">
        <f>'GS &gt; 50 OLS Model'!$B$9*G57</f>
        <v>2644234.8851607009</v>
      </c>
      <c r="R57" s="23">
        <f>'GS &gt; 50 OLS Model'!$B$10*H57</f>
        <v>0</v>
      </c>
      <c r="S57" s="23">
        <f>'GS &gt; 50 OLS Model'!$B$11*I57</f>
        <v>0</v>
      </c>
      <c r="T57" s="23">
        <f>'GS &gt; 50 OLS Model'!$B$12*J57</f>
        <v>0</v>
      </c>
      <c r="U57" s="23">
        <f>'GS &gt; 50 OLS Model'!$B$13*K57</f>
        <v>0</v>
      </c>
      <c r="V57" s="23">
        <f t="shared" si="4"/>
        <v>25079838.536812887</v>
      </c>
      <c r="W57" s="13">
        <f t="shared" si="5"/>
        <v>1.0599012750338969E-2</v>
      </c>
    </row>
    <row r="58" spans="1:23" x14ac:dyDescent="0.25">
      <c r="A58" s="11">
        <f>'Monthly Data'!A58</f>
        <v>39508</v>
      </c>
      <c r="B58" s="6">
        <f t="shared" si="1"/>
        <v>2008</v>
      </c>
      <c r="C58" s="30">
        <f>'Monthly Data'!H58</f>
        <v>24881220.073899999</v>
      </c>
      <c r="D58" s="30">
        <f>'Monthly Data'!M58</f>
        <v>641</v>
      </c>
      <c r="E58" s="30">
        <f>'Monthly Data'!N58</f>
        <v>0</v>
      </c>
      <c r="F58" s="30">
        <f>'Monthly Data'!P58</f>
        <v>31</v>
      </c>
      <c r="G58" s="30">
        <f>'Monthly Data'!W58</f>
        <v>351</v>
      </c>
      <c r="H58" s="4">
        <f>'Monthly Data'!AC58</f>
        <v>1</v>
      </c>
      <c r="I58" s="4">
        <f>'Monthly Data'!AD58</f>
        <v>0</v>
      </c>
      <c r="J58" s="30">
        <f>'Monthly Data'!AG58</f>
        <v>0</v>
      </c>
      <c r="K58" s="4">
        <f>'Monthly Data'!AJ58</f>
        <v>1</v>
      </c>
      <c r="L58" s="30"/>
      <c r="M58" s="23">
        <f>'GS &gt; 50 OLS Model'!$B$5</f>
        <v>2372385.8406306999</v>
      </c>
      <c r="N58" s="23">
        <f>'GS &gt; 50 OLS Model'!$B$6*D58</f>
        <v>5075082.9673134973</v>
      </c>
      <c r="O58" s="23">
        <f>'GS &gt; 50 OLS Model'!$B$7*E58</f>
        <v>0</v>
      </c>
      <c r="P58" s="23">
        <f>'GS &gt; 50 OLS Model'!$B$8*F58</f>
        <v>15394655.6778259</v>
      </c>
      <c r="Q58" s="23">
        <f>'GS &gt; 50 OLS Model'!$B$9*G58</f>
        <v>2651789.8419754459</v>
      </c>
      <c r="R58" s="23">
        <f>'GS &gt; 50 OLS Model'!$B$10*H58</f>
        <v>-1421979.8795582701</v>
      </c>
      <c r="S58" s="23">
        <f>'GS &gt; 50 OLS Model'!$B$11*I58</f>
        <v>0</v>
      </c>
      <c r="T58" s="23">
        <f>'GS &gt; 50 OLS Model'!$B$12*J58</f>
        <v>0</v>
      </c>
      <c r="U58" s="23">
        <f>'GS &gt; 50 OLS Model'!$B$13*K58</f>
        <v>1124443.96382978</v>
      </c>
      <c r="V58" s="23">
        <f t="shared" si="4"/>
        <v>25196378.412017055</v>
      </c>
      <c r="W58" s="13">
        <f t="shared" si="5"/>
        <v>1.2666514631557463E-2</v>
      </c>
    </row>
    <row r="59" spans="1:23" x14ac:dyDescent="0.25">
      <c r="A59" s="11">
        <f>'Monthly Data'!A59</f>
        <v>39539</v>
      </c>
      <c r="B59" s="6">
        <f t="shared" si="1"/>
        <v>2008</v>
      </c>
      <c r="C59" s="30">
        <f>'Monthly Data'!H59</f>
        <v>21513732.398900002</v>
      </c>
      <c r="D59" s="30">
        <f>'Monthly Data'!M59</f>
        <v>274</v>
      </c>
      <c r="E59" s="30">
        <f>'Monthly Data'!N59</f>
        <v>1</v>
      </c>
      <c r="F59" s="30">
        <f>'Monthly Data'!P59</f>
        <v>30</v>
      </c>
      <c r="G59" s="30">
        <f>'Monthly Data'!W59</f>
        <v>350</v>
      </c>
      <c r="H59" s="4">
        <f>'Monthly Data'!AC59</f>
        <v>1</v>
      </c>
      <c r="I59" s="4">
        <f>'Monthly Data'!AD59</f>
        <v>0</v>
      </c>
      <c r="J59" s="30">
        <f>'Monthly Data'!AG59</f>
        <v>0</v>
      </c>
      <c r="K59" s="4">
        <f>'Monthly Data'!AJ59</f>
        <v>0</v>
      </c>
      <c r="L59" s="30"/>
      <c r="M59" s="23">
        <f>'GS &gt; 50 OLS Model'!$B$5</f>
        <v>2372385.8406306999</v>
      </c>
      <c r="N59" s="23">
        <f>'GS &gt; 50 OLS Model'!$B$6*D59</f>
        <v>2169380.2387580317</v>
      </c>
      <c r="O59" s="23">
        <f>'GS &gt; 50 OLS Model'!$B$7*E59</f>
        <v>27988.9979261277</v>
      </c>
      <c r="P59" s="23">
        <f>'GS &gt; 50 OLS Model'!$B$8*F59</f>
        <v>14898053.881767001</v>
      </c>
      <c r="Q59" s="23">
        <f>'GS &gt; 50 OLS Model'!$B$9*G59</f>
        <v>2644234.8851607009</v>
      </c>
      <c r="R59" s="23">
        <f>'GS &gt; 50 OLS Model'!$B$10*H59</f>
        <v>-1421979.8795582701</v>
      </c>
      <c r="S59" s="23">
        <f>'GS &gt; 50 OLS Model'!$B$11*I59</f>
        <v>0</v>
      </c>
      <c r="T59" s="23">
        <f>'GS &gt; 50 OLS Model'!$B$12*J59</f>
        <v>0</v>
      </c>
      <c r="U59" s="23">
        <f>'GS &gt; 50 OLS Model'!$B$13*K59</f>
        <v>0</v>
      </c>
      <c r="V59" s="23">
        <f t="shared" si="4"/>
        <v>20690063.964684293</v>
      </c>
      <c r="W59" s="13">
        <f t="shared" si="5"/>
        <v>3.8285706029225493E-2</v>
      </c>
    </row>
    <row r="60" spans="1:23" x14ac:dyDescent="0.25">
      <c r="A60" s="11">
        <f>'Monthly Data'!A60</f>
        <v>39569</v>
      </c>
      <c r="B60" s="6">
        <f t="shared" si="1"/>
        <v>2008</v>
      </c>
      <c r="C60" s="30">
        <f>'Monthly Data'!H60</f>
        <v>20223742.481599998</v>
      </c>
      <c r="D60" s="30">
        <f>'Monthly Data'!M60</f>
        <v>188.5</v>
      </c>
      <c r="E60" s="30">
        <f>'Monthly Data'!N60</f>
        <v>0</v>
      </c>
      <c r="F60" s="30">
        <f>'Monthly Data'!P60</f>
        <v>31</v>
      </c>
      <c r="G60" s="30">
        <f>'Monthly Data'!W60</f>
        <v>348</v>
      </c>
      <c r="H60" s="4">
        <f>'Monthly Data'!AC60</f>
        <v>1</v>
      </c>
      <c r="I60" s="4">
        <f>'Monthly Data'!AD60</f>
        <v>0</v>
      </c>
      <c r="J60" s="30">
        <f>'Monthly Data'!AG60</f>
        <v>0</v>
      </c>
      <c r="K60" s="4">
        <f>'Monthly Data'!AJ60</f>
        <v>0</v>
      </c>
      <c r="L60" s="30"/>
      <c r="M60" s="23">
        <f>'GS &gt; 50 OLS Model'!$B$5</f>
        <v>2372385.8406306999</v>
      </c>
      <c r="N60" s="23">
        <f>'GS &gt; 50 OLS Model'!$B$6*D60</f>
        <v>1492438.5949120035</v>
      </c>
      <c r="O60" s="23">
        <f>'GS &gt; 50 OLS Model'!$B$7*E60</f>
        <v>0</v>
      </c>
      <c r="P60" s="23">
        <f>'GS &gt; 50 OLS Model'!$B$8*F60</f>
        <v>15394655.6778259</v>
      </c>
      <c r="Q60" s="23">
        <f>'GS &gt; 50 OLS Model'!$B$9*G60</f>
        <v>2629124.9715312114</v>
      </c>
      <c r="R60" s="23">
        <f>'GS &gt; 50 OLS Model'!$B$10*H60</f>
        <v>-1421979.8795582701</v>
      </c>
      <c r="S60" s="23">
        <f>'GS &gt; 50 OLS Model'!$B$11*I60</f>
        <v>0</v>
      </c>
      <c r="T60" s="23">
        <f>'GS &gt; 50 OLS Model'!$B$12*J60</f>
        <v>0</v>
      </c>
      <c r="U60" s="23">
        <f>'GS &gt; 50 OLS Model'!$B$13*K60</f>
        <v>0</v>
      </c>
      <c r="V60" s="23">
        <f t="shared" si="4"/>
        <v>20466625.205341548</v>
      </c>
      <c r="W60" s="13">
        <f t="shared" si="5"/>
        <v>1.2009781273793908E-2</v>
      </c>
    </row>
    <row r="61" spans="1:23" x14ac:dyDescent="0.25">
      <c r="A61" s="11">
        <f>'Monthly Data'!A61</f>
        <v>39600</v>
      </c>
      <c r="B61" s="6">
        <f t="shared" si="1"/>
        <v>2008</v>
      </c>
      <c r="C61" s="30">
        <f>'Monthly Data'!H61</f>
        <v>20913857.7073</v>
      </c>
      <c r="D61" s="30">
        <f>'Monthly Data'!M61</f>
        <v>23.3</v>
      </c>
      <c r="E61" s="30">
        <f>'Monthly Data'!N61</f>
        <v>56.5</v>
      </c>
      <c r="F61" s="30">
        <f>'Monthly Data'!P61</f>
        <v>30</v>
      </c>
      <c r="G61" s="30">
        <f>'Monthly Data'!W61</f>
        <v>351</v>
      </c>
      <c r="H61" s="4">
        <f>'Monthly Data'!AC61</f>
        <v>0</v>
      </c>
      <c r="I61" s="4">
        <f>'Monthly Data'!AD61</f>
        <v>0</v>
      </c>
      <c r="J61" s="30">
        <f>'Monthly Data'!AG61</f>
        <v>0</v>
      </c>
      <c r="K61" s="4">
        <f>'Monthly Data'!AJ61</f>
        <v>0</v>
      </c>
      <c r="L61" s="30"/>
      <c r="M61" s="23">
        <f>'GS &gt; 50 OLS Model'!$B$5</f>
        <v>2372385.8406306999</v>
      </c>
      <c r="N61" s="23">
        <f>'GS &gt; 50 OLS Model'!$B$6*D61</f>
        <v>184476.49475570122</v>
      </c>
      <c r="O61" s="23">
        <f>'GS &gt; 50 OLS Model'!$B$7*E61</f>
        <v>1581378.3828262151</v>
      </c>
      <c r="P61" s="23">
        <f>'GS &gt; 50 OLS Model'!$B$8*F61</f>
        <v>14898053.881767001</v>
      </c>
      <c r="Q61" s="23">
        <f>'GS &gt; 50 OLS Model'!$B$9*G61</f>
        <v>2651789.8419754459</v>
      </c>
      <c r="R61" s="23">
        <f>'GS &gt; 50 OLS Model'!$B$10*H61</f>
        <v>0</v>
      </c>
      <c r="S61" s="23">
        <f>'GS &gt; 50 OLS Model'!$B$11*I61</f>
        <v>0</v>
      </c>
      <c r="T61" s="23">
        <f>'GS &gt; 50 OLS Model'!$B$12*J61</f>
        <v>0</v>
      </c>
      <c r="U61" s="23">
        <f>'GS &gt; 50 OLS Model'!$B$13*K61</f>
        <v>0</v>
      </c>
      <c r="V61" s="23">
        <f t="shared" si="4"/>
        <v>21688084.441955063</v>
      </c>
      <c r="W61" s="13">
        <f t="shared" si="5"/>
        <v>3.7019795462451634E-2</v>
      </c>
    </row>
    <row r="62" spans="1:23" s="30" customFormat="1" x14ac:dyDescent="0.25">
      <c r="A62" s="11">
        <f>'Monthly Data'!A62</f>
        <v>39630</v>
      </c>
      <c r="B62" s="6">
        <f t="shared" si="1"/>
        <v>2008</v>
      </c>
      <c r="C62" s="30">
        <f>'Monthly Data'!H62</f>
        <v>22851795.242600001</v>
      </c>
      <c r="D62" s="30">
        <f>'Monthly Data'!M62</f>
        <v>1.5</v>
      </c>
      <c r="E62" s="30">
        <f>'Monthly Data'!N62</f>
        <v>75.599999999999994</v>
      </c>
      <c r="F62" s="30">
        <f>'Monthly Data'!P62</f>
        <v>31</v>
      </c>
      <c r="G62" s="30">
        <f>'Monthly Data'!W62</f>
        <v>353</v>
      </c>
      <c r="H62" s="4">
        <f>'Monthly Data'!AC62</f>
        <v>0</v>
      </c>
      <c r="I62" s="4">
        <f>'Monthly Data'!AD62</f>
        <v>0</v>
      </c>
      <c r="J62" s="30">
        <f>'Monthly Data'!AG62</f>
        <v>0</v>
      </c>
      <c r="K62" s="4">
        <f>'Monthly Data'!AJ62</f>
        <v>0</v>
      </c>
      <c r="M62" s="23">
        <f>'GS &gt; 50 OLS Model'!$B$5</f>
        <v>2372385.8406306999</v>
      </c>
      <c r="N62" s="23">
        <f>'GS &gt; 50 OLS Model'!$B$6*D62</f>
        <v>11876.169190281194</v>
      </c>
      <c r="O62" s="23">
        <f>'GS &gt; 50 OLS Model'!$B$7*E62</f>
        <v>2115968.243215254</v>
      </c>
      <c r="P62" s="23">
        <f>'GS &gt; 50 OLS Model'!$B$8*F62</f>
        <v>15394655.6778259</v>
      </c>
      <c r="Q62" s="23">
        <f>'GS &gt; 50 OLS Model'!$B$9*G62</f>
        <v>2666899.7556049353</v>
      </c>
      <c r="R62" s="23">
        <f>'GS &gt; 50 OLS Model'!$B$10*H62</f>
        <v>0</v>
      </c>
      <c r="S62" s="23">
        <f>'GS &gt; 50 OLS Model'!$B$11*I62</f>
        <v>0</v>
      </c>
      <c r="T62" s="23">
        <f>'GS &gt; 50 OLS Model'!$B$12*J62</f>
        <v>0</v>
      </c>
      <c r="U62" s="23">
        <f>'GS &gt; 50 OLS Model'!$B$13*K62</f>
        <v>0</v>
      </c>
      <c r="V62" s="23">
        <f t="shared" si="4"/>
        <v>22561785.68646707</v>
      </c>
      <c r="W62" s="13">
        <f t="shared" si="5"/>
        <v>1.2690887217136421E-2</v>
      </c>
    </row>
    <row r="63" spans="1:23" s="30" customFormat="1" x14ac:dyDescent="0.25">
      <c r="A63" s="11">
        <f>'Monthly Data'!A63</f>
        <v>39661</v>
      </c>
      <c r="B63" s="6">
        <f t="shared" si="1"/>
        <v>2008</v>
      </c>
      <c r="C63" s="30">
        <f>'Monthly Data'!H63</f>
        <v>22295151.229799997</v>
      </c>
      <c r="D63" s="30">
        <f>'Monthly Data'!M63</f>
        <v>16.3</v>
      </c>
      <c r="E63" s="30">
        <f>'Monthly Data'!N63</f>
        <v>47.8</v>
      </c>
      <c r="F63" s="30">
        <f>'Monthly Data'!P63</f>
        <v>31</v>
      </c>
      <c r="G63" s="30">
        <f>'Monthly Data'!W63</f>
        <v>352</v>
      </c>
      <c r="H63" s="4">
        <f>'Monthly Data'!AC63</f>
        <v>0</v>
      </c>
      <c r="I63" s="4">
        <f>'Monthly Data'!AD63</f>
        <v>0</v>
      </c>
      <c r="J63" s="30">
        <f>'Monthly Data'!AG63</f>
        <v>0</v>
      </c>
      <c r="K63" s="4">
        <f>'Monthly Data'!AJ63</f>
        <v>0</v>
      </c>
      <c r="M63" s="23">
        <f>'GS &gt; 50 OLS Model'!$B$5</f>
        <v>2372385.8406306999</v>
      </c>
      <c r="N63" s="23">
        <f>'GS &gt; 50 OLS Model'!$B$6*D63</f>
        <v>129054.37186772232</v>
      </c>
      <c r="O63" s="23">
        <f>'GS &gt; 50 OLS Model'!$B$7*E63</f>
        <v>1337874.100868904</v>
      </c>
      <c r="P63" s="23">
        <f>'GS &gt; 50 OLS Model'!$B$8*F63</f>
        <v>15394655.6778259</v>
      </c>
      <c r="Q63" s="23">
        <f>'GS &gt; 50 OLS Model'!$B$9*G63</f>
        <v>2659344.7987901908</v>
      </c>
      <c r="R63" s="23">
        <f>'GS &gt; 50 OLS Model'!$B$10*H63</f>
        <v>0</v>
      </c>
      <c r="S63" s="23">
        <f>'GS &gt; 50 OLS Model'!$B$11*I63</f>
        <v>0</v>
      </c>
      <c r="T63" s="23">
        <f>'GS &gt; 50 OLS Model'!$B$12*J63</f>
        <v>0</v>
      </c>
      <c r="U63" s="23">
        <f>'GS &gt; 50 OLS Model'!$B$13*K63</f>
        <v>0</v>
      </c>
      <c r="V63" s="23">
        <f t="shared" si="4"/>
        <v>21893314.789983418</v>
      </c>
      <c r="W63" s="13">
        <f t="shared" si="5"/>
        <v>1.8023490205326766E-2</v>
      </c>
    </row>
    <row r="64" spans="1:23" s="30" customFormat="1" x14ac:dyDescent="0.25">
      <c r="A64" s="11">
        <f>'Monthly Data'!A64</f>
        <v>39692</v>
      </c>
      <c r="B64" s="6">
        <f t="shared" si="1"/>
        <v>2008</v>
      </c>
      <c r="C64" s="30">
        <f>'Monthly Data'!H64</f>
        <v>20555832.118500002</v>
      </c>
      <c r="D64" s="30">
        <f>'Monthly Data'!M64</f>
        <v>97.8</v>
      </c>
      <c r="E64" s="30">
        <f>'Monthly Data'!N64</f>
        <v>24.4</v>
      </c>
      <c r="F64" s="30">
        <f>'Monthly Data'!P64</f>
        <v>30</v>
      </c>
      <c r="G64" s="30">
        <f>'Monthly Data'!W64</f>
        <v>355</v>
      </c>
      <c r="H64" s="4">
        <f>'Monthly Data'!AC64</f>
        <v>0</v>
      </c>
      <c r="I64" s="4">
        <f>'Monthly Data'!AD64</f>
        <v>1</v>
      </c>
      <c r="J64" s="30">
        <f>'Monthly Data'!AG64</f>
        <v>0</v>
      </c>
      <c r="K64" s="4">
        <f>'Monthly Data'!AJ64</f>
        <v>0</v>
      </c>
      <c r="M64" s="23">
        <f>'GS &gt; 50 OLS Model'!$B$5</f>
        <v>2372385.8406306999</v>
      </c>
      <c r="N64" s="23">
        <f>'GS &gt; 50 OLS Model'!$B$6*D64</f>
        <v>774326.23120633385</v>
      </c>
      <c r="O64" s="23">
        <f>'GS &gt; 50 OLS Model'!$B$7*E64</f>
        <v>682931.54939751583</v>
      </c>
      <c r="P64" s="23">
        <f>'GS &gt; 50 OLS Model'!$B$8*F64</f>
        <v>14898053.881767001</v>
      </c>
      <c r="Q64" s="23">
        <f>'GS &gt; 50 OLS Model'!$B$9*G64</f>
        <v>2682009.6692344253</v>
      </c>
      <c r="R64" s="23">
        <f>'GS &gt; 50 OLS Model'!$B$10*H64</f>
        <v>0</v>
      </c>
      <c r="S64" s="23">
        <f>'GS &gt; 50 OLS Model'!$B$11*I64</f>
        <v>-784111.92228106898</v>
      </c>
      <c r="T64" s="23">
        <f>'GS &gt; 50 OLS Model'!$B$12*J64</f>
        <v>0</v>
      </c>
      <c r="U64" s="23">
        <f>'GS &gt; 50 OLS Model'!$B$13*K64</f>
        <v>0</v>
      </c>
      <c r="V64" s="23">
        <f t="shared" si="4"/>
        <v>20625595.249954905</v>
      </c>
      <c r="W64" s="13">
        <f t="shared" si="5"/>
        <v>3.3938364087006557E-3</v>
      </c>
    </row>
    <row r="65" spans="1:23" s="30" customFormat="1" x14ac:dyDescent="0.25">
      <c r="A65" s="11">
        <f>'Monthly Data'!A65</f>
        <v>39722</v>
      </c>
      <c r="B65" s="6">
        <f t="shared" si="1"/>
        <v>2008</v>
      </c>
      <c r="C65" s="30">
        <f>'Monthly Data'!H65</f>
        <v>21394207.7476</v>
      </c>
      <c r="D65" s="30">
        <f>'Monthly Data'!M65</f>
        <v>301.60000000000002</v>
      </c>
      <c r="E65" s="30">
        <f>'Monthly Data'!N65</f>
        <v>0</v>
      </c>
      <c r="F65" s="30">
        <f>'Monthly Data'!P65</f>
        <v>31</v>
      </c>
      <c r="G65" s="30">
        <f>'Monthly Data'!W65</f>
        <v>361</v>
      </c>
      <c r="H65" s="4">
        <f>'Monthly Data'!AC65</f>
        <v>0</v>
      </c>
      <c r="I65" s="4">
        <f>'Monthly Data'!AD65</f>
        <v>1</v>
      </c>
      <c r="J65" s="30">
        <f>'Monthly Data'!AG65</f>
        <v>0</v>
      </c>
      <c r="K65" s="4">
        <f>'Monthly Data'!AJ65</f>
        <v>0</v>
      </c>
      <c r="M65" s="23">
        <f>'GS &gt; 50 OLS Model'!$B$5</f>
        <v>2372385.8406306999</v>
      </c>
      <c r="N65" s="23">
        <f>'GS &gt; 50 OLS Model'!$B$6*D65</f>
        <v>2387901.7518592058</v>
      </c>
      <c r="O65" s="23">
        <f>'GS &gt; 50 OLS Model'!$B$7*E65</f>
        <v>0</v>
      </c>
      <c r="P65" s="23">
        <f>'GS &gt; 50 OLS Model'!$B$8*F65</f>
        <v>15394655.6778259</v>
      </c>
      <c r="Q65" s="23">
        <f>'GS &gt; 50 OLS Model'!$B$9*G65</f>
        <v>2727339.4101228942</v>
      </c>
      <c r="R65" s="23">
        <f>'GS &gt; 50 OLS Model'!$B$10*H65</f>
        <v>0</v>
      </c>
      <c r="S65" s="23">
        <f>'GS &gt; 50 OLS Model'!$B$11*I65</f>
        <v>-784111.92228106898</v>
      </c>
      <c r="T65" s="23">
        <f>'GS &gt; 50 OLS Model'!$B$12*J65</f>
        <v>0</v>
      </c>
      <c r="U65" s="23">
        <f>'GS &gt; 50 OLS Model'!$B$13*K65</f>
        <v>0</v>
      </c>
      <c r="V65" s="23">
        <f t="shared" si="4"/>
        <v>22098170.75815763</v>
      </c>
      <c r="W65" s="13">
        <f t="shared" si="5"/>
        <v>3.2904373878326933E-2</v>
      </c>
    </row>
    <row r="66" spans="1:23" s="30" customFormat="1" x14ac:dyDescent="0.25">
      <c r="A66" s="11">
        <f>'Monthly Data'!A66</f>
        <v>39753</v>
      </c>
      <c r="B66" s="6">
        <f t="shared" ref="B66:B67" si="6">YEAR(A66)</f>
        <v>2008</v>
      </c>
      <c r="C66" s="30">
        <f>'Monthly Data'!H66</f>
        <v>23151521.471700002</v>
      </c>
      <c r="D66" s="30">
        <f>'Monthly Data'!M66</f>
        <v>459.9</v>
      </c>
      <c r="E66" s="30">
        <f>'Monthly Data'!N66</f>
        <v>0</v>
      </c>
      <c r="F66" s="30">
        <f>'Monthly Data'!P66</f>
        <v>30</v>
      </c>
      <c r="G66" s="30">
        <f>'Monthly Data'!W66</f>
        <v>365</v>
      </c>
      <c r="H66" s="4">
        <f>'Monthly Data'!AC66</f>
        <v>0</v>
      </c>
      <c r="I66" s="4">
        <f>'Monthly Data'!AD66</f>
        <v>1</v>
      </c>
      <c r="J66" s="30">
        <f>'Monthly Data'!AG66</f>
        <v>0</v>
      </c>
      <c r="K66" s="4">
        <f>'Monthly Data'!AJ66</f>
        <v>0</v>
      </c>
      <c r="M66" s="23">
        <f>'GS &gt; 50 OLS Model'!$B$5</f>
        <v>2372385.8406306999</v>
      </c>
      <c r="N66" s="23">
        <f>'GS &gt; 50 OLS Model'!$B$6*D66</f>
        <v>3641233.473740214</v>
      </c>
      <c r="O66" s="23">
        <f>'GS &gt; 50 OLS Model'!$B$7*E66</f>
        <v>0</v>
      </c>
      <c r="P66" s="23">
        <f>'GS &gt; 50 OLS Model'!$B$8*F66</f>
        <v>14898053.881767001</v>
      </c>
      <c r="Q66" s="23">
        <f>'GS &gt; 50 OLS Model'!$B$9*G66</f>
        <v>2757559.2373818737</v>
      </c>
      <c r="R66" s="23">
        <f>'GS &gt; 50 OLS Model'!$B$10*H66</f>
        <v>0</v>
      </c>
      <c r="S66" s="23">
        <f>'GS &gt; 50 OLS Model'!$B$11*I66</f>
        <v>-784111.92228106898</v>
      </c>
      <c r="T66" s="23">
        <f>'GS &gt; 50 OLS Model'!$B$12*J66</f>
        <v>0</v>
      </c>
      <c r="U66" s="23">
        <f>'GS &gt; 50 OLS Model'!$B$13*K66</f>
        <v>0</v>
      </c>
      <c r="V66" s="23">
        <f t="shared" ref="V66:V97" si="7">SUM(M66:U66)</f>
        <v>22885120.51123872</v>
      </c>
      <c r="W66" s="13">
        <f t="shared" ref="W66:W97" si="8">ABS(V66-C66)/C66</f>
        <v>1.1506844627335828E-2</v>
      </c>
    </row>
    <row r="67" spans="1:23" s="30" customFormat="1" x14ac:dyDescent="0.25">
      <c r="A67" s="11">
        <f>'Monthly Data'!A67</f>
        <v>39783</v>
      </c>
      <c r="B67" s="6">
        <f t="shared" si="6"/>
        <v>2008</v>
      </c>
      <c r="C67" s="30">
        <f>'Monthly Data'!H67</f>
        <v>26308160.7837</v>
      </c>
      <c r="D67" s="30">
        <f>'Monthly Data'!M67</f>
        <v>708.5</v>
      </c>
      <c r="E67" s="30">
        <f>'Monthly Data'!N67</f>
        <v>0</v>
      </c>
      <c r="F67" s="30">
        <f>'Monthly Data'!P67</f>
        <v>31</v>
      </c>
      <c r="G67" s="30">
        <f>'Monthly Data'!W67</f>
        <v>366</v>
      </c>
      <c r="H67" s="4">
        <f>'Monthly Data'!AC67</f>
        <v>0</v>
      </c>
      <c r="I67" s="4">
        <f>'Monthly Data'!AD67</f>
        <v>0</v>
      </c>
      <c r="J67" s="30">
        <f>'Monthly Data'!AG67</f>
        <v>1</v>
      </c>
      <c r="K67" s="4">
        <f>'Monthly Data'!AJ67</f>
        <v>0</v>
      </c>
      <c r="M67" s="23">
        <f>'GS &gt; 50 OLS Model'!$B$5</f>
        <v>2372385.8406306999</v>
      </c>
      <c r="N67" s="23">
        <f>'GS &gt; 50 OLS Model'!$B$6*D67</f>
        <v>5609510.5808761511</v>
      </c>
      <c r="O67" s="23">
        <f>'GS &gt; 50 OLS Model'!$B$7*E67</f>
        <v>0</v>
      </c>
      <c r="P67" s="23">
        <f>'GS &gt; 50 OLS Model'!$B$8*F67</f>
        <v>15394655.6778259</v>
      </c>
      <c r="Q67" s="23">
        <f>'GS &gt; 50 OLS Model'!$B$9*G67</f>
        <v>2765114.1941966186</v>
      </c>
      <c r="R67" s="23">
        <f>'GS &gt; 50 OLS Model'!$B$10*H67</f>
        <v>0</v>
      </c>
      <c r="S67" s="23">
        <f>'GS &gt; 50 OLS Model'!$B$11*I67</f>
        <v>0</v>
      </c>
      <c r="T67" s="23">
        <f>'GS &gt; 50 OLS Model'!$B$12*J67</f>
        <v>-802277.150938896</v>
      </c>
      <c r="U67" s="23">
        <f>'GS &gt; 50 OLS Model'!$B$13*K67</f>
        <v>0</v>
      </c>
      <c r="V67" s="23">
        <f t="shared" si="7"/>
        <v>25339389.142590474</v>
      </c>
      <c r="W67" s="13">
        <f t="shared" si="8"/>
        <v>3.6823997278812332E-2</v>
      </c>
    </row>
    <row r="68" spans="1:23" s="30" customFormat="1" x14ac:dyDescent="0.25">
      <c r="A68" s="11">
        <f>'Monthly Data'!A68</f>
        <v>39814</v>
      </c>
      <c r="B68" s="6">
        <f>YEAR(A68)</f>
        <v>2009</v>
      </c>
      <c r="C68" s="30">
        <f>'Monthly Data'!H68</f>
        <v>27533756.625</v>
      </c>
      <c r="D68" s="30">
        <f>'Monthly Data'!M68</f>
        <v>887.09999999999991</v>
      </c>
      <c r="E68" s="30">
        <f>'Monthly Data'!N68</f>
        <v>0</v>
      </c>
      <c r="F68" s="30">
        <f>'Monthly Data'!P68</f>
        <v>31</v>
      </c>
      <c r="G68" s="30">
        <f>'Monthly Data'!W68</f>
        <v>365</v>
      </c>
      <c r="H68" s="4">
        <f>'Monthly Data'!AC68</f>
        <v>0</v>
      </c>
      <c r="I68" s="4">
        <f>'Monthly Data'!AD68</f>
        <v>0</v>
      </c>
      <c r="J68" s="30">
        <f>'Monthly Data'!AG68</f>
        <v>0</v>
      </c>
      <c r="K68" s="4">
        <f>'Monthly Data'!AJ68</f>
        <v>0</v>
      </c>
      <c r="L68"/>
      <c r="M68" s="23">
        <f>'GS &gt; 50 OLS Model'!$B$5</f>
        <v>2372385.8406306999</v>
      </c>
      <c r="N68" s="23">
        <f>'GS &gt; 50 OLS Model'!$B$6*D68</f>
        <v>7023566.4591322979</v>
      </c>
      <c r="O68" s="23">
        <f>'GS &gt; 50 OLS Model'!$B$7*E68</f>
        <v>0</v>
      </c>
      <c r="P68" s="23">
        <f>'GS &gt; 50 OLS Model'!$B$8*F68</f>
        <v>15394655.6778259</v>
      </c>
      <c r="Q68" s="23">
        <f>'GS &gt; 50 OLS Model'!$B$9*G68</f>
        <v>2757559.2373818737</v>
      </c>
      <c r="R68" s="23">
        <f>'GS &gt; 50 OLS Model'!$B$10*H68</f>
        <v>0</v>
      </c>
      <c r="S68" s="23">
        <f>'GS &gt; 50 OLS Model'!$B$11*I68</f>
        <v>0</v>
      </c>
      <c r="T68" s="23">
        <f>'GS &gt; 50 OLS Model'!$B$12*J68</f>
        <v>0</v>
      </c>
      <c r="U68" s="23">
        <f>'GS &gt; 50 OLS Model'!$B$13*K68</f>
        <v>0</v>
      </c>
      <c r="V68" s="23">
        <f t="shared" si="7"/>
        <v>27548167.214970775</v>
      </c>
      <c r="W68" s="13">
        <f t="shared" si="8"/>
        <v>5.2337899862492691E-4</v>
      </c>
    </row>
    <row r="69" spans="1:23" s="30" customFormat="1" x14ac:dyDescent="0.25">
      <c r="A69" s="11">
        <f>'Monthly Data'!A69</f>
        <v>39845</v>
      </c>
      <c r="B69" s="6">
        <f t="shared" ref="B69:B132" si="9">YEAR(A69)</f>
        <v>2009</v>
      </c>
      <c r="C69" s="30">
        <f>'Monthly Data'!H69</f>
        <v>24291631.503800005</v>
      </c>
      <c r="D69" s="30">
        <f>'Monthly Data'!M69</f>
        <v>653.80000000000007</v>
      </c>
      <c r="E69" s="30">
        <f>'Monthly Data'!N69</f>
        <v>0</v>
      </c>
      <c r="F69" s="30">
        <f>'Monthly Data'!P69</f>
        <v>28</v>
      </c>
      <c r="G69" s="30">
        <f>'Monthly Data'!W69</f>
        <v>361</v>
      </c>
      <c r="H69" s="4">
        <f>'Monthly Data'!AC69</f>
        <v>0</v>
      </c>
      <c r="I69" s="4">
        <f>'Monthly Data'!AD69</f>
        <v>0</v>
      </c>
      <c r="J69" s="30">
        <f>'Monthly Data'!AG69</f>
        <v>0</v>
      </c>
      <c r="K69" s="4">
        <f>'Monthly Data'!AJ69</f>
        <v>0</v>
      </c>
      <c r="M69" s="23">
        <f>'GS &gt; 50 OLS Model'!$B$5</f>
        <v>2372385.8406306999</v>
      </c>
      <c r="N69" s="23">
        <f>'GS &gt; 50 OLS Model'!$B$6*D69</f>
        <v>5176426.277737231</v>
      </c>
      <c r="O69" s="23">
        <f>'GS &gt; 50 OLS Model'!$B$7*E69</f>
        <v>0</v>
      </c>
      <c r="P69" s="23">
        <f>'GS &gt; 50 OLS Model'!$B$8*F69</f>
        <v>13904850.2896492</v>
      </c>
      <c r="Q69" s="23">
        <f>'GS &gt; 50 OLS Model'!$B$9*G69</f>
        <v>2727339.4101228942</v>
      </c>
      <c r="R69" s="23">
        <f>'GS &gt; 50 OLS Model'!$B$10*H69</f>
        <v>0</v>
      </c>
      <c r="S69" s="23">
        <f>'GS &gt; 50 OLS Model'!$B$11*I69</f>
        <v>0</v>
      </c>
      <c r="T69" s="23">
        <f>'GS &gt; 50 OLS Model'!$B$12*J69</f>
        <v>0</v>
      </c>
      <c r="U69" s="23">
        <f>'GS &gt; 50 OLS Model'!$B$13*K69</f>
        <v>0</v>
      </c>
      <c r="V69" s="23">
        <f t="shared" si="7"/>
        <v>24181001.818140022</v>
      </c>
      <c r="W69" s="13">
        <f t="shared" si="8"/>
        <v>4.5542303588244444E-3</v>
      </c>
    </row>
    <row r="70" spans="1:23" s="30" customFormat="1" x14ac:dyDescent="0.25">
      <c r="A70" s="11">
        <f>'Monthly Data'!A70</f>
        <v>39873</v>
      </c>
      <c r="B70" s="6">
        <f t="shared" si="9"/>
        <v>2009</v>
      </c>
      <c r="C70" s="30">
        <f>'Monthly Data'!H70</f>
        <v>24586605.8006</v>
      </c>
      <c r="D70" s="30">
        <f>'Monthly Data'!M70</f>
        <v>555.60000000000014</v>
      </c>
      <c r="E70" s="30">
        <f>'Monthly Data'!N70</f>
        <v>0</v>
      </c>
      <c r="F70" s="30">
        <f>'Monthly Data'!P70</f>
        <v>31</v>
      </c>
      <c r="G70" s="30">
        <f>'Monthly Data'!W70</f>
        <v>339</v>
      </c>
      <c r="H70" s="4">
        <f>'Monthly Data'!AC70</f>
        <v>1</v>
      </c>
      <c r="I70" s="4">
        <f>'Monthly Data'!AD70</f>
        <v>0</v>
      </c>
      <c r="J70" s="30">
        <f>'Monthly Data'!AG70</f>
        <v>0</v>
      </c>
      <c r="K70" s="4">
        <f>'Monthly Data'!AJ70</f>
        <v>1</v>
      </c>
      <c r="M70" s="23">
        <f>'GS &gt; 50 OLS Model'!$B$5</f>
        <v>2372385.8406306999</v>
      </c>
      <c r="N70" s="23">
        <f>'GS &gt; 50 OLS Model'!$B$6*D70</f>
        <v>4398933.0680801561</v>
      </c>
      <c r="O70" s="23">
        <f>'GS &gt; 50 OLS Model'!$B$7*E70</f>
        <v>0</v>
      </c>
      <c r="P70" s="23">
        <f>'GS &gt; 50 OLS Model'!$B$8*F70</f>
        <v>15394655.6778259</v>
      </c>
      <c r="Q70" s="23">
        <f>'GS &gt; 50 OLS Model'!$B$9*G70</f>
        <v>2561130.3601985076</v>
      </c>
      <c r="R70" s="23">
        <f>'GS &gt; 50 OLS Model'!$B$10*H70</f>
        <v>-1421979.8795582701</v>
      </c>
      <c r="S70" s="23">
        <f>'GS &gt; 50 OLS Model'!$B$11*I70</f>
        <v>0</v>
      </c>
      <c r="T70" s="23">
        <f>'GS &gt; 50 OLS Model'!$B$12*J70</f>
        <v>0</v>
      </c>
      <c r="U70" s="23">
        <f>'GS &gt; 50 OLS Model'!$B$13*K70</f>
        <v>1124443.96382978</v>
      </c>
      <c r="V70" s="23">
        <f t="shared" si="7"/>
        <v>24429569.031006776</v>
      </c>
      <c r="W70" s="13">
        <f t="shared" si="8"/>
        <v>6.387086158488443E-3</v>
      </c>
    </row>
    <row r="71" spans="1:23" s="30" customFormat="1" x14ac:dyDescent="0.25">
      <c r="A71" s="11">
        <f>'Monthly Data'!A71</f>
        <v>39904</v>
      </c>
      <c r="B71" s="6">
        <f t="shared" si="9"/>
        <v>2009</v>
      </c>
      <c r="C71" s="30">
        <f>'Monthly Data'!H71</f>
        <v>21089323.380000003</v>
      </c>
      <c r="D71" s="30">
        <f>'Monthly Data'!M71</f>
        <v>326.29999999999995</v>
      </c>
      <c r="E71" s="30">
        <f>'Monthly Data'!N71</f>
        <v>0.8</v>
      </c>
      <c r="F71" s="30">
        <f>'Monthly Data'!P71</f>
        <v>30</v>
      </c>
      <c r="G71" s="30">
        <f>'Monthly Data'!W71</f>
        <v>341</v>
      </c>
      <c r="H71" s="4">
        <f>'Monthly Data'!AC71</f>
        <v>1</v>
      </c>
      <c r="I71" s="4">
        <f>'Monthly Data'!AD71</f>
        <v>0</v>
      </c>
      <c r="J71" s="30">
        <f>'Monthly Data'!AG71</f>
        <v>0</v>
      </c>
      <c r="K71" s="4">
        <f>'Monthly Data'!AJ71</f>
        <v>0</v>
      </c>
      <c r="M71" s="23">
        <f>'GS &gt; 50 OLS Model'!$B$5</f>
        <v>2372385.8406306999</v>
      </c>
      <c r="N71" s="23">
        <f>'GS &gt; 50 OLS Model'!$B$6*D71</f>
        <v>2583462.6711925021</v>
      </c>
      <c r="O71" s="23">
        <f>'GS &gt; 50 OLS Model'!$B$7*E71</f>
        <v>22391.198340902163</v>
      </c>
      <c r="P71" s="23">
        <f>'GS &gt; 50 OLS Model'!$B$8*F71</f>
        <v>14898053.881767001</v>
      </c>
      <c r="Q71" s="23">
        <f>'GS &gt; 50 OLS Model'!$B$9*G71</f>
        <v>2576240.273827997</v>
      </c>
      <c r="R71" s="23">
        <f>'GS &gt; 50 OLS Model'!$B$10*H71</f>
        <v>-1421979.8795582701</v>
      </c>
      <c r="S71" s="23">
        <f>'GS &gt; 50 OLS Model'!$B$11*I71</f>
        <v>0</v>
      </c>
      <c r="T71" s="23">
        <f>'GS &gt; 50 OLS Model'!$B$12*J71</f>
        <v>0</v>
      </c>
      <c r="U71" s="23">
        <f>'GS &gt; 50 OLS Model'!$B$13*K71</f>
        <v>0</v>
      </c>
      <c r="V71" s="23">
        <f t="shared" si="7"/>
        <v>21030553.986200832</v>
      </c>
      <c r="W71" s="13">
        <f t="shared" si="8"/>
        <v>2.7866893944499247E-3</v>
      </c>
    </row>
    <row r="72" spans="1:23" s="30" customFormat="1" x14ac:dyDescent="0.25">
      <c r="A72" s="11">
        <f>'Monthly Data'!A72</f>
        <v>39934</v>
      </c>
      <c r="B72" s="6">
        <f t="shared" si="9"/>
        <v>2009</v>
      </c>
      <c r="C72" s="30">
        <f>'Monthly Data'!H72</f>
        <v>19975230.055300001</v>
      </c>
      <c r="D72" s="30">
        <f>'Monthly Data'!M72</f>
        <v>165.29999999999995</v>
      </c>
      <c r="E72" s="30">
        <f>'Monthly Data'!N72</f>
        <v>0</v>
      </c>
      <c r="F72" s="30">
        <f>'Monthly Data'!P72</f>
        <v>31</v>
      </c>
      <c r="G72" s="30">
        <f>'Monthly Data'!W72</f>
        <v>343</v>
      </c>
      <c r="H72" s="4">
        <f>'Monthly Data'!AC72</f>
        <v>1</v>
      </c>
      <c r="I72" s="4">
        <f>'Monthly Data'!AD72</f>
        <v>0</v>
      </c>
      <c r="J72" s="30">
        <f>'Monthly Data'!AG72</f>
        <v>0</v>
      </c>
      <c r="K72" s="4">
        <f>'Monthly Data'!AJ72</f>
        <v>0</v>
      </c>
      <c r="M72" s="23">
        <f>'GS &gt; 50 OLS Model'!$B$5</f>
        <v>2372385.8406306999</v>
      </c>
      <c r="N72" s="23">
        <f>'GS &gt; 50 OLS Model'!$B$6*D72</f>
        <v>1308753.8447689873</v>
      </c>
      <c r="O72" s="23">
        <f>'GS &gt; 50 OLS Model'!$B$7*E72</f>
        <v>0</v>
      </c>
      <c r="P72" s="23">
        <f>'GS &gt; 50 OLS Model'!$B$8*F72</f>
        <v>15394655.6778259</v>
      </c>
      <c r="Q72" s="23">
        <f>'GS &gt; 50 OLS Model'!$B$9*G72</f>
        <v>2591350.187457487</v>
      </c>
      <c r="R72" s="23">
        <f>'GS &gt; 50 OLS Model'!$B$10*H72</f>
        <v>-1421979.8795582701</v>
      </c>
      <c r="S72" s="23">
        <f>'GS &gt; 50 OLS Model'!$B$11*I72</f>
        <v>0</v>
      </c>
      <c r="T72" s="23">
        <f>'GS &gt; 50 OLS Model'!$B$12*J72</f>
        <v>0</v>
      </c>
      <c r="U72" s="23">
        <f>'GS &gt; 50 OLS Model'!$B$13*K72</f>
        <v>0</v>
      </c>
      <c r="V72" s="23">
        <f t="shared" si="7"/>
        <v>20245165.671124805</v>
      </c>
      <c r="W72" s="13">
        <f t="shared" si="8"/>
        <v>1.3513517244983222E-2</v>
      </c>
    </row>
    <row r="73" spans="1:23" s="30" customFormat="1" x14ac:dyDescent="0.25">
      <c r="A73" s="11">
        <f>'Monthly Data'!A73</f>
        <v>39965</v>
      </c>
      <c r="B73" s="6">
        <f t="shared" si="9"/>
        <v>2009</v>
      </c>
      <c r="C73" s="30">
        <f>'Monthly Data'!H73</f>
        <v>20048133.696800001</v>
      </c>
      <c r="D73" s="30">
        <f>'Monthly Data'!M73</f>
        <v>59.20000000000001</v>
      </c>
      <c r="E73" s="30">
        <f>'Monthly Data'!N73</f>
        <v>32.6</v>
      </c>
      <c r="F73" s="30">
        <f>'Monthly Data'!P73</f>
        <v>30</v>
      </c>
      <c r="G73" s="30">
        <f>'Monthly Data'!W73</f>
        <v>345</v>
      </c>
      <c r="H73" s="4">
        <f>'Monthly Data'!AC73</f>
        <v>0</v>
      </c>
      <c r="I73" s="4">
        <f>'Monthly Data'!AD73</f>
        <v>0</v>
      </c>
      <c r="J73" s="30">
        <f>'Monthly Data'!AG73</f>
        <v>0</v>
      </c>
      <c r="K73" s="4">
        <f>'Monthly Data'!AJ73</f>
        <v>0</v>
      </c>
      <c r="M73" s="23">
        <f>'GS &gt; 50 OLS Model'!$B$5</f>
        <v>2372385.8406306999</v>
      </c>
      <c r="N73" s="23">
        <f>'GS &gt; 50 OLS Model'!$B$6*D73</f>
        <v>468712.8107097646</v>
      </c>
      <c r="O73" s="23">
        <f>'GS &gt; 50 OLS Model'!$B$7*E73</f>
        <v>912441.33239176311</v>
      </c>
      <c r="P73" s="23">
        <f>'GS &gt; 50 OLS Model'!$B$8*F73</f>
        <v>14898053.881767001</v>
      </c>
      <c r="Q73" s="23">
        <f>'GS &gt; 50 OLS Model'!$B$9*G73</f>
        <v>2606460.1010869765</v>
      </c>
      <c r="R73" s="23">
        <f>'GS &gt; 50 OLS Model'!$B$10*H73</f>
        <v>0</v>
      </c>
      <c r="S73" s="23">
        <f>'GS &gt; 50 OLS Model'!$B$11*I73</f>
        <v>0</v>
      </c>
      <c r="T73" s="23">
        <f>'GS &gt; 50 OLS Model'!$B$12*J73</f>
        <v>0</v>
      </c>
      <c r="U73" s="23">
        <f>'GS &gt; 50 OLS Model'!$B$13*K73</f>
        <v>0</v>
      </c>
      <c r="V73" s="23">
        <f t="shared" si="7"/>
        <v>21258053.966586206</v>
      </c>
      <c r="W73" s="13">
        <f t="shared" si="8"/>
        <v>6.0350768210375987E-2</v>
      </c>
    </row>
    <row r="74" spans="1:23" x14ac:dyDescent="0.25">
      <c r="A74" s="11">
        <f>'Monthly Data'!A74</f>
        <v>39995</v>
      </c>
      <c r="B74" s="6">
        <f t="shared" si="9"/>
        <v>2009</v>
      </c>
      <c r="C74" s="30">
        <f>'Monthly Data'!H74</f>
        <v>21499529.221799999</v>
      </c>
      <c r="D74" s="30">
        <f>'Monthly Data'!M74</f>
        <v>11.799999999999999</v>
      </c>
      <c r="E74" s="30">
        <f>'Monthly Data'!N74</f>
        <v>35.6</v>
      </c>
      <c r="F74" s="30">
        <f>'Monthly Data'!P74</f>
        <v>31</v>
      </c>
      <c r="G74" s="30">
        <f>'Monthly Data'!W74</f>
        <v>344</v>
      </c>
      <c r="H74" s="4">
        <f>'Monthly Data'!AC74</f>
        <v>0</v>
      </c>
      <c r="I74" s="4">
        <f>'Monthly Data'!AD74</f>
        <v>0</v>
      </c>
      <c r="J74" s="30">
        <f>'Monthly Data'!AG74</f>
        <v>0</v>
      </c>
      <c r="K74" s="4">
        <f>'Monthly Data'!AJ74</f>
        <v>0</v>
      </c>
      <c r="L74" s="30"/>
      <c r="M74" s="23">
        <f>'GS &gt; 50 OLS Model'!$B$5</f>
        <v>2372385.8406306999</v>
      </c>
      <c r="N74" s="23">
        <f>'GS &gt; 50 OLS Model'!$B$6*D74</f>
        <v>93425.864296878732</v>
      </c>
      <c r="O74" s="23">
        <f>'GS &gt; 50 OLS Model'!$B$7*E74</f>
        <v>996408.32617014612</v>
      </c>
      <c r="P74" s="23">
        <f>'GS &gt; 50 OLS Model'!$B$8*F74</f>
        <v>15394655.6778259</v>
      </c>
      <c r="Q74" s="23">
        <f>'GS &gt; 50 OLS Model'!$B$9*G74</f>
        <v>2598905.144272232</v>
      </c>
      <c r="R74" s="23">
        <f>'GS &gt; 50 OLS Model'!$B$10*H74</f>
        <v>0</v>
      </c>
      <c r="S74" s="23">
        <f>'GS &gt; 50 OLS Model'!$B$11*I74</f>
        <v>0</v>
      </c>
      <c r="T74" s="23">
        <f>'GS &gt; 50 OLS Model'!$B$12*J74</f>
        <v>0</v>
      </c>
      <c r="U74" s="23">
        <f>'GS &gt; 50 OLS Model'!$B$13*K74</f>
        <v>0</v>
      </c>
      <c r="V74" s="23">
        <f t="shared" si="7"/>
        <v>21455780.853195854</v>
      </c>
      <c r="W74" s="13">
        <f t="shared" si="8"/>
        <v>2.034852398525367E-3</v>
      </c>
    </row>
    <row r="75" spans="1:23" x14ac:dyDescent="0.25">
      <c r="A75" s="11">
        <f>'Monthly Data'!A75</f>
        <v>40026</v>
      </c>
      <c r="B75" s="6">
        <f t="shared" si="9"/>
        <v>2009</v>
      </c>
      <c r="C75" s="30">
        <f>'Monthly Data'!H75</f>
        <v>22275252.256499998</v>
      </c>
      <c r="D75" s="30">
        <f>'Monthly Data'!M75</f>
        <v>20.6</v>
      </c>
      <c r="E75" s="30">
        <f>'Monthly Data'!N75</f>
        <v>85.199999999999989</v>
      </c>
      <c r="F75" s="30">
        <f>'Monthly Data'!P75</f>
        <v>31</v>
      </c>
      <c r="G75" s="30">
        <f>'Monthly Data'!W75</f>
        <v>343</v>
      </c>
      <c r="H75" s="4">
        <f>'Monthly Data'!AC75</f>
        <v>0</v>
      </c>
      <c r="I75" s="4">
        <f>'Monthly Data'!AD75</f>
        <v>0</v>
      </c>
      <c r="J75" s="30">
        <f>'Monthly Data'!AG75</f>
        <v>0</v>
      </c>
      <c r="K75" s="4">
        <f>'Monthly Data'!AJ75</f>
        <v>0</v>
      </c>
      <c r="L75" s="30"/>
      <c r="M75" s="23">
        <f>'GS &gt; 50 OLS Model'!$B$5</f>
        <v>2372385.8406306999</v>
      </c>
      <c r="N75" s="23">
        <f>'GS &gt; 50 OLS Model'!$B$6*D75</f>
        <v>163099.39021319509</v>
      </c>
      <c r="O75" s="23">
        <f>'GS &gt; 50 OLS Model'!$B$7*E75</f>
        <v>2384662.6233060798</v>
      </c>
      <c r="P75" s="23">
        <f>'GS &gt; 50 OLS Model'!$B$8*F75</f>
        <v>15394655.6778259</v>
      </c>
      <c r="Q75" s="23">
        <f>'GS &gt; 50 OLS Model'!$B$9*G75</f>
        <v>2591350.187457487</v>
      </c>
      <c r="R75" s="23">
        <f>'GS &gt; 50 OLS Model'!$B$10*H75</f>
        <v>0</v>
      </c>
      <c r="S75" s="23">
        <f>'GS &gt; 50 OLS Model'!$B$11*I75</f>
        <v>0</v>
      </c>
      <c r="T75" s="23">
        <f>'GS &gt; 50 OLS Model'!$B$12*J75</f>
        <v>0</v>
      </c>
      <c r="U75" s="23">
        <f>'GS &gt; 50 OLS Model'!$B$13*K75</f>
        <v>0</v>
      </c>
      <c r="V75" s="23">
        <f t="shared" si="7"/>
        <v>22906153.71943336</v>
      </c>
      <c r="W75" s="13">
        <f t="shared" si="8"/>
        <v>2.8322977251548843E-2</v>
      </c>
    </row>
    <row r="76" spans="1:23" x14ac:dyDescent="0.25">
      <c r="A76" s="11">
        <f>'Monthly Data'!A76</f>
        <v>40057</v>
      </c>
      <c r="B76" s="6">
        <f t="shared" si="9"/>
        <v>2009</v>
      </c>
      <c r="C76" s="30">
        <f>'Monthly Data'!H76</f>
        <v>20599806.352499999</v>
      </c>
      <c r="D76" s="30">
        <f>'Monthly Data'!M76</f>
        <v>100.9</v>
      </c>
      <c r="E76" s="30">
        <f>'Monthly Data'!N76</f>
        <v>4.5999999999999996</v>
      </c>
      <c r="F76" s="30">
        <f>'Monthly Data'!P76</f>
        <v>30</v>
      </c>
      <c r="G76" s="30">
        <f>'Monthly Data'!W76</f>
        <v>345</v>
      </c>
      <c r="H76" s="4">
        <f>'Monthly Data'!AC76</f>
        <v>0</v>
      </c>
      <c r="I76" s="4">
        <f>'Monthly Data'!AD76</f>
        <v>1</v>
      </c>
      <c r="J76" s="30">
        <f>'Monthly Data'!AG76</f>
        <v>0</v>
      </c>
      <c r="K76" s="4">
        <f>'Monthly Data'!AJ76</f>
        <v>0</v>
      </c>
      <c r="L76" s="30"/>
      <c r="M76" s="23">
        <f>'GS &gt; 50 OLS Model'!$B$5</f>
        <v>2372385.8406306999</v>
      </c>
      <c r="N76" s="23">
        <f>'GS &gt; 50 OLS Model'!$B$6*D76</f>
        <v>798870.31419958174</v>
      </c>
      <c r="O76" s="23">
        <f>'GS &gt; 50 OLS Model'!$B$7*E76</f>
        <v>128749.39046018741</v>
      </c>
      <c r="P76" s="23">
        <f>'GS &gt; 50 OLS Model'!$B$8*F76</f>
        <v>14898053.881767001</v>
      </c>
      <c r="Q76" s="23">
        <f>'GS &gt; 50 OLS Model'!$B$9*G76</f>
        <v>2606460.1010869765</v>
      </c>
      <c r="R76" s="23">
        <f>'GS &gt; 50 OLS Model'!$B$10*H76</f>
        <v>0</v>
      </c>
      <c r="S76" s="23">
        <f>'GS &gt; 50 OLS Model'!$B$11*I76</f>
        <v>-784111.92228106898</v>
      </c>
      <c r="T76" s="23">
        <f>'GS &gt; 50 OLS Model'!$B$12*J76</f>
        <v>0</v>
      </c>
      <c r="U76" s="23">
        <f>'GS &gt; 50 OLS Model'!$B$13*K76</f>
        <v>0</v>
      </c>
      <c r="V76" s="23">
        <f t="shared" si="7"/>
        <v>20020407.605863381</v>
      </c>
      <c r="W76" s="13">
        <f t="shared" si="8"/>
        <v>2.8126417147911777E-2</v>
      </c>
    </row>
    <row r="77" spans="1:23" x14ac:dyDescent="0.25">
      <c r="A77" s="11">
        <f>'Monthly Data'!A77</f>
        <v>40087</v>
      </c>
      <c r="B77" s="6">
        <f t="shared" si="9"/>
        <v>2009</v>
      </c>
      <c r="C77" s="30">
        <f>'Monthly Data'!H77</f>
        <v>21874263.0603</v>
      </c>
      <c r="D77" s="30">
        <f>'Monthly Data'!M77</f>
        <v>330.19999999999993</v>
      </c>
      <c r="E77" s="30">
        <f>'Monthly Data'!N77</f>
        <v>0</v>
      </c>
      <c r="F77" s="30">
        <f>'Monthly Data'!P77</f>
        <v>31</v>
      </c>
      <c r="G77" s="30">
        <f>'Monthly Data'!W77</f>
        <v>350</v>
      </c>
      <c r="H77" s="4">
        <f>'Monthly Data'!AC77</f>
        <v>0</v>
      </c>
      <c r="I77" s="4">
        <f>'Monthly Data'!AD77</f>
        <v>1</v>
      </c>
      <c r="J77" s="30">
        <f>'Monthly Data'!AG77</f>
        <v>0</v>
      </c>
      <c r="K77" s="4">
        <f>'Monthly Data'!AJ77</f>
        <v>0</v>
      </c>
      <c r="L77" s="30"/>
      <c r="M77" s="23">
        <f>'GS &gt; 50 OLS Model'!$B$5</f>
        <v>2372385.8406306999</v>
      </c>
      <c r="N77" s="23">
        <f>'GS &gt; 50 OLS Model'!$B$6*D77</f>
        <v>2614340.7110872334</v>
      </c>
      <c r="O77" s="23">
        <f>'GS &gt; 50 OLS Model'!$B$7*E77</f>
        <v>0</v>
      </c>
      <c r="P77" s="23">
        <f>'GS &gt; 50 OLS Model'!$B$8*F77</f>
        <v>15394655.6778259</v>
      </c>
      <c r="Q77" s="23">
        <f>'GS &gt; 50 OLS Model'!$B$9*G77</f>
        <v>2644234.8851607009</v>
      </c>
      <c r="R77" s="23">
        <f>'GS &gt; 50 OLS Model'!$B$10*H77</f>
        <v>0</v>
      </c>
      <c r="S77" s="23">
        <f>'GS &gt; 50 OLS Model'!$B$11*I77</f>
        <v>-784111.92228106898</v>
      </c>
      <c r="T77" s="23">
        <f>'GS &gt; 50 OLS Model'!$B$12*J77</f>
        <v>0</v>
      </c>
      <c r="U77" s="23">
        <f>'GS &gt; 50 OLS Model'!$B$13*K77</f>
        <v>0</v>
      </c>
      <c r="V77" s="23">
        <f t="shared" si="7"/>
        <v>22241505.192423467</v>
      </c>
      <c r="W77" s="13">
        <f t="shared" si="8"/>
        <v>1.6788777345828901E-2</v>
      </c>
    </row>
    <row r="78" spans="1:23" x14ac:dyDescent="0.25">
      <c r="A78" s="11">
        <f>'Monthly Data'!A78</f>
        <v>40118</v>
      </c>
      <c r="B78" s="6">
        <f t="shared" si="9"/>
        <v>2009</v>
      </c>
      <c r="C78" s="30">
        <f>'Monthly Data'!H78</f>
        <v>22191761.7973</v>
      </c>
      <c r="D78" s="30">
        <f>'Monthly Data'!M78</f>
        <v>384.49999999999989</v>
      </c>
      <c r="E78" s="30">
        <f>'Monthly Data'!N78</f>
        <v>0</v>
      </c>
      <c r="F78" s="30">
        <f>'Monthly Data'!P78</f>
        <v>30</v>
      </c>
      <c r="G78" s="30">
        <f>'Monthly Data'!W78</f>
        <v>351</v>
      </c>
      <c r="H78" s="4">
        <f>'Monthly Data'!AC78</f>
        <v>0</v>
      </c>
      <c r="I78" s="4">
        <f>'Monthly Data'!AD78</f>
        <v>1</v>
      </c>
      <c r="J78" s="30">
        <f>'Monthly Data'!AG78</f>
        <v>0</v>
      </c>
      <c r="K78" s="4">
        <f>'Monthly Data'!AJ78</f>
        <v>0</v>
      </c>
      <c r="L78" s="30"/>
      <c r="M78" s="23">
        <f>'GS &gt; 50 OLS Model'!$B$5</f>
        <v>2372385.8406306999</v>
      </c>
      <c r="N78" s="23">
        <f>'GS &gt; 50 OLS Model'!$B$6*D78</f>
        <v>3044258.0357754119</v>
      </c>
      <c r="O78" s="23">
        <f>'GS &gt; 50 OLS Model'!$B$7*E78</f>
        <v>0</v>
      </c>
      <c r="P78" s="23">
        <f>'GS &gt; 50 OLS Model'!$B$8*F78</f>
        <v>14898053.881767001</v>
      </c>
      <c r="Q78" s="23">
        <f>'GS &gt; 50 OLS Model'!$B$9*G78</f>
        <v>2651789.8419754459</v>
      </c>
      <c r="R78" s="23">
        <f>'GS &gt; 50 OLS Model'!$B$10*H78</f>
        <v>0</v>
      </c>
      <c r="S78" s="23">
        <f>'GS &gt; 50 OLS Model'!$B$11*I78</f>
        <v>-784111.92228106898</v>
      </c>
      <c r="T78" s="23">
        <f>'GS &gt; 50 OLS Model'!$B$12*J78</f>
        <v>0</v>
      </c>
      <c r="U78" s="23">
        <f>'GS &gt; 50 OLS Model'!$B$13*K78</f>
        <v>0</v>
      </c>
      <c r="V78" s="23">
        <f t="shared" si="7"/>
        <v>22182375.677867491</v>
      </c>
      <c r="W78" s="13">
        <f t="shared" si="8"/>
        <v>4.2295512714321423E-4</v>
      </c>
    </row>
    <row r="79" spans="1:23" x14ac:dyDescent="0.25">
      <c r="A79" s="11">
        <f>'Monthly Data'!A79</f>
        <v>40148</v>
      </c>
      <c r="B79" s="6">
        <f t="shared" si="9"/>
        <v>2009</v>
      </c>
      <c r="C79" s="30">
        <f>'Monthly Data'!H79</f>
        <v>24151995.9263</v>
      </c>
      <c r="D79" s="30">
        <f>'Monthly Data'!M79</f>
        <v>696.79999999999984</v>
      </c>
      <c r="E79" s="30">
        <f>'Monthly Data'!N79</f>
        <v>0</v>
      </c>
      <c r="F79" s="30">
        <f>'Monthly Data'!P79</f>
        <v>31</v>
      </c>
      <c r="G79" s="30">
        <f>'Monthly Data'!W79</f>
        <v>351</v>
      </c>
      <c r="H79" s="4">
        <f>'Monthly Data'!AC79</f>
        <v>0</v>
      </c>
      <c r="I79" s="4">
        <f>'Monthly Data'!AD79</f>
        <v>0</v>
      </c>
      <c r="J79" s="30">
        <f>'Monthly Data'!AG79</f>
        <v>1</v>
      </c>
      <c r="K79" s="4">
        <f>'Monthly Data'!AJ79</f>
        <v>0</v>
      </c>
      <c r="L79" s="30"/>
      <c r="M79" s="23">
        <f>'GS &gt; 50 OLS Model'!$B$5</f>
        <v>2372385.8406306999</v>
      </c>
      <c r="N79" s="23">
        <f>'GS &gt; 50 OLS Model'!$B$6*D79</f>
        <v>5516876.4611919569</v>
      </c>
      <c r="O79" s="23">
        <f>'GS &gt; 50 OLS Model'!$B$7*E79</f>
        <v>0</v>
      </c>
      <c r="P79" s="23">
        <f>'GS &gt; 50 OLS Model'!$B$8*F79</f>
        <v>15394655.6778259</v>
      </c>
      <c r="Q79" s="23">
        <f>'GS &gt; 50 OLS Model'!$B$9*G79</f>
        <v>2651789.8419754459</v>
      </c>
      <c r="R79" s="23">
        <f>'GS &gt; 50 OLS Model'!$B$10*H79</f>
        <v>0</v>
      </c>
      <c r="S79" s="23">
        <f>'GS &gt; 50 OLS Model'!$B$11*I79</f>
        <v>0</v>
      </c>
      <c r="T79" s="23">
        <f>'GS &gt; 50 OLS Model'!$B$12*J79</f>
        <v>-802277.150938896</v>
      </c>
      <c r="U79" s="23">
        <f>'GS &gt; 50 OLS Model'!$B$13*K79</f>
        <v>0</v>
      </c>
      <c r="V79" s="23">
        <f t="shared" si="7"/>
        <v>25133430.670685109</v>
      </c>
      <c r="W79" s="13">
        <f t="shared" si="8"/>
        <v>4.0635761424437297E-2</v>
      </c>
    </row>
    <row r="80" spans="1:23" x14ac:dyDescent="0.25">
      <c r="A80" s="11">
        <f>'Monthly Data'!A80</f>
        <v>40179</v>
      </c>
      <c r="B80" s="6">
        <f t="shared" si="9"/>
        <v>2010</v>
      </c>
      <c r="C80" s="30">
        <f>'Monthly Data'!H80</f>
        <v>27078016.2597</v>
      </c>
      <c r="D80" s="30">
        <f>'Monthly Data'!M80</f>
        <v>750.59999999999991</v>
      </c>
      <c r="E80" s="30">
        <f>'Monthly Data'!N80</f>
        <v>0</v>
      </c>
      <c r="F80" s="30">
        <f>'Monthly Data'!P80</f>
        <v>31</v>
      </c>
      <c r="G80" s="30">
        <f>'Monthly Data'!W80</f>
        <v>355</v>
      </c>
      <c r="H80" s="4">
        <f>'Monthly Data'!AC80</f>
        <v>0</v>
      </c>
      <c r="I80" s="4">
        <f>'Monthly Data'!AD80</f>
        <v>0</v>
      </c>
      <c r="J80" s="30">
        <f>'Monthly Data'!AG80</f>
        <v>0</v>
      </c>
      <c r="K80" s="4">
        <f>'Monthly Data'!AJ80</f>
        <v>0</v>
      </c>
      <c r="L80" s="30"/>
      <c r="M80" s="23">
        <f>'GS &gt; 50 OLS Model'!$B$5</f>
        <v>2372385.8406306999</v>
      </c>
      <c r="N80" s="23">
        <f>'GS &gt; 50 OLS Model'!$B$6*D80</f>
        <v>5942835.0628167093</v>
      </c>
      <c r="O80" s="23">
        <f>'GS &gt; 50 OLS Model'!$B$7*E80</f>
        <v>0</v>
      </c>
      <c r="P80" s="23">
        <f>'GS &gt; 50 OLS Model'!$B$8*F80</f>
        <v>15394655.6778259</v>
      </c>
      <c r="Q80" s="23">
        <f>'GS &gt; 50 OLS Model'!$B$9*G80</f>
        <v>2682009.6692344253</v>
      </c>
      <c r="R80" s="23">
        <f>'GS &gt; 50 OLS Model'!$B$10*H80</f>
        <v>0</v>
      </c>
      <c r="S80" s="23">
        <f>'GS &gt; 50 OLS Model'!$B$11*I80</f>
        <v>0</v>
      </c>
      <c r="T80" s="23">
        <f>'GS &gt; 50 OLS Model'!$B$12*J80</f>
        <v>0</v>
      </c>
      <c r="U80" s="23">
        <f>'GS &gt; 50 OLS Model'!$B$13*K80</f>
        <v>0</v>
      </c>
      <c r="V80" s="23">
        <f t="shared" si="7"/>
        <v>26391886.250507735</v>
      </c>
      <c r="W80" s="13">
        <f t="shared" si="8"/>
        <v>2.5339005731133544E-2</v>
      </c>
    </row>
    <row r="81" spans="1:23" x14ac:dyDescent="0.25">
      <c r="A81" s="11">
        <f>'Monthly Data'!A81</f>
        <v>40210</v>
      </c>
      <c r="B81" s="6">
        <f t="shared" si="9"/>
        <v>2010</v>
      </c>
      <c r="C81" s="30">
        <f>'Monthly Data'!H81</f>
        <v>23463051.8583</v>
      </c>
      <c r="D81" s="30">
        <f>'Monthly Data'!M81</f>
        <v>620.40000000000009</v>
      </c>
      <c r="E81" s="30">
        <f>'Monthly Data'!N81</f>
        <v>0</v>
      </c>
      <c r="F81" s="30">
        <f>'Monthly Data'!P81</f>
        <v>28</v>
      </c>
      <c r="G81" s="30">
        <f>'Monthly Data'!W81</f>
        <v>354</v>
      </c>
      <c r="H81" s="4">
        <f>'Monthly Data'!AC81</f>
        <v>0</v>
      </c>
      <c r="I81" s="4">
        <f>'Monthly Data'!AD81</f>
        <v>0</v>
      </c>
      <c r="J81" s="30">
        <f>'Monthly Data'!AG81</f>
        <v>0</v>
      </c>
      <c r="K81" s="4">
        <f>'Monthly Data'!AJ81</f>
        <v>0</v>
      </c>
      <c r="L81" s="30"/>
      <c r="M81" s="23">
        <f>'GS &gt; 50 OLS Model'!$B$5</f>
        <v>2372385.8406306999</v>
      </c>
      <c r="N81" s="23">
        <f>'GS &gt; 50 OLS Model'!$B$6*D81</f>
        <v>4911983.577100303</v>
      </c>
      <c r="O81" s="23">
        <f>'GS &gt; 50 OLS Model'!$B$7*E81</f>
        <v>0</v>
      </c>
      <c r="P81" s="23">
        <f>'GS &gt; 50 OLS Model'!$B$8*F81</f>
        <v>13904850.2896492</v>
      </c>
      <c r="Q81" s="23">
        <f>'GS &gt; 50 OLS Model'!$B$9*G81</f>
        <v>2674454.7124196803</v>
      </c>
      <c r="R81" s="23">
        <f>'GS &gt; 50 OLS Model'!$B$10*H81</f>
        <v>0</v>
      </c>
      <c r="S81" s="23">
        <f>'GS &gt; 50 OLS Model'!$B$11*I81</f>
        <v>0</v>
      </c>
      <c r="T81" s="23">
        <f>'GS &gt; 50 OLS Model'!$B$12*J81</f>
        <v>0</v>
      </c>
      <c r="U81" s="23">
        <f>'GS &gt; 50 OLS Model'!$B$13*K81</f>
        <v>0</v>
      </c>
      <c r="V81" s="23">
        <f t="shared" si="7"/>
        <v>23863674.419799883</v>
      </c>
      <c r="W81" s="13">
        <f t="shared" si="8"/>
        <v>1.7074614330623114E-2</v>
      </c>
    </row>
    <row r="82" spans="1:23" x14ac:dyDescent="0.25">
      <c r="A82" s="11">
        <f>'Monthly Data'!A82</f>
        <v>40238</v>
      </c>
      <c r="B82" s="6">
        <f t="shared" si="9"/>
        <v>2010</v>
      </c>
      <c r="C82" s="30">
        <f>'Monthly Data'!H82</f>
        <v>23312331.343999997</v>
      </c>
      <c r="D82" s="30">
        <f>'Monthly Data'!M82</f>
        <v>451.89999999999992</v>
      </c>
      <c r="E82" s="30">
        <f>'Monthly Data'!N82</f>
        <v>0</v>
      </c>
      <c r="F82" s="30">
        <f>'Monthly Data'!P82</f>
        <v>31</v>
      </c>
      <c r="G82" s="30">
        <f>'Monthly Data'!W82</f>
        <v>352</v>
      </c>
      <c r="H82" s="4">
        <f>'Monthly Data'!AC82</f>
        <v>1</v>
      </c>
      <c r="I82" s="4">
        <f>'Monthly Data'!AD82</f>
        <v>0</v>
      </c>
      <c r="J82" s="30">
        <f>'Monthly Data'!AG82</f>
        <v>0</v>
      </c>
      <c r="K82" s="4">
        <f>'Monthly Data'!AJ82</f>
        <v>1</v>
      </c>
      <c r="L82" s="30"/>
      <c r="M82" s="23">
        <f>'GS &gt; 50 OLS Model'!$B$5</f>
        <v>2372385.8406306999</v>
      </c>
      <c r="N82" s="23">
        <f>'GS &gt; 50 OLS Model'!$B$6*D82</f>
        <v>3577893.9047253807</v>
      </c>
      <c r="O82" s="23">
        <f>'GS &gt; 50 OLS Model'!$B$7*E82</f>
        <v>0</v>
      </c>
      <c r="P82" s="23">
        <f>'GS &gt; 50 OLS Model'!$B$8*F82</f>
        <v>15394655.6778259</v>
      </c>
      <c r="Q82" s="23">
        <f>'GS &gt; 50 OLS Model'!$B$9*G82</f>
        <v>2659344.7987901908</v>
      </c>
      <c r="R82" s="23">
        <f>'GS &gt; 50 OLS Model'!$B$10*H82</f>
        <v>-1421979.8795582701</v>
      </c>
      <c r="S82" s="23">
        <f>'GS &gt; 50 OLS Model'!$B$11*I82</f>
        <v>0</v>
      </c>
      <c r="T82" s="23">
        <f>'GS &gt; 50 OLS Model'!$B$12*J82</f>
        <v>0</v>
      </c>
      <c r="U82" s="23">
        <f>'GS &gt; 50 OLS Model'!$B$13*K82</f>
        <v>1124443.96382978</v>
      </c>
      <c r="V82" s="23">
        <f t="shared" si="7"/>
        <v>23706744.30624368</v>
      </c>
      <c r="W82" s="13">
        <f t="shared" si="8"/>
        <v>1.6918640886819564E-2</v>
      </c>
    </row>
    <row r="83" spans="1:23" x14ac:dyDescent="0.25">
      <c r="A83" s="11">
        <f>'Monthly Data'!A83</f>
        <v>40269</v>
      </c>
      <c r="B83" s="6">
        <f t="shared" si="9"/>
        <v>2010</v>
      </c>
      <c r="C83" s="30">
        <f>'Monthly Data'!H83</f>
        <v>20685922.196199998</v>
      </c>
      <c r="D83" s="30">
        <f>'Monthly Data'!M83</f>
        <v>243.49999999999989</v>
      </c>
      <c r="E83" s="30">
        <f>'Monthly Data'!N83</f>
        <v>1.3</v>
      </c>
      <c r="F83" s="30">
        <f>'Monthly Data'!P83</f>
        <v>30</v>
      </c>
      <c r="G83" s="30">
        <f>'Monthly Data'!W83</f>
        <v>353</v>
      </c>
      <c r="H83" s="4">
        <f>'Monthly Data'!AC83</f>
        <v>1</v>
      </c>
      <c r="I83" s="4">
        <f>'Monthly Data'!AD83</f>
        <v>0</v>
      </c>
      <c r="J83" s="30">
        <f>'Monthly Data'!AG83</f>
        <v>0</v>
      </c>
      <c r="K83" s="4">
        <f>'Monthly Data'!AJ83</f>
        <v>0</v>
      </c>
      <c r="L83" s="30"/>
      <c r="M83" s="23">
        <f>'GS &gt; 50 OLS Model'!$B$5</f>
        <v>2372385.8406306999</v>
      </c>
      <c r="N83" s="23">
        <f>'GS &gt; 50 OLS Model'!$B$6*D83</f>
        <v>1927898.1318889798</v>
      </c>
      <c r="O83" s="23">
        <f>'GS &gt; 50 OLS Model'!$B$7*E83</f>
        <v>36385.697303966015</v>
      </c>
      <c r="P83" s="23">
        <f>'GS &gt; 50 OLS Model'!$B$8*F83</f>
        <v>14898053.881767001</v>
      </c>
      <c r="Q83" s="23">
        <f>'GS &gt; 50 OLS Model'!$B$9*G83</f>
        <v>2666899.7556049353</v>
      </c>
      <c r="R83" s="23">
        <f>'GS &gt; 50 OLS Model'!$B$10*H83</f>
        <v>-1421979.8795582701</v>
      </c>
      <c r="S83" s="23">
        <f>'GS &gt; 50 OLS Model'!$B$11*I83</f>
        <v>0</v>
      </c>
      <c r="T83" s="23">
        <f>'GS &gt; 50 OLS Model'!$B$12*J83</f>
        <v>0</v>
      </c>
      <c r="U83" s="23">
        <f>'GS &gt; 50 OLS Model'!$B$13*K83</f>
        <v>0</v>
      </c>
      <c r="V83" s="23">
        <f t="shared" si="7"/>
        <v>20479643.427637313</v>
      </c>
      <c r="W83" s="13">
        <f t="shared" si="8"/>
        <v>9.9719396895236838E-3</v>
      </c>
    </row>
    <row r="84" spans="1:23" x14ac:dyDescent="0.25">
      <c r="A84" s="11">
        <f>'Monthly Data'!A84</f>
        <v>40299</v>
      </c>
      <c r="B84" s="6">
        <f t="shared" si="9"/>
        <v>2010</v>
      </c>
      <c r="C84" s="30">
        <f>'Monthly Data'!H84</f>
        <v>21075021.926799998</v>
      </c>
      <c r="D84" s="30">
        <f>'Monthly Data'!M84</f>
        <v>110.2</v>
      </c>
      <c r="E84" s="30">
        <f>'Monthly Data'!N84</f>
        <v>26.100000000000005</v>
      </c>
      <c r="F84" s="30">
        <f>'Monthly Data'!P84</f>
        <v>31</v>
      </c>
      <c r="G84" s="30">
        <f>'Monthly Data'!W84</f>
        <v>350</v>
      </c>
      <c r="H84" s="4">
        <f>'Monthly Data'!AC84</f>
        <v>1</v>
      </c>
      <c r="I84" s="4">
        <f>'Monthly Data'!AD84</f>
        <v>0</v>
      </c>
      <c r="J84" s="30">
        <f>'Monthly Data'!AG84</f>
        <v>0</v>
      </c>
      <c r="K84" s="4">
        <f>'Monthly Data'!AJ84</f>
        <v>0</v>
      </c>
      <c r="L84" s="30"/>
      <c r="M84" s="23">
        <f>'GS &gt; 50 OLS Model'!$B$5</f>
        <v>2372385.8406306999</v>
      </c>
      <c r="N84" s="23">
        <f>'GS &gt; 50 OLS Model'!$B$6*D84</f>
        <v>872502.5631793252</v>
      </c>
      <c r="O84" s="23">
        <f>'GS &gt; 50 OLS Model'!$B$7*E84</f>
        <v>730512.84587193315</v>
      </c>
      <c r="P84" s="23">
        <f>'GS &gt; 50 OLS Model'!$B$8*F84</f>
        <v>15394655.6778259</v>
      </c>
      <c r="Q84" s="23">
        <f>'GS &gt; 50 OLS Model'!$B$9*G84</f>
        <v>2644234.8851607009</v>
      </c>
      <c r="R84" s="23">
        <f>'GS &gt; 50 OLS Model'!$B$10*H84</f>
        <v>-1421979.8795582701</v>
      </c>
      <c r="S84" s="23">
        <f>'GS &gt; 50 OLS Model'!$B$11*I84</f>
        <v>0</v>
      </c>
      <c r="T84" s="23">
        <f>'GS &gt; 50 OLS Model'!$B$12*J84</f>
        <v>0</v>
      </c>
      <c r="U84" s="23">
        <f>'GS &gt; 50 OLS Model'!$B$13*K84</f>
        <v>0</v>
      </c>
      <c r="V84" s="23">
        <f t="shared" si="7"/>
        <v>20592311.933110289</v>
      </c>
      <c r="W84" s="13">
        <f t="shared" si="8"/>
        <v>2.290436495707136E-2</v>
      </c>
    </row>
    <row r="85" spans="1:23" x14ac:dyDescent="0.25">
      <c r="A85" s="11">
        <f>'Monthly Data'!A85</f>
        <v>40330</v>
      </c>
      <c r="B85" s="6">
        <f t="shared" si="9"/>
        <v>2010</v>
      </c>
      <c r="C85" s="30">
        <f>'Monthly Data'!H85</f>
        <v>21210428.387199998</v>
      </c>
      <c r="D85" s="30">
        <f>'Monthly Data'!M85</f>
        <v>38.300000000000004</v>
      </c>
      <c r="E85" s="30">
        <f>'Monthly Data'!N85</f>
        <v>33.700000000000003</v>
      </c>
      <c r="F85" s="30">
        <f>'Monthly Data'!P85</f>
        <v>30</v>
      </c>
      <c r="G85" s="30">
        <f>'Monthly Data'!W85</f>
        <v>350</v>
      </c>
      <c r="H85" s="4">
        <f>'Monthly Data'!AC85</f>
        <v>0</v>
      </c>
      <c r="I85" s="4">
        <f>'Monthly Data'!AD85</f>
        <v>0</v>
      </c>
      <c r="J85" s="30">
        <f>'Monthly Data'!AG85</f>
        <v>0</v>
      </c>
      <c r="K85" s="4">
        <f>'Monthly Data'!AJ85</f>
        <v>0</v>
      </c>
      <c r="L85" s="30"/>
      <c r="M85" s="23">
        <f>'GS &gt; 50 OLS Model'!$B$5</f>
        <v>2372385.8406306999</v>
      </c>
      <c r="N85" s="23">
        <f>'GS &gt; 50 OLS Model'!$B$6*D85</f>
        <v>303238.18665851321</v>
      </c>
      <c r="O85" s="23">
        <f>'GS &gt; 50 OLS Model'!$B$7*E85</f>
        <v>943229.23011050362</v>
      </c>
      <c r="P85" s="23">
        <f>'GS &gt; 50 OLS Model'!$B$8*F85</f>
        <v>14898053.881767001</v>
      </c>
      <c r="Q85" s="23">
        <f>'GS &gt; 50 OLS Model'!$B$9*G85</f>
        <v>2644234.8851607009</v>
      </c>
      <c r="R85" s="23">
        <f>'GS &gt; 50 OLS Model'!$B$10*H85</f>
        <v>0</v>
      </c>
      <c r="S85" s="23">
        <f>'GS &gt; 50 OLS Model'!$B$11*I85</f>
        <v>0</v>
      </c>
      <c r="T85" s="23">
        <f>'GS &gt; 50 OLS Model'!$B$12*J85</f>
        <v>0</v>
      </c>
      <c r="U85" s="23">
        <f>'GS &gt; 50 OLS Model'!$B$13*K85</f>
        <v>0</v>
      </c>
      <c r="V85" s="23">
        <f t="shared" si="7"/>
        <v>21161142.024327416</v>
      </c>
      <c r="W85" s="13">
        <f t="shared" si="8"/>
        <v>2.32368540478537E-3</v>
      </c>
    </row>
    <row r="86" spans="1:23" x14ac:dyDescent="0.25">
      <c r="A86" s="11">
        <f>'Monthly Data'!A86</f>
        <v>40360</v>
      </c>
      <c r="B86" s="6">
        <f t="shared" si="9"/>
        <v>2010</v>
      </c>
      <c r="C86" s="30">
        <f>'Monthly Data'!H86</f>
        <v>24170485.458300002</v>
      </c>
      <c r="D86" s="30">
        <f>'Monthly Data'!M86</f>
        <v>3.4000000000000004</v>
      </c>
      <c r="E86" s="30">
        <f>'Monthly Data'!N86</f>
        <v>139.79999999999995</v>
      </c>
      <c r="F86" s="30">
        <f>'Monthly Data'!P86</f>
        <v>31</v>
      </c>
      <c r="G86" s="30">
        <f>'Monthly Data'!W86</f>
        <v>351</v>
      </c>
      <c r="H86" s="4">
        <f>'Monthly Data'!AC86</f>
        <v>0</v>
      </c>
      <c r="I86" s="4">
        <f>'Monthly Data'!AD86</f>
        <v>0</v>
      </c>
      <c r="J86" s="30">
        <f>'Monthly Data'!AG86</f>
        <v>0</v>
      </c>
      <c r="K86" s="4">
        <f>'Monthly Data'!AJ86</f>
        <v>0</v>
      </c>
      <c r="L86" s="30"/>
      <c r="M86" s="23">
        <f>'GS &gt; 50 OLS Model'!$B$5</f>
        <v>2372385.8406306999</v>
      </c>
      <c r="N86" s="23">
        <f>'GS &gt; 50 OLS Model'!$B$6*D86</f>
        <v>26919.316831304044</v>
      </c>
      <c r="O86" s="23">
        <f>'GS &gt; 50 OLS Model'!$B$7*E86</f>
        <v>3912861.9100726512</v>
      </c>
      <c r="P86" s="23">
        <f>'GS &gt; 50 OLS Model'!$B$8*F86</f>
        <v>15394655.6778259</v>
      </c>
      <c r="Q86" s="23">
        <f>'GS &gt; 50 OLS Model'!$B$9*G86</f>
        <v>2651789.8419754459</v>
      </c>
      <c r="R86" s="23">
        <f>'GS &gt; 50 OLS Model'!$B$10*H86</f>
        <v>0</v>
      </c>
      <c r="S86" s="23">
        <f>'GS &gt; 50 OLS Model'!$B$11*I86</f>
        <v>0</v>
      </c>
      <c r="T86" s="23">
        <f>'GS &gt; 50 OLS Model'!$B$12*J86</f>
        <v>0</v>
      </c>
      <c r="U86" s="23">
        <f>'GS &gt; 50 OLS Model'!$B$13*K86</f>
        <v>0</v>
      </c>
      <c r="V86" s="23">
        <f t="shared" si="7"/>
        <v>24358612.587336</v>
      </c>
      <c r="W86" s="13">
        <f t="shared" si="8"/>
        <v>7.783340941188932E-3</v>
      </c>
    </row>
    <row r="87" spans="1:23" x14ac:dyDescent="0.25">
      <c r="A87" s="11">
        <f>'Monthly Data'!A87</f>
        <v>40391</v>
      </c>
      <c r="B87" s="6">
        <f t="shared" si="9"/>
        <v>2010</v>
      </c>
      <c r="C87" s="30">
        <f>'Monthly Data'!H87</f>
        <v>23341072.185600001</v>
      </c>
      <c r="D87" s="30">
        <f>'Monthly Data'!M87</f>
        <v>10.100000000000001</v>
      </c>
      <c r="E87" s="30">
        <f>'Monthly Data'!N87</f>
        <v>90.299999999999969</v>
      </c>
      <c r="F87" s="30">
        <f>'Monthly Data'!P87</f>
        <v>31</v>
      </c>
      <c r="G87" s="30">
        <f>'Monthly Data'!W87</f>
        <v>336</v>
      </c>
      <c r="H87" s="4">
        <f>'Monthly Data'!AC87</f>
        <v>0</v>
      </c>
      <c r="I87" s="4">
        <f>'Monthly Data'!AD87</f>
        <v>0</v>
      </c>
      <c r="J87" s="30">
        <f>'Monthly Data'!AG87</f>
        <v>0</v>
      </c>
      <c r="K87" s="4">
        <f>'Monthly Data'!AJ87</f>
        <v>0</v>
      </c>
      <c r="L87" s="30"/>
      <c r="M87" s="23">
        <f>'GS &gt; 50 OLS Model'!$B$5</f>
        <v>2372385.8406306999</v>
      </c>
      <c r="N87" s="23">
        <f>'GS &gt; 50 OLS Model'!$B$6*D87</f>
        <v>79966.205881226721</v>
      </c>
      <c r="O87" s="23">
        <f>'GS &gt; 50 OLS Model'!$B$7*E87</f>
        <v>2527406.5127293305</v>
      </c>
      <c r="P87" s="23">
        <f>'GS &gt; 50 OLS Model'!$B$8*F87</f>
        <v>15394655.6778259</v>
      </c>
      <c r="Q87" s="23">
        <f>'GS &gt; 50 OLS Model'!$B$9*G87</f>
        <v>2538465.4897542731</v>
      </c>
      <c r="R87" s="23">
        <f>'GS &gt; 50 OLS Model'!$B$10*H87</f>
        <v>0</v>
      </c>
      <c r="S87" s="23">
        <f>'GS &gt; 50 OLS Model'!$B$11*I87</f>
        <v>0</v>
      </c>
      <c r="T87" s="23">
        <f>'GS &gt; 50 OLS Model'!$B$12*J87</f>
        <v>0</v>
      </c>
      <c r="U87" s="23">
        <f>'GS &gt; 50 OLS Model'!$B$13*K87</f>
        <v>0</v>
      </c>
      <c r="V87" s="23">
        <f t="shared" si="7"/>
        <v>22912879.72682143</v>
      </c>
      <c r="W87" s="13">
        <f t="shared" si="8"/>
        <v>1.8345020973061368E-2</v>
      </c>
    </row>
    <row r="88" spans="1:23" x14ac:dyDescent="0.25">
      <c r="A88" s="11">
        <f>'Monthly Data'!A88</f>
        <v>40422</v>
      </c>
      <c r="B88" s="6">
        <f t="shared" si="9"/>
        <v>2010</v>
      </c>
      <c r="C88" s="30">
        <f>'Monthly Data'!H88</f>
        <v>20619864.412799999</v>
      </c>
      <c r="D88" s="30">
        <f>'Monthly Data'!M88</f>
        <v>99.40000000000002</v>
      </c>
      <c r="E88" s="30">
        <f>'Monthly Data'!N88</f>
        <v>29.400000000000002</v>
      </c>
      <c r="F88" s="30">
        <f>'Monthly Data'!P88</f>
        <v>30</v>
      </c>
      <c r="G88" s="30">
        <f>'Monthly Data'!W88</f>
        <v>339</v>
      </c>
      <c r="H88" s="4">
        <f>'Monthly Data'!AC88</f>
        <v>0</v>
      </c>
      <c r="I88" s="4">
        <f>'Monthly Data'!AD88</f>
        <v>1</v>
      </c>
      <c r="J88" s="30">
        <f>'Monthly Data'!AG88</f>
        <v>0</v>
      </c>
      <c r="K88" s="4">
        <f>'Monthly Data'!AJ88</f>
        <v>0</v>
      </c>
      <c r="L88" s="30"/>
      <c r="M88" s="23">
        <f>'GS &gt; 50 OLS Model'!$B$5</f>
        <v>2372385.8406306999</v>
      </c>
      <c r="N88" s="23">
        <f>'GS &gt; 50 OLS Model'!$B$6*D88</f>
        <v>786994.14500930067</v>
      </c>
      <c r="O88" s="23">
        <f>'GS &gt; 50 OLS Model'!$B$7*E88</f>
        <v>822876.53902815445</v>
      </c>
      <c r="P88" s="23">
        <f>'GS &gt; 50 OLS Model'!$B$8*F88</f>
        <v>14898053.881767001</v>
      </c>
      <c r="Q88" s="23">
        <f>'GS &gt; 50 OLS Model'!$B$9*G88</f>
        <v>2561130.3601985076</v>
      </c>
      <c r="R88" s="23">
        <f>'GS &gt; 50 OLS Model'!$B$10*H88</f>
        <v>0</v>
      </c>
      <c r="S88" s="23">
        <f>'GS &gt; 50 OLS Model'!$B$11*I88</f>
        <v>-784111.92228106898</v>
      </c>
      <c r="T88" s="23">
        <f>'GS &gt; 50 OLS Model'!$B$12*J88</f>
        <v>0</v>
      </c>
      <c r="U88" s="23">
        <f>'GS &gt; 50 OLS Model'!$B$13*K88</f>
        <v>0</v>
      </c>
      <c r="V88" s="23">
        <f t="shared" si="7"/>
        <v>20657328.844352596</v>
      </c>
      <c r="W88" s="13">
        <f t="shared" si="8"/>
        <v>1.816909694582664E-3</v>
      </c>
    </row>
    <row r="89" spans="1:23" x14ac:dyDescent="0.25">
      <c r="A89" s="11">
        <f>'Monthly Data'!A89</f>
        <v>40452</v>
      </c>
      <c r="B89" s="6">
        <f t="shared" si="9"/>
        <v>2010</v>
      </c>
      <c r="C89" s="30">
        <f>'Monthly Data'!H89</f>
        <v>21162272.6325</v>
      </c>
      <c r="D89" s="30">
        <f>'Monthly Data'!M89</f>
        <v>284.69999999999993</v>
      </c>
      <c r="E89" s="30">
        <f>'Monthly Data'!N89</f>
        <v>0</v>
      </c>
      <c r="F89" s="30">
        <f>'Monthly Data'!P89</f>
        <v>31</v>
      </c>
      <c r="G89" s="30">
        <f>'Monthly Data'!W89</f>
        <v>340</v>
      </c>
      <c r="H89" s="4">
        <f>'Monthly Data'!AC89</f>
        <v>0</v>
      </c>
      <c r="I89" s="4">
        <f>'Monthly Data'!AD89</f>
        <v>1</v>
      </c>
      <c r="J89" s="30">
        <f>'Monthly Data'!AG89</f>
        <v>0</v>
      </c>
      <c r="K89" s="4">
        <f>'Monthly Data'!AJ89</f>
        <v>0</v>
      </c>
      <c r="L89" s="30"/>
      <c r="M89" s="23">
        <f>'GS &gt; 50 OLS Model'!$B$5</f>
        <v>2372385.8406306999</v>
      </c>
      <c r="N89" s="23">
        <f>'GS &gt; 50 OLS Model'!$B$6*D89</f>
        <v>2254096.91231537</v>
      </c>
      <c r="O89" s="23">
        <f>'GS &gt; 50 OLS Model'!$B$7*E89</f>
        <v>0</v>
      </c>
      <c r="P89" s="23">
        <f>'GS &gt; 50 OLS Model'!$B$8*F89</f>
        <v>15394655.6778259</v>
      </c>
      <c r="Q89" s="23">
        <f>'GS &gt; 50 OLS Model'!$B$9*G89</f>
        <v>2568685.3170132525</v>
      </c>
      <c r="R89" s="23">
        <f>'GS &gt; 50 OLS Model'!$B$10*H89</f>
        <v>0</v>
      </c>
      <c r="S89" s="23">
        <f>'GS &gt; 50 OLS Model'!$B$11*I89</f>
        <v>-784111.92228106898</v>
      </c>
      <c r="T89" s="23">
        <f>'GS &gt; 50 OLS Model'!$B$12*J89</f>
        <v>0</v>
      </c>
      <c r="U89" s="23">
        <f>'GS &gt; 50 OLS Model'!$B$13*K89</f>
        <v>0</v>
      </c>
      <c r="V89" s="23">
        <f t="shared" si="7"/>
        <v>21805711.825504154</v>
      </c>
      <c r="W89" s="13">
        <f t="shared" si="8"/>
        <v>3.0405013874360107E-2</v>
      </c>
    </row>
    <row r="90" spans="1:23" x14ac:dyDescent="0.25">
      <c r="A90" s="11">
        <f>'Monthly Data'!A90</f>
        <v>40483</v>
      </c>
      <c r="B90" s="6">
        <f t="shared" si="9"/>
        <v>2010</v>
      </c>
      <c r="C90" s="30">
        <f>'Monthly Data'!H90</f>
        <v>22484948.883300003</v>
      </c>
      <c r="D90" s="30">
        <f>'Monthly Data'!M90</f>
        <v>451.4</v>
      </c>
      <c r="E90" s="30">
        <f>'Monthly Data'!N90</f>
        <v>0</v>
      </c>
      <c r="F90" s="30">
        <f>'Monthly Data'!P90</f>
        <v>30</v>
      </c>
      <c r="G90" s="30">
        <f>'Monthly Data'!W90</f>
        <v>341</v>
      </c>
      <c r="H90" s="4">
        <f>'Monthly Data'!AC90</f>
        <v>0</v>
      </c>
      <c r="I90" s="4">
        <f>'Monthly Data'!AD90</f>
        <v>1</v>
      </c>
      <c r="J90" s="30">
        <f>'Monthly Data'!AG90</f>
        <v>0</v>
      </c>
      <c r="K90" s="4">
        <f>'Monthly Data'!AJ90</f>
        <v>0</v>
      </c>
      <c r="L90" s="30"/>
      <c r="M90" s="23">
        <f>'GS &gt; 50 OLS Model'!$B$5</f>
        <v>2372385.8406306999</v>
      </c>
      <c r="N90" s="23">
        <f>'GS &gt; 50 OLS Model'!$B$6*D90</f>
        <v>3573935.1816619541</v>
      </c>
      <c r="O90" s="23">
        <f>'GS &gt; 50 OLS Model'!$B$7*E90</f>
        <v>0</v>
      </c>
      <c r="P90" s="23">
        <f>'GS &gt; 50 OLS Model'!$B$8*F90</f>
        <v>14898053.881767001</v>
      </c>
      <c r="Q90" s="23">
        <f>'GS &gt; 50 OLS Model'!$B$9*G90</f>
        <v>2576240.273827997</v>
      </c>
      <c r="R90" s="23">
        <f>'GS &gt; 50 OLS Model'!$B$10*H90</f>
        <v>0</v>
      </c>
      <c r="S90" s="23">
        <f>'GS &gt; 50 OLS Model'!$B$11*I90</f>
        <v>-784111.92228106898</v>
      </c>
      <c r="T90" s="23">
        <f>'GS &gt; 50 OLS Model'!$B$12*J90</f>
        <v>0</v>
      </c>
      <c r="U90" s="23">
        <f>'GS &gt; 50 OLS Model'!$B$13*K90</f>
        <v>0</v>
      </c>
      <c r="V90" s="23">
        <f t="shared" si="7"/>
        <v>22636503.255606584</v>
      </c>
      <c r="W90" s="13">
        <f t="shared" si="8"/>
        <v>6.7402586989710207E-3</v>
      </c>
    </row>
    <row r="91" spans="1:23" x14ac:dyDescent="0.25">
      <c r="A91" s="11">
        <f>'Monthly Data'!A91</f>
        <v>40513</v>
      </c>
      <c r="B91" s="6">
        <f t="shared" si="9"/>
        <v>2010</v>
      </c>
      <c r="C91" s="30">
        <f>'Monthly Data'!H91</f>
        <v>25202682.410200004</v>
      </c>
      <c r="D91" s="30">
        <f>'Monthly Data'!M91</f>
        <v>713.49999999999989</v>
      </c>
      <c r="E91" s="30">
        <f>'Monthly Data'!N91</f>
        <v>0</v>
      </c>
      <c r="F91" s="30">
        <f>'Monthly Data'!P91</f>
        <v>31</v>
      </c>
      <c r="G91" s="30">
        <f>'Monthly Data'!W91</f>
        <v>341</v>
      </c>
      <c r="H91" s="4">
        <f>'Monthly Data'!AC91</f>
        <v>0</v>
      </c>
      <c r="I91" s="4">
        <f>'Monthly Data'!AD91</f>
        <v>0</v>
      </c>
      <c r="J91" s="30">
        <f>'Monthly Data'!AG91</f>
        <v>1</v>
      </c>
      <c r="K91" s="4">
        <f>'Monthly Data'!AJ91</f>
        <v>0</v>
      </c>
      <c r="L91" s="30"/>
      <c r="M91" s="23">
        <f>'GS &gt; 50 OLS Model'!$B$5</f>
        <v>2372385.8406306999</v>
      </c>
      <c r="N91" s="23">
        <f>'GS &gt; 50 OLS Model'!$B$6*D91</f>
        <v>5649097.8115104204</v>
      </c>
      <c r="O91" s="23">
        <f>'GS &gt; 50 OLS Model'!$B$7*E91</f>
        <v>0</v>
      </c>
      <c r="P91" s="23">
        <f>'GS &gt; 50 OLS Model'!$B$8*F91</f>
        <v>15394655.6778259</v>
      </c>
      <c r="Q91" s="23">
        <f>'GS &gt; 50 OLS Model'!$B$9*G91</f>
        <v>2576240.273827997</v>
      </c>
      <c r="R91" s="23">
        <f>'GS &gt; 50 OLS Model'!$B$10*H91</f>
        <v>0</v>
      </c>
      <c r="S91" s="23">
        <f>'GS &gt; 50 OLS Model'!$B$11*I91</f>
        <v>0</v>
      </c>
      <c r="T91" s="23">
        <f>'GS &gt; 50 OLS Model'!$B$12*J91</f>
        <v>-802277.150938896</v>
      </c>
      <c r="U91" s="23">
        <f>'GS &gt; 50 OLS Model'!$B$13*K91</f>
        <v>0</v>
      </c>
      <c r="V91" s="23">
        <f t="shared" si="7"/>
        <v>25190102.452856123</v>
      </c>
      <c r="W91" s="13">
        <f t="shared" si="8"/>
        <v>4.9915152439443269E-4</v>
      </c>
    </row>
    <row r="92" spans="1:23" x14ac:dyDescent="0.25">
      <c r="A92" s="11">
        <f>'Monthly Data'!A92</f>
        <v>40544</v>
      </c>
      <c r="B92" s="6">
        <f t="shared" si="9"/>
        <v>2011</v>
      </c>
      <c r="C92" s="30">
        <f>'Monthly Data'!H92</f>
        <v>26719422.829099998</v>
      </c>
      <c r="D92" s="30">
        <f>'Monthly Data'!M92</f>
        <v>853.19999999999982</v>
      </c>
      <c r="E92" s="30">
        <f>'Monthly Data'!N92</f>
        <v>0</v>
      </c>
      <c r="F92" s="30">
        <f>'Monthly Data'!P92</f>
        <v>31</v>
      </c>
      <c r="G92" s="30">
        <f>'Monthly Data'!W92</f>
        <v>341</v>
      </c>
      <c r="H92" s="4">
        <f>'Monthly Data'!AC92</f>
        <v>0</v>
      </c>
      <c r="I92" s="4">
        <f>'Monthly Data'!AD92</f>
        <v>0</v>
      </c>
      <c r="J92" s="30">
        <f>'Monthly Data'!AG92</f>
        <v>0</v>
      </c>
      <c r="K92" s="4">
        <f>'Monthly Data'!AJ92</f>
        <v>0</v>
      </c>
      <c r="L92" s="30"/>
      <c r="M92" s="23">
        <f>'GS &gt; 50 OLS Model'!$B$5</f>
        <v>2372385.8406306999</v>
      </c>
      <c r="N92" s="23">
        <f>'GS &gt; 50 OLS Model'!$B$6*D92</f>
        <v>6755165.035431942</v>
      </c>
      <c r="O92" s="23">
        <f>'GS &gt; 50 OLS Model'!$B$7*E92</f>
        <v>0</v>
      </c>
      <c r="P92" s="23">
        <f>'GS &gt; 50 OLS Model'!$B$8*F92</f>
        <v>15394655.6778259</v>
      </c>
      <c r="Q92" s="23">
        <f>'GS &gt; 50 OLS Model'!$B$9*G92</f>
        <v>2576240.273827997</v>
      </c>
      <c r="R92" s="23">
        <f>'GS &gt; 50 OLS Model'!$B$10*H92</f>
        <v>0</v>
      </c>
      <c r="S92" s="23">
        <f>'GS &gt; 50 OLS Model'!$B$11*I92</f>
        <v>0</v>
      </c>
      <c r="T92" s="23">
        <f>'GS &gt; 50 OLS Model'!$B$12*J92</f>
        <v>0</v>
      </c>
      <c r="U92" s="23">
        <f>'GS &gt; 50 OLS Model'!$B$13*K92</f>
        <v>0</v>
      </c>
      <c r="V92" s="23">
        <f t="shared" si="7"/>
        <v>27098446.827716541</v>
      </c>
      <c r="W92" s="13">
        <f t="shared" si="8"/>
        <v>1.4185336301641569E-2</v>
      </c>
    </row>
    <row r="93" spans="1:23" x14ac:dyDescent="0.25">
      <c r="A93" s="11">
        <f>'Monthly Data'!A93</f>
        <v>40575</v>
      </c>
      <c r="B93" s="6">
        <f t="shared" si="9"/>
        <v>2011</v>
      </c>
      <c r="C93" s="30">
        <f>'Monthly Data'!H93</f>
        <v>24134565.637199998</v>
      </c>
      <c r="D93" s="30">
        <f>'Monthly Data'!M93</f>
        <v>700.39999999999986</v>
      </c>
      <c r="E93" s="30">
        <f>'Monthly Data'!N93</f>
        <v>0</v>
      </c>
      <c r="F93" s="30">
        <f>'Monthly Data'!P93</f>
        <v>28</v>
      </c>
      <c r="G93" s="30">
        <f>'Monthly Data'!W93</f>
        <v>341</v>
      </c>
      <c r="H93" s="4">
        <f>'Monthly Data'!AC93</f>
        <v>0</v>
      </c>
      <c r="I93" s="4">
        <f>'Monthly Data'!AD93</f>
        <v>0</v>
      </c>
      <c r="J93" s="30">
        <f>'Monthly Data'!AG93</f>
        <v>0</v>
      </c>
      <c r="K93" s="4">
        <f>'Monthly Data'!AJ93</f>
        <v>0</v>
      </c>
      <c r="L93" s="30"/>
      <c r="M93" s="23">
        <f>'GS &gt; 50 OLS Model'!$B$5</f>
        <v>2372385.8406306999</v>
      </c>
      <c r="N93" s="23">
        <f>'GS &gt; 50 OLS Model'!$B$6*D93</f>
        <v>5545379.2672486315</v>
      </c>
      <c r="O93" s="23">
        <f>'GS &gt; 50 OLS Model'!$B$7*E93</f>
        <v>0</v>
      </c>
      <c r="P93" s="23">
        <f>'GS &gt; 50 OLS Model'!$B$8*F93</f>
        <v>13904850.2896492</v>
      </c>
      <c r="Q93" s="23">
        <f>'GS &gt; 50 OLS Model'!$B$9*G93</f>
        <v>2576240.273827997</v>
      </c>
      <c r="R93" s="23">
        <f>'GS &gt; 50 OLS Model'!$B$10*H93</f>
        <v>0</v>
      </c>
      <c r="S93" s="23">
        <f>'GS &gt; 50 OLS Model'!$B$11*I93</f>
        <v>0</v>
      </c>
      <c r="T93" s="23">
        <f>'GS &gt; 50 OLS Model'!$B$12*J93</f>
        <v>0</v>
      </c>
      <c r="U93" s="23">
        <f>'GS &gt; 50 OLS Model'!$B$13*K93</f>
        <v>0</v>
      </c>
      <c r="V93" s="23">
        <f t="shared" si="7"/>
        <v>24398855.671356525</v>
      </c>
      <c r="W93" s="13">
        <f t="shared" si="8"/>
        <v>1.0950685341904886E-2</v>
      </c>
    </row>
    <row r="94" spans="1:23" x14ac:dyDescent="0.25">
      <c r="A94" s="11">
        <f>'Monthly Data'!A94</f>
        <v>40603</v>
      </c>
      <c r="B94" s="6">
        <f t="shared" si="9"/>
        <v>2011</v>
      </c>
      <c r="C94" s="30">
        <f>'Monthly Data'!H94</f>
        <v>24768007.689200003</v>
      </c>
      <c r="D94" s="30">
        <f>'Monthly Data'!M94</f>
        <v>595.70000000000016</v>
      </c>
      <c r="E94" s="30">
        <f>'Monthly Data'!N94</f>
        <v>0</v>
      </c>
      <c r="F94" s="30">
        <f>'Monthly Data'!P94</f>
        <v>31</v>
      </c>
      <c r="G94" s="30">
        <f>'Monthly Data'!W94</f>
        <v>342</v>
      </c>
      <c r="H94" s="4">
        <f>'Monthly Data'!AC94</f>
        <v>1</v>
      </c>
      <c r="I94" s="4">
        <f>'Monthly Data'!AD94</f>
        <v>0</v>
      </c>
      <c r="J94" s="30">
        <f>'Monthly Data'!AG94</f>
        <v>0</v>
      </c>
      <c r="K94" s="4">
        <f>'Monthly Data'!AJ94</f>
        <v>1</v>
      </c>
      <c r="L94" s="30"/>
      <c r="M94" s="23">
        <f>'GS &gt; 50 OLS Model'!$B$5</f>
        <v>2372385.8406306999</v>
      </c>
      <c r="N94" s="23">
        <f>'GS &gt; 50 OLS Model'!$B$6*D94</f>
        <v>4716422.6577670062</v>
      </c>
      <c r="O94" s="23">
        <f>'GS &gt; 50 OLS Model'!$B$7*E94</f>
        <v>0</v>
      </c>
      <c r="P94" s="23">
        <f>'GS &gt; 50 OLS Model'!$B$8*F94</f>
        <v>15394655.6778259</v>
      </c>
      <c r="Q94" s="23">
        <f>'GS &gt; 50 OLS Model'!$B$9*G94</f>
        <v>2583795.230642742</v>
      </c>
      <c r="R94" s="23">
        <f>'GS &gt; 50 OLS Model'!$B$10*H94</f>
        <v>-1421979.8795582701</v>
      </c>
      <c r="S94" s="23">
        <f>'GS &gt; 50 OLS Model'!$B$11*I94</f>
        <v>0</v>
      </c>
      <c r="T94" s="23">
        <f>'GS &gt; 50 OLS Model'!$B$12*J94</f>
        <v>0</v>
      </c>
      <c r="U94" s="23">
        <f>'GS &gt; 50 OLS Model'!$B$13*K94</f>
        <v>1124443.96382978</v>
      </c>
      <c r="V94" s="23">
        <f t="shared" si="7"/>
        <v>24769723.491137862</v>
      </c>
      <c r="W94" s="13">
        <f t="shared" si="8"/>
        <v>6.9274927535155535E-5</v>
      </c>
    </row>
    <row r="95" spans="1:23" x14ac:dyDescent="0.25">
      <c r="A95" s="11">
        <f>'Monthly Data'!A95</f>
        <v>40634</v>
      </c>
      <c r="B95" s="6">
        <f t="shared" si="9"/>
        <v>2011</v>
      </c>
      <c r="C95" s="30">
        <f>'Monthly Data'!H95</f>
        <v>21428998.341600001</v>
      </c>
      <c r="D95" s="30">
        <f>'Monthly Data'!M95</f>
        <v>350.99999999999989</v>
      </c>
      <c r="E95" s="30">
        <f>'Monthly Data'!N95</f>
        <v>0</v>
      </c>
      <c r="F95" s="30">
        <f>'Monthly Data'!P95</f>
        <v>30</v>
      </c>
      <c r="G95" s="30">
        <f>'Monthly Data'!W95</f>
        <v>343</v>
      </c>
      <c r="H95" s="4">
        <f>'Monthly Data'!AC95</f>
        <v>1</v>
      </c>
      <c r="I95" s="4">
        <f>'Monthly Data'!AD95</f>
        <v>0</v>
      </c>
      <c r="J95" s="30">
        <f>'Monthly Data'!AG95</f>
        <v>0</v>
      </c>
      <c r="K95" s="4">
        <f>'Monthly Data'!AJ95</f>
        <v>0</v>
      </c>
      <c r="L95" s="30"/>
      <c r="M95" s="23">
        <f>'GS &gt; 50 OLS Model'!$B$5</f>
        <v>2372385.8406306999</v>
      </c>
      <c r="N95" s="23">
        <f>'GS &gt; 50 OLS Model'!$B$6*D95</f>
        <v>2779023.5905257985</v>
      </c>
      <c r="O95" s="23">
        <f>'GS &gt; 50 OLS Model'!$B$7*E95</f>
        <v>0</v>
      </c>
      <c r="P95" s="23">
        <f>'GS &gt; 50 OLS Model'!$B$8*F95</f>
        <v>14898053.881767001</v>
      </c>
      <c r="Q95" s="23">
        <f>'GS &gt; 50 OLS Model'!$B$9*G95</f>
        <v>2591350.187457487</v>
      </c>
      <c r="R95" s="23">
        <f>'GS &gt; 50 OLS Model'!$B$10*H95</f>
        <v>-1421979.8795582701</v>
      </c>
      <c r="S95" s="23">
        <f>'GS &gt; 50 OLS Model'!$B$11*I95</f>
        <v>0</v>
      </c>
      <c r="T95" s="23">
        <f>'GS &gt; 50 OLS Model'!$B$12*J95</f>
        <v>0</v>
      </c>
      <c r="U95" s="23">
        <f>'GS &gt; 50 OLS Model'!$B$13*K95</f>
        <v>0</v>
      </c>
      <c r="V95" s="23">
        <f t="shared" si="7"/>
        <v>21218833.620822717</v>
      </c>
      <c r="W95" s="13">
        <f t="shared" si="8"/>
        <v>9.8074915787964151E-3</v>
      </c>
    </row>
    <row r="96" spans="1:23" x14ac:dyDescent="0.25">
      <c r="A96" s="11">
        <f>'Monthly Data'!A96</f>
        <v>40664</v>
      </c>
      <c r="B96" s="6">
        <f t="shared" si="9"/>
        <v>2011</v>
      </c>
      <c r="C96" s="30">
        <f>'Monthly Data'!H96</f>
        <v>20975723.055199999</v>
      </c>
      <c r="D96" s="30">
        <f>'Monthly Data'!M96</f>
        <v>150</v>
      </c>
      <c r="E96" s="30">
        <f>'Monthly Data'!N96</f>
        <v>1.2999999999999998</v>
      </c>
      <c r="F96" s="30">
        <f>'Monthly Data'!P96</f>
        <v>31</v>
      </c>
      <c r="G96" s="30">
        <f>'Monthly Data'!W96</f>
        <v>339</v>
      </c>
      <c r="H96" s="4">
        <f>'Monthly Data'!AC96</f>
        <v>1</v>
      </c>
      <c r="I96" s="4">
        <f>'Monthly Data'!AD96</f>
        <v>0</v>
      </c>
      <c r="J96" s="30">
        <f>'Monthly Data'!AG96</f>
        <v>0</v>
      </c>
      <c r="K96" s="4">
        <f>'Monthly Data'!AJ96</f>
        <v>0</v>
      </c>
      <c r="L96" s="30"/>
      <c r="M96" s="23">
        <f>'GS &gt; 50 OLS Model'!$B$5</f>
        <v>2372385.8406306999</v>
      </c>
      <c r="N96" s="23">
        <f>'GS &gt; 50 OLS Model'!$B$6*D96</f>
        <v>1187616.9190281194</v>
      </c>
      <c r="O96" s="23">
        <f>'GS &gt; 50 OLS Model'!$B$7*E96</f>
        <v>36385.697303966008</v>
      </c>
      <c r="P96" s="23">
        <f>'GS &gt; 50 OLS Model'!$B$8*F96</f>
        <v>15394655.6778259</v>
      </c>
      <c r="Q96" s="23">
        <f>'GS &gt; 50 OLS Model'!$B$9*G96</f>
        <v>2561130.3601985076</v>
      </c>
      <c r="R96" s="23">
        <f>'GS &gt; 50 OLS Model'!$B$10*H96</f>
        <v>-1421979.8795582701</v>
      </c>
      <c r="S96" s="23">
        <f>'GS &gt; 50 OLS Model'!$B$11*I96</f>
        <v>0</v>
      </c>
      <c r="T96" s="23">
        <f>'GS &gt; 50 OLS Model'!$B$12*J96</f>
        <v>0</v>
      </c>
      <c r="U96" s="23">
        <f>'GS &gt; 50 OLS Model'!$B$13*K96</f>
        <v>0</v>
      </c>
      <c r="V96" s="23">
        <f t="shared" si="7"/>
        <v>20130194.615428925</v>
      </c>
      <c r="W96" s="13">
        <f t="shared" si="8"/>
        <v>4.0309859047336326E-2</v>
      </c>
    </row>
    <row r="97" spans="1:23" x14ac:dyDescent="0.25">
      <c r="A97" s="11">
        <f>'Monthly Data'!A97</f>
        <v>40695</v>
      </c>
      <c r="B97" s="6">
        <f t="shared" si="9"/>
        <v>2011</v>
      </c>
      <c r="C97" s="30">
        <f>'Monthly Data'!H97</f>
        <v>21081698.477299999</v>
      </c>
      <c r="D97" s="30">
        <f>'Monthly Data'!M97</f>
        <v>25.199999999999996</v>
      </c>
      <c r="E97" s="30">
        <f>'Monthly Data'!N97</f>
        <v>24.900000000000002</v>
      </c>
      <c r="F97" s="30">
        <f>'Monthly Data'!P97</f>
        <v>30</v>
      </c>
      <c r="G97" s="30">
        <f>'Monthly Data'!W97</f>
        <v>338</v>
      </c>
      <c r="H97" s="4">
        <f>'Monthly Data'!AC97</f>
        <v>0</v>
      </c>
      <c r="I97" s="4">
        <f>'Monthly Data'!AD97</f>
        <v>0</v>
      </c>
      <c r="J97" s="30">
        <f>'Monthly Data'!AG97</f>
        <v>0</v>
      </c>
      <c r="K97" s="4">
        <f>'Monthly Data'!AJ97</f>
        <v>0</v>
      </c>
      <c r="L97" s="30"/>
      <c r="M97" s="23">
        <f>'GS &gt; 50 OLS Model'!$B$5</f>
        <v>2372385.8406306999</v>
      </c>
      <c r="N97" s="23">
        <f>'GS &gt; 50 OLS Model'!$B$6*D97</f>
        <v>199519.64239672406</v>
      </c>
      <c r="O97" s="23">
        <f>'GS &gt; 50 OLS Model'!$B$7*E97</f>
        <v>696926.04836057976</v>
      </c>
      <c r="P97" s="23">
        <f>'GS &gt; 50 OLS Model'!$B$8*F97</f>
        <v>14898053.881767001</v>
      </c>
      <c r="Q97" s="23">
        <f>'GS &gt; 50 OLS Model'!$B$9*G97</f>
        <v>2553575.4033837626</v>
      </c>
      <c r="R97" s="23">
        <f>'GS &gt; 50 OLS Model'!$B$10*H97</f>
        <v>0</v>
      </c>
      <c r="S97" s="23">
        <f>'GS &gt; 50 OLS Model'!$B$11*I97</f>
        <v>0</v>
      </c>
      <c r="T97" s="23">
        <f>'GS &gt; 50 OLS Model'!$B$12*J97</f>
        <v>0</v>
      </c>
      <c r="U97" s="23">
        <f>'GS &gt; 50 OLS Model'!$B$13*K97</f>
        <v>0</v>
      </c>
      <c r="V97" s="23">
        <f t="shared" si="7"/>
        <v>20720460.816538766</v>
      </c>
      <c r="W97" s="13">
        <f t="shared" si="8"/>
        <v>1.7135130793669254E-2</v>
      </c>
    </row>
    <row r="98" spans="1:23" x14ac:dyDescent="0.25">
      <c r="A98" s="11">
        <f>'Monthly Data'!A98</f>
        <v>40725</v>
      </c>
      <c r="B98" s="6">
        <f t="shared" si="9"/>
        <v>2011</v>
      </c>
      <c r="C98" s="30">
        <f>'Monthly Data'!H98</f>
        <v>23454116.069599997</v>
      </c>
      <c r="D98" s="30">
        <f>'Monthly Data'!M98</f>
        <v>0</v>
      </c>
      <c r="E98" s="30">
        <f>'Monthly Data'!N98</f>
        <v>118.30000000000003</v>
      </c>
      <c r="F98" s="30">
        <f>'Monthly Data'!P98</f>
        <v>31</v>
      </c>
      <c r="G98" s="30">
        <f>'Monthly Data'!W98</f>
        <v>339</v>
      </c>
      <c r="H98" s="4">
        <f>'Monthly Data'!AC98</f>
        <v>0</v>
      </c>
      <c r="I98" s="4">
        <f>'Monthly Data'!AD98</f>
        <v>0</v>
      </c>
      <c r="J98" s="30">
        <f>'Monthly Data'!AG98</f>
        <v>0</v>
      </c>
      <c r="K98" s="4">
        <f>'Monthly Data'!AJ98</f>
        <v>0</v>
      </c>
      <c r="L98" s="30"/>
      <c r="M98" s="23">
        <f>'GS &gt; 50 OLS Model'!$B$5</f>
        <v>2372385.8406306999</v>
      </c>
      <c r="N98" s="23">
        <f>'GS &gt; 50 OLS Model'!$B$6*D98</f>
        <v>0</v>
      </c>
      <c r="O98" s="23">
        <f>'GS &gt; 50 OLS Model'!$B$7*E98</f>
        <v>3311098.4546609079</v>
      </c>
      <c r="P98" s="23">
        <f>'GS &gt; 50 OLS Model'!$B$8*F98</f>
        <v>15394655.6778259</v>
      </c>
      <c r="Q98" s="23">
        <f>'GS &gt; 50 OLS Model'!$B$9*G98</f>
        <v>2561130.3601985076</v>
      </c>
      <c r="R98" s="23">
        <f>'GS &gt; 50 OLS Model'!$B$10*H98</f>
        <v>0</v>
      </c>
      <c r="S98" s="23">
        <f>'GS &gt; 50 OLS Model'!$B$11*I98</f>
        <v>0</v>
      </c>
      <c r="T98" s="23">
        <f>'GS &gt; 50 OLS Model'!$B$12*J98</f>
        <v>0</v>
      </c>
      <c r="U98" s="23">
        <f>'GS &gt; 50 OLS Model'!$B$13*K98</f>
        <v>0</v>
      </c>
      <c r="V98" s="23">
        <f t="shared" ref="V98:V129" si="10">SUM(M98:U98)</f>
        <v>23639270.333316017</v>
      </c>
      <c r="W98" s="13">
        <f t="shared" ref="W98:W129" si="11">ABS(V98-C98)/C98</f>
        <v>7.8943185565627429E-3</v>
      </c>
    </row>
    <row r="99" spans="1:23" x14ac:dyDescent="0.25">
      <c r="A99" s="11">
        <f>'Monthly Data'!A99</f>
        <v>40756</v>
      </c>
      <c r="B99" s="6">
        <f t="shared" si="9"/>
        <v>2011</v>
      </c>
      <c r="C99" s="30">
        <f>'Monthly Data'!H99</f>
        <v>22777142.470799997</v>
      </c>
      <c r="D99" s="30">
        <f>'Monthly Data'!M99</f>
        <v>7</v>
      </c>
      <c r="E99" s="30">
        <f>'Monthly Data'!N99</f>
        <v>68.2</v>
      </c>
      <c r="F99" s="30">
        <f>'Monthly Data'!P99</f>
        <v>31</v>
      </c>
      <c r="G99" s="30">
        <f>'Monthly Data'!W99</f>
        <v>341</v>
      </c>
      <c r="H99" s="4">
        <f>'Monthly Data'!AC99</f>
        <v>0</v>
      </c>
      <c r="I99" s="4">
        <f>'Monthly Data'!AD99</f>
        <v>0</v>
      </c>
      <c r="J99" s="30">
        <f>'Monthly Data'!AG99</f>
        <v>0</v>
      </c>
      <c r="K99" s="4">
        <f>'Monthly Data'!AJ99</f>
        <v>0</v>
      </c>
      <c r="L99" s="30"/>
      <c r="M99" s="23">
        <f>'GS &gt; 50 OLS Model'!$B$5</f>
        <v>2372385.8406306999</v>
      </c>
      <c r="N99" s="23">
        <f>'GS &gt; 50 OLS Model'!$B$6*D99</f>
        <v>55422.122887978912</v>
      </c>
      <c r="O99" s="23">
        <f>'GS &gt; 50 OLS Model'!$B$7*E99</f>
        <v>1908849.6585619093</v>
      </c>
      <c r="P99" s="23">
        <f>'GS &gt; 50 OLS Model'!$B$8*F99</f>
        <v>15394655.6778259</v>
      </c>
      <c r="Q99" s="23">
        <f>'GS &gt; 50 OLS Model'!$B$9*G99</f>
        <v>2576240.273827997</v>
      </c>
      <c r="R99" s="23">
        <f>'GS &gt; 50 OLS Model'!$B$10*H99</f>
        <v>0</v>
      </c>
      <c r="S99" s="23">
        <f>'GS &gt; 50 OLS Model'!$B$11*I99</f>
        <v>0</v>
      </c>
      <c r="T99" s="23">
        <f>'GS &gt; 50 OLS Model'!$B$12*J99</f>
        <v>0</v>
      </c>
      <c r="U99" s="23">
        <f>'GS &gt; 50 OLS Model'!$B$13*K99</f>
        <v>0</v>
      </c>
      <c r="V99" s="23">
        <f t="shared" si="10"/>
        <v>22307553.573734485</v>
      </c>
      <c r="W99" s="13">
        <f t="shared" si="11"/>
        <v>2.061667295041596E-2</v>
      </c>
    </row>
    <row r="100" spans="1:23" x14ac:dyDescent="0.25">
      <c r="A100" s="11">
        <f>'Monthly Data'!A100</f>
        <v>40787</v>
      </c>
      <c r="B100" s="6">
        <f t="shared" si="9"/>
        <v>2011</v>
      </c>
      <c r="C100" s="30">
        <f>'Monthly Data'!H100</f>
        <v>21103919.222400002</v>
      </c>
      <c r="D100" s="30">
        <f>'Monthly Data'!M100</f>
        <v>72.5</v>
      </c>
      <c r="E100" s="30">
        <f>'Monthly Data'!N100</f>
        <v>24.500000000000004</v>
      </c>
      <c r="F100" s="30">
        <f>'Monthly Data'!P100</f>
        <v>30</v>
      </c>
      <c r="G100" s="30">
        <f>'Monthly Data'!W100</f>
        <v>347</v>
      </c>
      <c r="H100" s="4">
        <f>'Monthly Data'!AC100</f>
        <v>0</v>
      </c>
      <c r="I100" s="4">
        <f>'Monthly Data'!AD100</f>
        <v>1</v>
      </c>
      <c r="J100" s="30">
        <f>'Monthly Data'!AG100</f>
        <v>0</v>
      </c>
      <c r="K100" s="4">
        <f>'Monthly Data'!AJ100</f>
        <v>0</v>
      </c>
      <c r="L100" s="30"/>
      <c r="M100" s="23">
        <f>'GS &gt; 50 OLS Model'!$B$5</f>
        <v>2372385.8406306999</v>
      </c>
      <c r="N100" s="23">
        <f>'GS &gt; 50 OLS Model'!$B$6*D100</f>
        <v>574014.84419692447</v>
      </c>
      <c r="O100" s="23">
        <f>'GS &gt; 50 OLS Model'!$B$7*E100</f>
        <v>685730.44919012871</v>
      </c>
      <c r="P100" s="23">
        <f>'GS &gt; 50 OLS Model'!$B$8*F100</f>
        <v>14898053.881767001</v>
      </c>
      <c r="Q100" s="23">
        <f>'GS &gt; 50 OLS Model'!$B$9*G100</f>
        <v>2621570.0147164664</v>
      </c>
      <c r="R100" s="23">
        <f>'GS &gt; 50 OLS Model'!$B$10*H100</f>
        <v>0</v>
      </c>
      <c r="S100" s="23">
        <f>'GS &gt; 50 OLS Model'!$B$11*I100</f>
        <v>-784111.92228106898</v>
      </c>
      <c r="T100" s="23">
        <f>'GS &gt; 50 OLS Model'!$B$12*J100</f>
        <v>0</v>
      </c>
      <c r="U100" s="23">
        <f>'GS &gt; 50 OLS Model'!$B$13*K100</f>
        <v>0</v>
      </c>
      <c r="V100" s="23">
        <f t="shared" si="10"/>
        <v>20367643.108220153</v>
      </c>
      <c r="W100" s="13">
        <f t="shared" si="11"/>
        <v>3.4888122268699528E-2</v>
      </c>
    </row>
    <row r="101" spans="1:23" x14ac:dyDescent="0.25">
      <c r="A101" s="11">
        <f>'Monthly Data'!A101</f>
        <v>40817</v>
      </c>
      <c r="B101" s="6">
        <f t="shared" si="9"/>
        <v>2011</v>
      </c>
      <c r="C101" s="30">
        <f>'Monthly Data'!H101</f>
        <v>21513172.633600004</v>
      </c>
      <c r="D101" s="30">
        <f>'Monthly Data'!M101</f>
        <v>266.49999999999994</v>
      </c>
      <c r="E101" s="30">
        <f>'Monthly Data'!N101</f>
        <v>0.5</v>
      </c>
      <c r="F101" s="30">
        <f>'Monthly Data'!P101</f>
        <v>31</v>
      </c>
      <c r="G101" s="30">
        <f>'Monthly Data'!W101</f>
        <v>348</v>
      </c>
      <c r="H101" s="4">
        <f>'Monthly Data'!AC101</f>
        <v>0</v>
      </c>
      <c r="I101" s="4">
        <f>'Monthly Data'!AD101</f>
        <v>1</v>
      </c>
      <c r="J101" s="30">
        <f>'Monthly Data'!AG101</f>
        <v>0</v>
      </c>
      <c r="K101" s="4">
        <f>'Monthly Data'!AJ101</f>
        <v>0</v>
      </c>
      <c r="L101" s="30"/>
      <c r="M101" s="23">
        <f>'GS &gt; 50 OLS Model'!$B$5</f>
        <v>2372385.8406306999</v>
      </c>
      <c r="N101" s="23">
        <f>'GS &gt; 50 OLS Model'!$B$6*D101</f>
        <v>2109999.392806625</v>
      </c>
      <c r="O101" s="23">
        <f>'GS &gt; 50 OLS Model'!$B$7*E101</f>
        <v>13994.49896306385</v>
      </c>
      <c r="P101" s="23">
        <f>'GS &gt; 50 OLS Model'!$B$8*F101</f>
        <v>15394655.6778259</v>
      </c>
      <c r="Q101" s="23">
        <f>'GS &gt; 50 OLS Model'!$B$9*G101</f>
        <v>2629124.9715312114</v>
      </c>
      <c r="R101" s="23">
        <f>'GS &gt; 50 OLS Model'!$B$10*H101</f>
        <v>0</v>
      </c>
      <c r="S101" s="23">
        <f>'GS &gt; 50 OLS Model'!$B$11*I101</f>
        <v>-784111.92228106898</v>
      </c>
      <c r="T101" s="23">
        <f>'GS &gt; 50 OLS Model'!$B$12*J101</f>
        <v>0</v>
      </c>
      <c r="U101" s="23">
        <f>'GS &gt; 50 OLS Model'!$B$13*K101</f>
        <v>0</v>
      </c>
      <c r="V101" s="23">
        <f t="shared" si="10"/>
        <v>21736048.459476434</v>
      </c>
      <c r="W101" s="13">
        <f t="shared" si="11"/>
        <v>1.0359970129572365E-2</v>
      </c>
    </row>
    <row r="102" spans="1:23" x14ac:dyDescent="0.25">
      <c r="A102" s="11">
        <f>'Monthly Data'!A102</f>
        <v>40848</v>
      </c>
      <c r="B102" s="6">
        <f t="shared" si="9"/>
        <v>2011</v>
      </c>
      <c r="C102" s="30">
        <f>'Monthly Data'!H102</f>
        <v>21850936.435900003</v>
      </c>
      <c r="D102" s="30">
        <f>'Monthly Data'!M102</f>
        <v>394.7</v>
      </c>
      <c r="E102" s="30">
        <f>'Monthly Data'!N102</f>
        <v>0</v>
      </c>
      <c r="F102" s="30">
        <f>'Monthly Data'!P102</f>
        <v>30</v>
      </c>
      <c r="G102" s="30">
        <f>'Monthly Data'!W102</f>
        <v>353</v>
      </c>
      <c r="H102" s="4">
        <f>'Monthly Data'!AC102</f>
        <v>0</v>
      </c>
      <c r="I102" s="4">
        <f>'Monthly Data'!AD102</f>
        <v>1</v>
      </c>
      <c r="J102" s="30">
        <f>'Monthly Data'!AG102</f>
        <v>0</v>
      </c>
      <c r="K102" s="4">
        <f>'Monthly Data'!AJ102</f>
        <v>0</v>
      </c>
      <c r="L102" s="30"/>
      <c r="M102" s="23">
        <f>'GS &gt; 50 OLS Model'!$B$5</f>
        <v>2372385.8406306999</v>
      </c>
      <c r="N102" s="23">
        <f>'GS &gt; 50 OLS Model'!$B$6*D102</f>
        <v>3125015.986269325</v>
      </c>
      <c r="O102" s="23">
        <f>'GS &gt; 50 OLS Model'!$B$7*E102</f>
        <v>0</v>
      </c>
      <c r="P102" s="23">
        <f>'GS &gt; 50 OLS Model'!$B$8*F102</f>
        <v>14898053.881767001</v>
      </c>
      <c r="Q102" s="23">
        <f>'GS &gt; 50 OLS Model'!$B$9*G102</f>
        <v>2666899.7556049353</v>
      </c>
      <c r="R102" s="23">
        <f>'GS &gt; 50 OLS Model'!$B$10*H102</f>
        <v>0</v>
      </c>
      <c r="S102" s="23">
        <f>'GS &gt; 50 OLS Model'!$B$11*I102</f>
        <v>-784111.92228106898</v>
      </c>
      <c r="T102" s="23">
        <f>'GS &gt; 50 OLS Model'!$B$12*J102</f>
        <v>0</v>
      </c>
      <c r="U102" s="23">
        <f>'GS &gt; 50 OLS Model'!$B$13*K102</f>
        <v>0</v>
      </c>
      <c r="V102" s="23">
        <f t="shared" si="10"/>
        <v>22278243.541990891</v>
      </c>
      <c r="W102" s="13">
        <f t="shared" si="11"/>
        <v>1.9555551193167358E-2</v>
      </c>
    </row>
    <row r="103" spans="1:23" x14ac:dyDescent="0.25">
      <c r="A103" s="11">
        <f>'Monthly Data'!A103</f>
        <v>40878</v>
      </c>
      <c r="B103" s="6">
        <f t="shared" si="9"/>
        <v>2011</v>
      </c>
      <c r="C103" s="30">
        <f>'Monthly Data'!H103</f>
        <v>23904881.2892</v>
      </c>
      <c r="D103" s="30">
        <f>'Monthly Data'!M103</f>
        <v>623.09999999999991</v>
      </c>
      <c r="E103" s="30">
        <f>'Monthly Data'!N103</f>
        <v>0</v>
      </c>
      <c r="F103" s="30">
        <f>'Monthly Data'!P103</f>
        <v>31</v>
      </c>
      <c r="G103" s="30">
        <f>'Monthly Data'!W103</f>
        <v>357</v>
      </c>
      <c r="H103" s="4">
        <f>'Monthly Data'!AC103</f>
        <v>0</v>
      </c>
      <c r="I103" s="4">
        <f>'Monthly Data'!AD103</f>
        <v>0</v>
      </c>
      <c r="J103" s="30">
        <f>'Monthly Data'!AG103</f>
        <v>1</v>
      </c>
      <c r="K103" s="4">
        <f>'Monthly Data'!AJ103</f>
        <v>0</v>
      </c>
      <c r="L103" s="30"/>
      <c r="M103" s="23">
        <f>'GS &gt; 50 OLS Model'!$B$5</f>
        <v>2372385.8406306999</v>
      </c>
      <c r="N103" s="23">
        <f>'GS &gt; 50 OLS Model'!$B$6*D103</f>
        <v>4933360.681642808</v>
      </c>
      <c r="O103" s="23">
        <f>'GS &gt; 50 OLS Model'!$B$7*E103</f>
        <v>0</v>
      </c>
      <c r="P103" s="23">
        <f>'GS &gt; 50 OLS Model'!$B$8*F103</f>
        <v>15394655.6778259</v>
      </c>
      <c r="Q103" s="23">
        <f>'GS &gt; 50 OLS Model'!$B$9*G103</f>
        <v>2697119.5828639148</v>
      </c>
      <c r="R103" s="23">
        <f>'GS &gt; 50 OLS Model'!$B$10*H103</f>
        <v>0</v>
      </c>
      <c r="S103" s="23">
        <f>'GS &gt; 50 OLS Model'!$B$11*I103</f>
        <v>0</v>
      </c>
      <c r="T103" s="23">
        <f>'GS &gt; 50 OLS Model'!$B$12*J103</f>
        <v>-802277.150938896</v>
      </c>
      <c r="U103" s="23">
        <f>'GS &gt; 50 OLS Model'!$B$13*K103</f>
        <v>0</v>
      </c>
      <c r="V103" s="23">
        <f t="shared" si="10"/>
        <v>24595244.63202443</v>
      </c>
      <c r="W103" s="13">
        <f t="shared" si="11"/>
        <v>2.8879597203284542E-2</v>
      </c>
    </row>
    <row r="104" spans="1:23" x14ac:dyDescent="0.25">
      <c r="A104" s="11">
        <f>'Monthly Data'!A104</f>
        <v>40909</v>
      </c>
      <c r="B104" s="6">
        <f t="shared" si="9"/>
        <v>2012</v>
      </c>
      <c r="C104" s="30">
        <f>'Monthly Data'!H104</f>
        <v>25676776.359000001</v>
      </c>
      <c r="D104" s="30">
        <f>'Monthly Data'!M104</f>
        <v>712.69999999999993</v>
      </c>
      <c r="E104" s="30">
        <f>'Monthly Data'!N104</f>
        <v>0</v>
      </c>
      <c r="F104" s="30">
        <f>'Monthly Data'!P104</f>
        <v>31</v>
      </c>
      <c r="G104" s="30">
        <f>'Monthly Data'!W104</f>
        <v>358</v>
      </c>
      <c r="H104" s="4">
        <f>'Monthly Data'!AC104</f>
        <v>0</v>
      </c>
      <c r="I104" s="4">
        <f>'Monthly Data'!AD104</f>
        <v>0</v>
      </c>
      <c r="J104" s="30">
        <f>'Monthly Data'!AG104</f>
        <v>0</v>
      </c>
      <c r="K104" s="4">
        <f>'Monthly Data'!AJ104</f>
        <v>0</v>
      </c>
      <c r="L104" s="30"/>
      <c r="M104" s="23">
        <f>'GS &gt; 50 OLS Model'!$B$5</f>
        <v>2372385.8406306999</v>
      </c>
      <c r="N104" s="23">
        <f>'GS &gt; 50 OLS Model'!$B$6*D104</f>
        <v>5642763.8546089381</v>
      </c>
      <c r="O104" s="23">
        <f>'GS &gt; 50 OLS Model'!$B$7*E104</f>
        <v>0</v>
      </c>
      <c r="P104" s="23">
        <f>'GS &gt; 50 OLS Model'!$B$8*F104</f>
        <v>15394655.6778259</v>
      </c>
      <c r="Q104" s="23">
        <f>'GS &gt; 50 OLS Model'!$B$9*G104</f>
        <v>2704674.5396786598</v>
      </c>
      <c r="R104" s="23">
        <f>'GS &gt; 50 OLS Model'!$B$10*H104</f>
        <v>0</v>
      </c>
      <c r="S104" s="23">
        <f>'GS &gt; 50 OLS Model'!$B$11*I104</f>
        <v>0</v>
      </c>
      <c r="T104" s="23">
        <f>'GS &gt; 50 OLS Model'!$B$12*J104</f>
        <v>0</v>
      </c>
      <c r="U104" s="23">
        <f>'GS &gt; 50 OLS Model'!$B$13*K104</f>
        <v>0</v>
      </c>
      <c r="V104" s="23">
        <f t="shared" si="10"/>
        <v>26114479.912744198</v>
      </c>
      <c r="W104" s="13">
        <f t="shared" si="11"/>
        <v>1.7046670797939822E-2</v>
      </c>
    </row>
    <row r="105" spans="1:23" x14ac:dyDescent="0.25">
      <c r="A105" s="11">
        <f>'Monthly Data'!A105</f>
        <v>40940</v>
      </c>
      <c r="B105" s="6">
        <f t="shared" si="9"/>
        <v>2012</v>
      </c>
      <c r="C105" s="30">
        <f>'Monthly Data'!H105</f>
        <v>23619151.4311</v>
      </c>
      <c r="D105" s="30">
        <f>'Monthly Data'!M105</f>
        <v>604.40000000000009</v>
      </c>
      <c r="E105" s="30">
        <f>'Monthly Data'!N105</f>
        <v>0</v>
      </c>
      <c r="F105" s="30">
        <f>'Monthly Data'!P105</f>
        <v>29</v>
      </c>
      <c r="G105" s="30">
        <f>'Monthly Data'!W105</f>
        <v>357</v>
      </c>
      <c r="H105" s="4">
        <f>'Monthly Data'!AC105</f>
        <v>0</v>
      </c>
      <c r="I105" s="4">
        <f>'Monthly Data'!AD105</f>
        <v>0</v>
      </c>
      <c r="J105" s="30">
        <f>'Monthly Data'!AG105</f>
        <v>0</v>
      </c>
      <c r="K105" s="4">
        <f>'Monthly Data'!AJ105</f>
        <v>0</v>
      </c>
      <c r="L105" s="30"/>
      <c r="M105" s="23">
        <f>'GS &gt; 50 OLS Model'!$B$5</f>
        <v>2372385.8406306999</v>
      </c>
      <c r="N105" s="23">
        <f>'GS &gt; 50 OLS Model'!$B$6*D105</f>
        <v>4785304.4390706364</v>
      </c>
      <c r="O105" s="23">
        <f>'GS &gt; 50 OLS Model'!$B$7*E105</f>
        <v>0</v>
      </c>
      <c r="P105" s="23">
        <f>'GS &gt; 50 OLS Model'!$B$8*F105</f>
        <v>14401452.0857081</v>
      </c>
      <c r="Q105" s="23">
        <f>'GS &gt; 50 OLS Model'!$B$9*G105</f>
        <v>2697119.5828639148</v>
      </c>
      <c r="R105" s="23">
        <f>'GS &gt; 50 OLS Model'!$B$10*H105</f>
        <v>0</v>
      </c>
      <c r="S105" s="23">
        <f>'GS &gt; 50 OLS Model'!$B$11*I105</f>
        <v>0</v>
      </c>
      <c r="T105" s="23">
        <f>'GS &gt; 50 OLS Model'!$B$12*J105</f>
        <v>0</v>
      </c>
      <c r="U105" s="23">
        <f>'GS &gt; 50 OLS Model'!$B$13*K105</f>
        <v>0</v>
      </c>
      <c r="V105" s="23">
        <f t="shared" si="10"/>
        <v>24256261.948273353</v>
      </c>
      <c r="W105" s="13">
        <f t="shared" si="11"/>
        <v>2.6974318659664136E-2</v>
      </c>
    </row>
    <row r="106" spans="1:23" x14ac:dyDescent="0.25">
      <c r="A106" s="11">
        <f>'Monthly Data'!A106</f>
        <v>40969</v>
      </c>
      <c r="B106" s="6">
        <f t="shared" si="9"/>
        <v>2012</v>
      </c>
      <c r="C106" s="30">
        <f>'Monthly Data'!H106</f>
        <v>23091329.537699997</v>
      </c>
      <c r="D106" s="30">
        <f>'Monthly Data'!M106</f>
        <v>412.19999999999993</v>
      </c>
      <c r="E106" s="30">
        <f>'Monthly Data'!N106</f>
        <v>0</v>
      </c>
      <c r="F106" s="30">
        <f>'Monthly Data'!P106</f>
        <v>31</v>
      </c>
      <c r="G106" s="30">
        <f>'Monthly Data'!W106</f>
        <v>358</v>
      </c>
      <c r="H106" s="4">
        <f>'Monthly Data'!AC106</f>
        <v>1</v>
      </c>
      <c r="I106" s="4">
        <f>'Monthly Data'!AD106</f>
        <v>0</v>
      </c>
      <c r="J106" s="30">
        <f>'Monthly Data'!AG106</f>
        <v>0</v>
      </c>
      <c r="K106" s="4">
        <f>'Monthly Data'!AJ106</f>
        <v>1</v>
      </c>
      <c r="L106" s="30"/>
      <c r="M106" s="23">
        <f>'GS &gt; 50 OLS Model'!$B$5</f>
        <v>2372385.8406306999</v>
      </c>
      <c r="N106" s="23">
        <f>'GS &gt; 50 OLS Model'!$B$6*D106</f>
        <v>3263571.2934892718</v>
      </c>
      <c r="O106" s="23">
        <f>'GS &gt; 50 OLS Model'!$B$7*E106</f>
        <v>0</v>
      </c>
      <c r="P106" s="23">
        <f>'GS &gt; 50 OLS Model'!$B$8*F106</f>
        <v>15394655.6778259</v>
      </c>
      <c r="Q106" s="23">
        <f>'GS &gt; 50 OLS Model'!$B$9*G106</f>
        <v>2704674.5396786598</v>
      </c>
      <c r="R106" s="23">
        <f>'GS &gt; 50 OLS Model'!$B$10*H106</f>
        <v>-1421979.8795582701</v>
      </c>
      <c r="S106" s="23">
        <f>'GS &gt; 50 OLS Model'!$B$11*I106</f>
        <v>0</v>
      </c>
      <c r="T106" s="23">
        <f>'GS &gt; 50 OLS Model'!$B$12*J106</f>
        <v>0</v>
      </c>
      <c r="U106" s="23">
        <f>'GS &gt; 50 OLS Model'!$B$13*K106</f>
        <v>1124443.96382978</v>
      </c>
      <c r="V106" s="23">
        <f t="shared" si="10"/>
        <v>23437751.435896039</v>
      </c>
      <c r="W106" s="13">
        <f t="shared" si="11"/>
        <v>1.5002249984369968E-2</v>
      </c>
    </row>
    <row r="107" spans="1:23" x14ac:dyDescent="0.25">
      <c r="A107" s="11">
        <f>'Monthly Data'!A107</f>
        <v>41000</v>
      </c>
      <c r="B107" s="6">
        <f t="shared" si="9"/>
        <v>2012</v>
      </c>
      <c r="C107" s="30">
        <f>'Monthly Data'!H107</f>
        <v>20776077.264199998</v>
      </c>
      <c r="D107" s="30">
        <f>'Monthly Data'!M107</f>
        <v>358.9</v>
      </c>
      <c r="E107" s="30">
        <f>'Monthly Data'!N107</f>
        <v>0.8</v>
      </c>
      <c r="F107" s="30">
        <f>'Monthly Data'!P107</f>
        <v>30</v>
      </c>
      <c r="G107" s="30">
        <f>'Monthly Data'!W107</f>
        <v>360</v>
      </c>
      <c r="H107" s="4">
        <f>'Monthly Data'!AC107</f>
        <v>1</v>
      </c>
      <c r="I107" s="4">
        <f>'Monthly Data'!AD107</f>
        <v>0</v>
      </c>
      <c r="J107" s="30">
        <f>'Monthly Data'!AG107</f>
        <v>0</v>
      </c>
      <c r="K107" s="4">
        <f>'Monthly Data'!AJ107</f>
        <v>0</v>
      </c>
      <c r="L107" s="30"/>
      <c r="M107" s="23">
        <f>'GS &gt; 50 OLS Model'!$B$5</f>
        <v>2372385.8406306999</v>
      </c>
      <c r="N107" s="23">
        <f>'GS &gt; 50 OLS Model'!$B$6*D107</f>
        <v>2841571.4149279469</v>
      </c>
      <c r="O107" s="23">
        <f>'GS &gt; 50 OLS Model'!$B$7*E107</f>
        <v>22391.198340902163</v>
      </c>
      <c r="P107" s="23">
        <f>'GS &gt; 50 OLS Model'!$B$8*F107</f>
        <v>14898053.881767001</v>
      </c>
      <c r="Q107" s="23">
        <f>'GS &gt; 50 OLS Model'!$B$9*G107</f>
        <v>2719784.4533081497</v>
      </c>
      <c r="R107" s="23">
        <f>'GS &gt; 50 OLS Model'!$B$10*H107</f>
        <v>-1421979.8795582701</v>
      </c>
      <c r="S107" s="23">
        <f>'GS &gt; 50 OLS Model'!$B$11*I107</f>
        <v>0</v>
      </c>
      <c r="T107" s="23">
        <f>'GS &gt; 50 OLS Model'!$B$12*J107</f>
        <v>0</v>
      </c>
      <c r="U107" s="23">
        <f>'GS &gt; 50 OLS Model'!$B$13*K107</f>
        <v>0</v>
      </c>
      <c r="V107" s="23">
        <f t="shared" si="10"/>
        <v>21432206.909416433</v>
      </c>
      <c r="W107" s="13">
        <f t="shared" si="11"/>
        <v>3.1581016804699491E-2</v>
      </c>
    </row>
    <row r="108" spans="1:23" x14ac:dyDescent="0.25">
      <c r="A108" s="11">
        <f>'Monthly Data'!A108</f>
        <v>41030</v>
      </c>
      <c r="B108" s="6">
        <f t="shared" si="9"/>
        <v>2012</v>
      </c>
      <c r="C108" s="30">
        <f>'Monthly Data'!H108</f>
        <v>20837523.118300002</v>
      </c>
      <c r="D108" s="30">
        <f>'Monthly Data'!M108</f>
        <v>94.000000000000014</v>
      </c>
      <c r="E108" s="30">
        <f>'Monthly Data'!N108</f>
        <v>20.100000000000001</v>
      </c>
      <c r="F108" s="30">
        <f>'Monthly Data'!P108</f>
        <v>31</v>
      </c>
      <c r="G108" s="30">
        <f>'Monthly Data'!W108</f>
        <v>360</v>
      </c>
      <c r="H108" s="4">
        <f>'Monthly Data'!AC108</f>
        <v>1</v>
      </c>
      <c r="I108" s="4">
        <f>'Monthly Data'!AD108</f>
        <v>0</v>
      </c>
      <c r="J108" s="30">
        <f>'Monthly Data'!AG108</f>
        <v>0</v>
      </c>
      <c r="K108" s="4">
        <f>'Monthly Data'!AJ108</f>
        <v>0</v>
      </c>
      <c r="L108" s="30"/>
      <c r="M108" s="23">
        <f>'GS &gt; 50 OLS Model'!$B$5</f>
        <v>2372385.8406306999</v>
      </c>
      <c r="N108" s="23">
        <f>'GS &gt; 50 OLS Model'!$B$6*D108</f>
        <v>744239.93592428835</v>
      </c>
      <c r="O108" s="23">
        <f>'GS &gt; 50 OLS Model'!$B$7*E108</f>
        <v>562578.85831516678</v>
      </c>
      <c r="P108" s="23">
        <f>'GS &gt; 50 OLS Model'!$B$8*F108</f>
        <v>15394655.6778259</v>
      </c>
      <c r="Q108" s="23">
        <f>'GS &gt; 50 OLS Model'!$B$9*G108</f>
        <v>2719784.4533081497</v>
      </c>
      <c r="R108" s="23">
        <f>'GS &gt; 50 OLS Model'!$B$10*H108</f>
        <v>-1421979.8795582701</v>
      </c>
      <c r="S108" s="23">
        <f>'GS &gt; 50 OLS Model'!$B$11*I108</f>
        <v>0</v>
      </c>
      <c r="T108" s="23">
        <f>'GS &gt; 50 OLS Model'!$B$12*J108</f>
        <v>0</v>
      </c>
      <c r="U108" s="23">
        <f>'GS &gt; 50 OLS Model'!$B$13*K108</f>
        <v>0</v>
      </c>
      <c r="V108" s="23">
        <f t="shared" si="10"/>
        <v>20371664.886445936</v>
      </c>
      <c r="W108" s="13">
        <f t="shared" si="11"/>
        <v>2.2356698980453133E-2</v>
      </c>
    </row>
    <row r="109" spans="1:23" x14ac:dyDescent="0.25">
      <c r="A109" s="11">
        <f>'Monthly Data'!A109</f>
        <v>41061</v>
      </c>
      <c r="B109" s="6">
        <f t="shared" si="9"/>
        <v>2012</v>
      </c>
      <c r="C109" s="30">
        <f>'Monthly Data'!H109</f>
        <v>21707404.059699997</v>
      </c>
      <c r="D109" s="30">
        <f>'Monthly Data'!M109</f>
        <v>41.300000000000004</v>
      </c>
      <c r="E109" s="30">
        <f>'Monthly Data'!N109</f>
        <v>51.8</v>
      </c>
      <c r="F109" s="30">
        <f>'Monthly Data'!P109</f>
        <v>30</v>
      </c>
      <c r="G109" s="30">
        <f>'Monthly Data'!W109</f>
        <v>361</v>
      </c>
      <c r="H109" s="4">
        <f>'Monthly Data'!AC109</f>
        <v>0</v>
      </c>
      <c r="I109" s="4">
        <f>'Monthly Data'!AD109</f>
        <v>0</v>
      </c>
      <c r="J109" s="30">
        <f>'Monthly Data'!AG109</f>
        <v>0</v>
      </c>
      <c r="K109" s="4">
        <f>'Monthly Data'!AJ109</f>
        <v>0</v>
      </c>
      <c r="L109" s="30"/>
      <c r="M109" s="23">
        <f>'GS &gt; 50 OLS Model'!$B$5</f>
        <v>2372385.8406306999</v>
      </c>
      <c r="N109" s="23">
        <f>'GS &gt; 50 OLS Model'!$B$6*D109</f>
        <v>326990.52503907558</v>
      </c>
      <c r="O109" s="23">
        <f>'GS &gt; 50 OLS Model'!$B$7*E109</f>
        <v>1449830.0925734148</v>
      </c>
      <c r="P109" s="23">
        <f>'GS &gt; 50 OLS Model'!$B$8*F109</f>
        <v>14898053.881767001</v>
      </c>
      <c r="Q109" s="23">
        <f>'GS &gt; 50 OLS Model'!$B$9*G109</f>
        <v>2727339.4101228942</v>
      </c>
      <c r="R109" s="23">
        <f>'GS &gt; 50 OLS Model'!$B$10*H109</f>
        <v>0</v>
      </c>
      <c r="S109" s="23">
        <f>'GS &gt; 50 OLS Model'!$B$11*I109</f>
        <v>0</v>
      </c>
      <c r="T109" s="23">
        <f>'GS &gt; 50 OLS Model'!$B$12*J109</f>
        <v>0</v>
      </c>
      <c r="U109" s="23">
        <f>'GS &gt; 50 OLS Model'!$B$13*K109</f>
        <v>0</v>
      </c>
      <c r="V109" s="23">
        <f t="shared" si="10"/>
        <v>21774599.750133086</v>
      </c>
      <c r="W109" s="13">
        <f t="shared" si="11"/>
        <v>3.0955194019647025E-3</v>
      </c>
    </row>
    <row r="110" spans="1:23" x14ac:dyDescent="0.25">
      <c r="A110" s="11">
        <f>'Monthly Data'!A110</f>
        <v>41091</v>
      </c>
      <c r="B110" s="6">
        <f t="shared" si="9"/>
        <v>2012</v>
      </c>
      <c r="C110" s="30">
        <f>'Monthly Data'!H110</f>
        <v>24001087.441299997</v>
      </c>
      <c r="D110" s="30">
        <f>'Monthly Data'!M110</f>
        <v>0.2</v>
      </c>
      <c r="E110" s="30">
        <f>'Monthly Data'!N110</f>
        <v>120.69999999999996</v>
      </c>
      <c r="F110" s="30">
        <f>'Monthly Data'!P110</f>
        <v>31</v>
      </c>
      <c r="G110" s="30">
        <f>'Monthly Data'!W110</f>
        <v>360</v>
      </c>
      <c r="H110" s="4">
        <f>'Monthly Data'!AC110</f>
        <v>0</v>
      </c>
      <c r="I110" s="4">
        <f>'Monthly Data'!AD110</f>
        <v>0</v>
      </c>
      <c r="J110" s="30">
        <f>'Monthly Data'!AG110</f>
        <v>0</v>
      </c>
      <c r="K110" s="4">
        <f>'Monthly Data'!AJ110</f>
        <v>0</v>
      </c>
      <c r="L110" s="30"/>
      <c r="M110" s="23">
        <f>'GS &gt; 50 OLS Model'!$B$5</f>
        <v>2372385.8406306999</v>
      </c>
      <c r="N110" s="23">
        <f>'GS &gt; 50 OLS Model'!$B$6*D110</f>
        <v>1583.489225370826</v>
      </c>
      <c r="O110" s="23">
        <f>'GS &gt; 50 OLS Model'!$B$7*E110</f>
        <v>3378272.0496836123</v>
      </c>
      <c r="P110" s="23">
        <f>'GS &gt; 50 OLS Model'!$B$8*F110</f>
        <v>15394655.6778259</v>
      </c>
      <c r="Q110" s="23">
        <f>'GS &gt; 50 OLS Model'!$B$9*G110</f>
        <v>2719784.4533081497</v>
      </c>
      <c r="R110" s="23">
        <f>'GS &gt; 50 OLS Model'!$B$10*H110</f>
        <v>0</v>
      </c>
      <c r="S110" s="23">
        <f>'GS &gt; 50 OLS Model'!$B$11*I110</f>
        <v>0</v>
      </c>
      <c r="T110" s="23">
        <f>'GS &gt; 50 OLS Model'!$B$12*J110</f>
        <v>0</v>
      </c>
      <c r="U110" s="23">
        <f>'GS &gt; 50 OLS Model'!$B$13*K110</f>
        <v>0</v>
      </c>
      <c r="V110" s="23">
        <f t="shared" si="10"/>
        <v>23866681.510673732</v>
      </c>
      <c r="W110" s="13">
        <f t="shared" si="11"/>
        <v>5.5999933734246551E-3</v>
      </c>
    </row>
    <row r="111" spans="1:23" x14ac:dyDescent="0.25">
      <c r="A111" s="11">
        <f>'Monthly Data'!A111</f>
        <v>41122</v>
      </c>
      <c r="B111" s="6">
        <f t="shared" si="9"/>
        <v>2012</v>
      </c>
      <c r="C111" s="30">
        <f>'Monthly Data'!H111</f>
        <v>23568098.964500003</v>
      </c>
      <c r="D111" s="30">
        <f>'Monthly Data'!M111</f>
        <v>7.3000000000000007</v>
      </c>
      <c r="E111" s="30">
        <f>'Monthly Data'!N111</f>
        <v>87.199999999999974</v>
      </c>
      <c r="F111" s="30">
        <f>'Monthly Data'!P111</f>
        <v>31</v>
      </c>
      <c r="G111" s="30">
        <f>'Monthly Data'!W111</f>
        <v>359</v>
      </c>
      <c r="H111" s="4">
        <f>'Monthly Data'!AC111</f>
        <v>0</v>
      </c>
      <c r="I111" s="4">
        <f>'Monthly Data'!AD111</f>
        <v>0</v>
      </c>
      <c r="J111" s="30">
        <f>'Monthly Data'!AG111</f>
        <v>0</v>
      </c>
      <c r="K111" s="4">
        <f>'Monthly Data'!AJ111</f>
        <v>0</v>
      </c>
      <c r="L111" s="30"/>
      <c r="M111" s="23">
        <f>'GS &gt; 50 OLS Model'!$B$5</f>
        <v>2372385.8406306999</v>
      </c>
      <c r="N111" s="23">
        <f>'GS &gt; 50 OLS Model'!$B$6*D111</f>
        <v>57797.356726035156</v>
      </c>
      <c r="O111" s="23">
        <f>'GS &gt; 50 OLS Model'!$B$7*E111</f>
        <v>2440640.6191583346</v>
      </c>
      <c r="P111" s="23">
        <f>'GS &gt; 50 OLS Model'!$B$8*F111</f>
        <v>15394655.6778259</v>
      </c>
      <c r="Q111" s="23">
        <f>'GS &gt; 50 OLS Model'!$B$9*G111</f>
        <v>2712229.4964934047</v>
      </c>
      <c r="R111" s="23">
        <f>'GS &gt; 50 OLS Model'!$B$10*H111</f>
        <v>0</v>
      </c>
      <c r="S111" s="23">
        <f>'GS &gt; 50 OLS Model'!$B$11*I111</f>
        <v>0</v>
      </c>
      <c r="T111" s="23">
        <f>'GS &gt; 50 OLS Model'!$B$12*J111</f>
        <v>0</v>
      </c>
      <c r="U111" s="23">
        <f>'GS &gt; 50 OLS Model'!$B$13*K111</f>
        <v>0</v>
      </c>
      <c r="V111" s="23">
        <f t="shared" si="10"/>
        <v>22977708.990834378</v>
      </c>
      <c r="W111" s="13">
        <f t="shared" si="11"/>
        <v>2.5050385886231787E-2</v>
      </c>
    </row>
    <row r="112" spans="1:23" x14ac:dyDescent="0.25">
      <c r="A112" s="11">
        <f>'Monthly Data'!A112</f>
        <v>41153</v>
      </c>
      <c r="B112" s="6">
        <f t="shared" si="9"/>
        <v>2012</v>
      </c>
      <c r="C112" s="30">
        <f>'Monthly Data'!H112</f>
        <v>21326862.559</v>
      </c>
      <c r="D112" s="30">
        <f>'Monthly Data'!M112</f>
        <v>106.30000000000003</v>
      </c>
      <c r="E112" s="30">
        <f>'Monthly Data'!N112</f>
        <v>20.200000000000003</v>
      </c>
      <c r="F112" s="30">
        <f>'Monthly Data'!P112</f>
        <v>30</v>
      </c>
      <c r="G112" s="30">
        <f>'Monthly Data'!W112</f>
        <v>360</v>
      </c>
      <c r="H112" s="4">
        <f>'Monthly Data'!AC112</f>
        <v>0</v>
      </c>
      <c r="I112" s="4">
        <f>'Monthly Data'!AD112</f>
        <v>1</v>
      </c>
      <c r="J112" s="30">
        <f>'Monthly Data'!AG112</f>
        <v>0</v>
      </c>
      <c r="K112" s="4">
        <f>'Monthly Data'!AJ112</f>
        <v>0</v>
      </c>
      <c r="L112" s="30"/>
      <c r="M112" s="23">
        <f>'GS &gt; 50 OLS Model'!$B$5</f>
        <v>2372385.8406306999</v>
      </c>
      <c r="N112" s="23">
        <f>'GS &gt; 50 OLS Model'!$B$6*D112</f>
        <v>841624.52328459418</v>
      </c>
      <c r="O112" s="23">
        <f>'GS &gt; 50 OLS Model'!$B$7*E112</f>
        <v>565377.75810777966</v>
      </c>
      <c r="P112" s="23">
        <f>'GS &gt; 50 OLS Model'!$B$8*F112</f>
        <v>14898053.881767001</v>
      </c>
      <c r="Q112" s="23">
        <f>'GS &gt; 50 OLS Model'!$B$9*G112</f>
        <v>2719784.4533081497</v>
      </c>
      <c r="R112" s="23">
        <f>'GS &gt; 50 OLS Model'!$B$10*H112</f>
        <v>0</v>
      </c>
      <c r="S112" s="23">
        <f>'GS &gt; 50 OLS Model'!$B$11*I112</f>
        <v>-784111.92228106898</v>
      </c>
      <c r="T112" s="23">
        <f>'GS &gt; 50 OLS Model'!$B$12*J112</f>
        <v>0</v>
      </c>
      <c r="U112" s="23">
        <f>'GS &gt; 50 OLS Model'!$B$13*K112</f>
        <v>0</v>
      </c>
      <c r="V112" s="23">
        <f t="shared" si="10"/>
        <v>20613114.534817155</v>
      </c>
      <c r="W112" s="13">
        <f t="shared" si="11"/>
        <v>3.3467089789146746E-2</v>
      </c>
    </row>
    <row r="113" spans="1:23" x14ac:dyDescent="0.25">
      <c r="A113" s="11">
        <f>'Monthly Data'!A113</f>
        <v>41183</v>
      </c>
      <c r="B113" s="6">
        <f t="shared" si="9"/>
        <v>2012</v>
      </c>
      <c r="C113" s="30">
        <f>'Monthly Data'!H113</f>
        <v>21490324.533200003</v>
      </c>
      <c r="D113" s="30">
        <f>'Monthly Data'!M113</f>
        <v>259.09999999999991</v>
      </c>
      <c r="E113" s="30">
        <f>'Monthly Data'!N113</f>
        <v>0</v>
      </c>
      <c r="F113" s="30">
        <f>'Monthly Data'!P113</f>
        <v>31</v>
      </c>
      <c r="G113" s="30">
        <f>'Monthly Data'!W113</f>
        <v>361</v>
      </c>
      <c r="H113" s="4">
        <f>'Monthly Data'!AC113</f>
        <v>0</v>
      </c>
      <c r="I113" s="4">
        <f>'Monthly Data'!AD113</f>
        <v>1</v>
      </c>
      <c r="J113" s="30">
        <f>'Monthly Data'!AG113</f>
        <v>0</v>
      </c>
      <c r="K113" s="4">
        <f>'Monthly Data'!AJ113</f>
        <v>0</v>
      </c>
      <c r="L113" s="30"/>
      <c r="M113" s="23">
        <f>'GS &gt; 50 OLS Model'!$B$5</f>
        <v>2372385.8406306999</v>
      </c>
      <c r="N113" s="23">
        <f>'GS &gt; 50 OLS Model'!$B$6*D113</f>
        <v>2051410.2914679043</v>
      </c>
      <c r="O113" s="23">
        <f>'GS &gt; 50 OLS Model'!$B$7*E113</f>
        <v>0</v>
      </c>
      <c r="P113" s="23">
        <f>'GS &gt; 50 OLS Model'!$B$8*F113</f>
        <v>15394655.6778259</v>
      </c>
      <c r="Q113" s="23">
        <f>'GS &gt; 50 OLS Model'!$B$9*G113</f>
        <v>2727339.4101228942</v>
      </c>
      <c r="R113" s="23">
        <f>'GS &gt; 50 OLS Model'!$B$10*H113</f>
        <v>0</v>
      </c>
      <c r="S113" s="23">
        <f>'GS &gt; 50 OLS Model'!$B$11*I113</f>
        <v>-784111.92228106898</v>
      </c>
      <c r="T113" s="23">
        <f>'GS &gt; 50 OLS Model'!$B$12*J113</f>
        <v>0</v>
      </c>
      <c r="U113" s="23">
        <f>'GS &gt; 50 OLS Model'!$B$13*K113</f>
        <v>0</v>
      </c>
      <c r="V113" s="23">
        <f t="shared" si="10"/>
        <v>21761679.297766332</v>
      </c>
      <c r="W113" s="13">
        <f t="shared" si="11"/>
        <v>1.262683418982889E-2</v>
      </c>
    </row>
    <row r="114" spans="1:23" x14ac:dyDescent="0.25">
      <c r="A114" s="11">
        <f>'Monthly Data'!A114</f>
        <v>41214</v>
      </c>
      <c r="B114" s="6">
        <f t="shared" si="9"/>
        <v>2012</v>
      </c>
      <c r="C114" s="30">
        <f>'Monthly Data'!H114</f>
        <v>23484747.608399998</v>
      </c>
      <c r="D114" s="30">
        <f>'Monthly Data'!M114</f>
        <v>498.9</v>
      </c>
      <c r="E114" s="30">
        <f>'Monthly Data'!N114</f>
        <v>0</v>
      </c>
      <c r="F114" s="30">
        <f>'Monthly Data'!P114</f>
        <v>30</v>
      </c>
      <c r="G114" s="30">
        <f>'Monthly Data'!W114</f>
        <v>360</v>
      </c>
      <c r="H114" s="4">
        <f>'Monthly Data'!AC114</f>
        <v>0</v>
      </c>
      <c r="I114" s="4">
        <f>'Monthly Data'!AD114</f>
        <v>1</v>
      </c>
      <c r="J114" s="30">
        <f>'Monthly Data'!AG114</f>
        <v>0</v>
      </c>
      <c r="K114" s="4">
        <f>'Monthly Data'!AJ114</f>
        <v>0</v>
      </c>
      <c r="L114" s="30"/>
      <c r="M114" s="23">
        <f>'GS &gt; 50 OLS Model'!$B$5</f>
        <v>2372385.8406306999</v>
      </c>
      <c r="N114" s="23">
        <f>'GS &gt; 50 OLS Model'!$B$6*D114</f>
        <v>3950013.8726875251</v>
      </c>
      <c r="O114" s="23">
        <f>'GS &gt; 50 OLS Model'!$B$7*E114</f>
        <v>0</v>
      </c>
      <c r="P114" s="23">
        <f>'GS &gt; 50 OLS Model'!$B$8*F114</f>
        <v>14898053.881767001</v>
      </c>
      <c r="Q114" s="23">
        <f>'GS &gt; 50 OLS Model'!$B$9*G114</f>
        <v>2719784.4533081497</v>
      </c>
      <c r="R114" s="23">
        <f>'GS &gt; 50 OLS Model'!$B$10*H114</f>
        <v>0</v>
      </c>
      <c r="S114" s="23">
        <f>'GS &gt; 50 OLS Model'!$B$11*I114</f>
        <v>-784111.92228106898</v>
      </c>
      <c r="T114" s="23">
        <f>'GS &gt; 50 OLS Model'!$B$12*J114</f>
        <v>0</v>
      </c>
      <c r="U114" s="23">
        <f>'GS &gt; 50 OLS Model'!$B$13*K114</f>
        <v>0</v>
      </c>
      <c r="V114" s="23">
        <f t="shared" si="10"/>
        <v>23156126.126112308</v>
      </c>
      <c r="W114" s="13">
        <f t="shared" si="11"/>
        <v>1.3992974834873212E-2</v>
      </c>
    </row>
    <row r="115" spans="1:23" x14ac:dyDescent="0.25">
      <c r="A115" s="11">
        <f>'Monthly Data'!A115</f>
        <v>41244</v>
      </c>
      <c r="B115" s="6">
        <f t="shared" si="9"/>
        <v>2012</v>
      </c>
      <c r="C115" s="30">
        <f>'Monthly Data'!H115</f>
        <v>24894285.0704</v>
      </c>
      <c r="D115" s="30">
        <f>'Monthly Data'!M115</f>
        <v>648.19999999999993</v>
      </c>
      <c r="E115" s="30">
        <f>'Monthly Data'!N115</f>
        <v>0</v>
      </c>
      <c r="F115" s="30">
        <f>'Monthly Data'!P115</f>
        <v>31</v>
      </c>
      <c r="G115" s="30">
        <f>'Monthly Data'!W115</f>
        <v>361</v>
      </c>
      <c r="H115" s="4">
        <f>'Monthly Data'!AC115</f>
        <v>0</v>
      </c>
      <c r="I115" s="4">
        <f>'Monthly Data'!AD115</f>
        <v>0</v>
      </c>
      <c r="J115" s="30">
        <f>'Monthly Data'!AG115</f>
        <v>1</v>
      </c>
      <c r="K115" s="4">
        <f>'Monthly Data'!AJ115</f>
        <v>0</v>
      </c>
      <c r="L115" s="30"/>
      <c r="M115" s="23">
        <f>'GS &gt; 50 OLS Model'!$B$5</f>
        <v>2372385.8406306999</v>
      </c>
      <c r="N115" s="23">
        <f>'GS &gt; 50 OLS Model'!$B$6*D115</f>
        <v>5132088.5794268465</v>
      </c>
      <c r="O115" s="23">
        <f>'GS &gt; 50 OLS Model'!$B$7*E115</f>
        <v>0</v>
      </c>
      <c r="P115" s="23">
        <f>'GS &gt; 50 OLS Model'!$B$8*F115</f>
        <v>15394655.6778259</v>
      </c>
      <c r="Q115" s="23">
        <f>'GS &gt; 50 OLS Model'!$B$9*G115</f>
        <v>2727339.4101228942</v>
      </c>
      <c r="R115" s="23">
        <f>'GS &gt; 50 OLS Model'!$B$10*H115</f>
        <v>0</v>
      </c>
      <c r="S115" s="23">
        <f>'GS &gt; 50 OLS Model'!$B$11*I115</f>
        <v>0</v>
      </c>
      <c r="T115" s="23">
        <f>'GS &gt; 50 OLS Model'!$B$12*J115</f>
        <v>-802277.150938896</v>
      </c>
      <c r="U115" s="23">
        <f>'GS &gt; 50 OLS Model'!$B$13*K115</f>
        <v>0</v>
      </c>
      <c r="V115" s="23">
        <f t="shared" si="10"/>
        <v>24824192.357067447</v>
      </c>
      <c r="W115" s="13">
        <f t="shared" si="11"/>
        <v>2.8156146334121744E-3</v>
      </c>
    </row>
    <row r="116" spans="1:23" x14ac:dyDescent="0.25">
      <c r="A116" s="11">
        <f>'Monthly Data'!A116</f>
        <v>41275</v>
      </c>
      <c r="B116" s="6">
        <f t="shared" si="9"/>
        <v>2013</v>
      </c>
      <c r="C116" s="30">
        <f>'Monthly Data'!H116</f>
        <v>26810651.434600003</v>
      </c>
      <c r="D116" s="30">
        <f>'Monthly Data'!M116</f>
        <v>743.9</v>
      </c>
      <c r="E116" s="30">
        <f>'Monthly Data'!N116</f>
        <v>0</v>
      </c>
      <c r="F116" s="30">
        <f>'Monthly Data'!P116</f>
        <v>31</v>
      </c>
      <c r="G116" s="30">
        <f>'Monthly Data'!W116</f>
        <v>365</v>
      </c>
      <c r="H116" s="4">
        <f>'Monthly Data'!AC116</f>
        <v>0</v>
      </c>
      <c r="I116" s="4">
        <f>'Monthly Data'!AD116</f>
        <v>0</v>
      </c>
      <c r="J116" s="30">
        <f>'Monthly Data'!AG116</f>
        <v>0</v>
      </c>
      <c r="K116" s="4">
        <f>'Monthly Data'!AJ116</f>
        <v>0</v>
      </c>
      <c r="L116" s="30"/>
      <c r="M116" s="23">
        <f>'GS &gt; 50 OLS Model'!$B$5</f>
        <v>2372385.8406306999</v>
      </c>
      <c r="N116" s="23">
        <f>'GS &gt; 50 OLS Model'!$B$6*D116</f>
        <v>5889788.1737667872</v>
      </c>
      <c r="O116" s="23">
        <f>'GS &gt; 50 OLS Model'!$B$7*E116</f>
        <v>0</v>
      </c>
      <c r="P116" s="23">
        <f>'GS &gt; 50 OLS Model'!$B$8*F116</f>
        <v>15394655.6778259</v>
      </c>
      <c r="Q116" s="23">
        <f>'GS &gt; 50 OLS Model'!$B$9*G116</f>
        <v>2757559.2373818737</v>
      </c>
      <c r="R116" s="23">
        <f>'GS &gt; 50 OLS Model'!$B$10*H116</f>
        <v>0</v>
      </c>
      <c r="S116" s="23">
        <f>'GS &gt; 50 OLS Model'!$B$11*I116</f>
        <v>0</v>
      </c>
      <c r="T116" s="23">
        <f>'GS &gt; 50 OLS Model'!$B$12*J116</f>
        <v>0</v>
      </c>
      <c r="U116" s="23">
        <f>'GS &gt; 50 OLS Model'!$B$13*K116</f>
        <v>0</v>
      </c>
      <c r="V116" s="23">
        <f t="shared" si="10"/>
        <v>26414388.92960526</v>
      </c>
      <c r="W116" s="13">
        <f t="shared" si="11"/>
        <v>1.4780040162819511E-2</v>
      </c>
    </row>
    <row r="117" spans="1:23" x14ac:dyDescent="0.25">
      <c r="A117" s="11">
        <f>'Monthly Data'!A117</f>
        <v>41306</v>
      </c>
      <c r="B117" s="6">
        <f t="shared" si="9"/>
        <v>2013</v>
      </c>
      <c r="C117" s="30">
        <f>'Monthly Data'!H117</f>
        <v>24213515.8378</v>
      </c>
      <c r="D117" s="30">
        <f>'Monthly Data'!M117</f>
        <v>693.5</v>
      </c>
      <c r="E117" s="30">
        <f>'Monthly Data'!N117</f>
        <v>0</v>
      </c>
      <c r="F117" s="30">
        <f>'Monthly Data'!P117</f>
        <v>28</v>
      </c>
      <c r="G117" s="30">
        <f>'Monthly Data'!W117</f>
        <v>365</v>
      </c>
      <c r="H117" s="4">
        <f>'Monthly Data'!AC117</f>
        <v>0</v>
      </c>
      <c r="I117" s="4">
        <f>'Monthly Data'!AD117</f>
        <v>0</v>
      </c>
      <c r="J117" s="30">
        <f>'Monthly Data'!AG117</f>
        <v>0</v>
      </c>
      <c r="K117" s="4">
        <f>'Monthly Data'!AJ117</f>
        <v>0</v>
      </c>
      <c r="L117" s="30"/>
      <c r="M117" s="23">
        <f>'GS &gt; 50 OLS Model'!$B$5</f>
        <v>2372385.8406306999</v>
      </c>
      <c r="N117" s="23">
        <f>'GS &gt; 50 OLS Model'!$B$6*D117</f>
        <v>5490748.8889733395</v>
      </c>
      <c r="O117" s="23">
        <f>'GS &gt; 50 OLS Model'!$B$7*E117</f>
        <v>0</v>
      </c>
      <c r="P117" s="23">
        <f>'GS &gt; 50 OLS Model'!$B$8*F117</f>
        <v>13904850.2896492</v>
      </c>
      <c r="Q117" s="23">
        <f>'GS &gt; 50 OLS Model'!$B$9*G117</f>
        <v>2757559.2373818737</v>
      </c>
      <c r="R117" s="23">
        <f>'GS &gt; 50 OLS Model'!$B$10*H117</f>
        <v>0</v>
      </c>
      <c r="S117" s="23">
        <f>'GS &gt; 50 OLS Model'!$B$11*I117</f>
        <v>0</v>
      </c>
      <c r="T117" s="23">
        <f>'GS &gt; 50 OLS Model'!$B$12*J117</f>
        <v>0</v>
      </c>
      <c r="U117" s="23">
        <f>'GS &gt; 50 OLS Model'!$B$13*K117</f>
        <v>0</v>
      </c>
      <c r="V117" s="23">
        <f t="shared" si="10"/>
        <v>24525544.256635115</v>
      </c>
      <c r="W117" s="13">
        <f t="shared" si="11"/>
        <v>1.2886539110028933E-2</v>
      </c>
    </row>
    <row r="118" spans="1:23" x14ac:dyDescent="0.25">
      <c r="A118" s="11">
        <f>'Monthly Data'!A118</f>
        <v>41334</v>
      </c>
      <c r="B118" s="6">
        <f t="shared" si="9"/>
        <v>2013</v>
      </c>
      <c r="C118" s="30">
        <f>'Monthly Data'!H118</f>
        <v>24696912.8497</v>
      </c>
      <c r="D118" s="30">
        <f>'Monthly Data'!M118</f>
        <v>588.30000000000018</v>
      </c>
      <c r="E118" s="30">
        <f>'Monthly Data'!N118</f>
        <v>0</v>
      </c>
      <c r="F118" s="30">
        <f>'Monthly Data'!P118</f>
        <v>31</v>
      </c>
      <c r="G118" s="30">
        <f>'Monthly Data'!W118</f>
        <v>369</v>
      </c>
      <c r="H118" s="4">
        <f>'Monthly Data'!AC118</f>
        <v>1</v>
      </c>
      <c r="I118" s="4">
        <f>'Monthly Data'!AD118</f>
        <v>0</v>
      </c>
      <c r="J118" s="30">
        <f>'Monthly Data'!AG118</f>
        <v>0</v>
      </c>
      <c r="K118" s="4">
        <f>'Monthly Data'!AJ118</f>
        <v>1</v>
      </c>
      <c r="L118" s="30"/>
      <c r="M118" s="23">
        <f>'GS &gt; 50 OLS Model'!$B$5</f>
        <v>2372385.8406306999</v>
      </c>
      <c r="N118" s="23">
        <f>'GS &gt; 50 OLS Model'!$B$6*D118</f>
        <v>4657833.5564282862</v>
      </c>
      <c r="O118" s="23">
        <f>'GS &gt; 50 OLS Model'!$B$7*E118</f>
        <v>0</v>
      </c>
      <c r="P118" s="23">
        <f>'GS &gt; 50 OLS Model'!$B$8*F118</f>
        <v>15394655.6778259</v>
      </c>
      <c r="Q118" s="23">
        <f>'GS &gt; 50 OLS Model'!$B$9*G118</f>
        <v>2787779.0646408531</v>
      </c>
      <c r="R118" s="23">
        <f>'GS &gt; 50 OLS Model'!$B$10*H118</f>
        <v>-1421979.8795582701</v>
      </c>
      <c r="S118" s="23">
        <f>'GS &gt; 50 OLS Model'!$B$11*I118</f>
        <v>0</v>
      </c>
      <c r="T118" s="23">
        <f>'GS &gt; 50 OLS Model'!$B$12*J118</f>
        <v>0</v>
      </c>
      <c r="U118" s="23">
        <f>'GS &gt; 50 OLS Model'!$B$13*K118</f>
        <v>1124443.96382978</v>
      </c>
      <c r="V118" s="23">
        <f t="shared" si="10"/>
        <v>24915118.223797247</v>
      </c>
      <c r="W118" s="13">
        <f t="shared" si="11"/>
        <v>8.8353299631090242E-3</v>
      </c>
    </row>
    <row r="119" spans="1:23" x14ac:dyDescent="0.25">
      <c r="A119" s="11">
        <f>'Monthly Data'!A119</f>
        <v>41365</v>
      </c>
      <c r="B119" s="6">
        <f t="shared" si="9"/>
        <v>2013</v>
      </c>
      <c r="C119" s="30">
        <f>'Monthly Data'!H119</f>
        <v>22008310.044</v>
      </c>
      <c r="D119" s="30">
        <f>'Monthly Data'!M119</f>
        <v>386.99999999999989</v>
      </c>
      <c r="E119" s="30">
        <f>'Monthly Data'!N119</f>
        <v>0</v>
      </c>
      <c r="F119" s="30">
        <f>'Monthly Data'!P119</f>
        <v>30</v>
      </c>
      <c r="G119" s="30">
        <f>'Monthly Data'!W119</f>
        <v>371</v>
      </c>
      <c r="H119" s="4">
        <f>'Monthly Data'!AC119</f>
        <v>1</v>
      </c>
      <c r="I119" s="4">
        <f>'Monthly Data'!AD119</f>
        <v>0</v>
      </c>
      <c r="J119" s="30">
        <f>'Monthly Data'!AG119</f>
        <v>0</v>
      </c>
      <c r="K119" s="4">
        <f>'Monthly Data'!AJ119</f>
        <v>0</v>
      </c>
      <c r="L119" s="30"/>
      <c r="M119" s="23">
        <f>'GS &gt; 50 OLS Model'!$B$5</f>
        <v>2372385.8406306999</v>
      </c>
      <c r="N119" s="23">
        <f>'GS &gt; 50 OLS Model'!$B$6*D119</f>
        <v>3064051.6510925475</v>
      </c>
      <c r="O119" s="23">
        <f>'GS &gt; 50 OLS Model'!$B$7*E119</f>
        <v>0</v>
      </c>
      <c r="P119" s="23">
        <f>'GS &gt; 50 OLS Model'!$B$8*F119</f>
        <v>14898053.881767001</v>
      </c>
      <c r="Q119" s="23">
        <f>'GS &gt; 50 OLS Model'!$B$9*G119</f>
        <v>2802888.978270343</v>
      </c>
      <c r="R119" s="23">
        <f>'GS &gt; 50 OLS Model'!$B$10*H119</f>
        <v>-1421979.8795582701</v>
      </c>
      <c r="S119" s="23">
        <f>'GS &gt; 50 OLS Model'!$B$11*I119</f>
        <v>0</v>
      </c>
      <c r="T119" s="23">
        <f>'GS &gt; 50 OLS Model'!$B$12*J119</f>
        <v>0</v>
      </c>
      <c r="U119" s="23">
        <f>'GS &gt; 50 OLS Model'!$B$13*K119</f>
        <v>0</v>
      </c>
      <c r="V119" s="23">
        <f t="shared" si="10"/>
        <v>21715400.472202323</v>
      </c>
      <c r="W119" s="13">
        <f t="shared" si="11"/>
        <v>1.3309044229751328E-2</v>
      </c>
    </row>
    <row r="120" spans="1:23" x14ac:dyDescent="0.25">
      <c r="A120" s="11">
        <f>'Monthly Data'!A120</f>
        <v>41395</v>
      </c>
      <c r="B120" s="6">
        <f t="shared" si="9"/>
        <v>2013</v>
      </c>
      <c r="C120" s="30">
        <f>'Monthly Data'!H120</f>
        <v>20617959.457099997</v>
      </c>
      <c r="D120" s="30">
        <f>'Monthly Data'!M120</f>
        <v>139.70000000000002</v>
      </c>
      <c r="E120" s="30">
        <f>'Monthly Data'!N120</f>
        <v>6.3</v>
      </c>
      <c r="F120" s="30">
        <f>'Monthly Data'!P120</f>
        <v>31</v>
      </c>
      <c r="G120" s="30">
        <f>'Monthly Data'!W120</f>
        <v>371</v>
      </c>
      <c r="H120" s="4">
        <f>'Monthly Data'!AC120</f>
        <v>1</v>
      </c>
      <c r="I120" s="4">
        <f>'Monthly Data'!AD120</f>
        <v>0</v>
      </c>
      <c r="J120" s="30">
        <f>'Monthly Data'!AG120</f>
        <v>0</v>
      </c>
      <c r="K120" s="4">
        <f>'Monthly Data'!AJ120</f>
        <v>0</v>
      </c>
      <c r="L120" s="30"/>
      <c r="M120" s="23">
        <f>'GS &gt; 50 OLS Model'!$B$5</f>
        <v>2372385.8406306999</v>
      </c>
      <c r="N120" s="23">
        <f>'GS &gt; 50 OLS Model'!$B$6*D120</f>
        <v>1106067.223921522</v>
      </c>
      <c r="O120" s="23">
        <f>'GS &gt; 50 OLS Model'!$B$7*E120</f>
        <v>176330.68693460451</v>
      </c>
      <c r="P120" s="23">
        <f>'GS &gt; 50 OLS Model'!$B$8*F120</f>
        <v>15394655.6778259</v>
      </c>
      <c r="Q120" s="23">
        <f>'GS &gt; 50 OLS Model'!$B$9*G120</f>
        <v>2802888.978270343</v>
      </c>
      <c r="R120" s="23">
        <f>'GS &gt; 50 OLS Model'!$B$10*H120</f>
        <v>-1421979.8795582701</v>
      </c>
      <c r="S120" s="23">
        <f>'GS &gt; 50 OLS Model'!$B$11*I120</f>
        <v>0</v>
      </c>
      <c r="T120" s="23">
        <f>'GS &gt; 50 OLS Model'!$B$12*J120</f>
        <v>0</v>
      </c>
      <c r="U120" s="23">
        <f>'GS &gt; 50 OLS Model'!$B$13*K120</f>
        <v>0</v>
      </c>
      <c r="V120" s="23">
        <f t="shared" si="10"/>
        <v>20430348.5280248</v>
      </c>
      <c r="W120" s="13">
        <f t="shared" si="11"/>
        <v>9.0993936361918066E-3</v>
      </c>
    </row>
    <row r="121" spans="1:23" x14ac:dyDescent="0.25">
      <c r="A121" s="11">
        <f>'Monthly Data'!A121</f>
        <v>41426</v>
      </c>
      <c r="B121" s="6">
        <f t="shared" si="9"/>
        <v>2013</v>
      </c>
      <c r="C121" s="30">
        <f>'Monthly Data'!H121</f>
        <v>21092145.934599999</v>
      </c>
      <c r="D121" s="30">
        <f>'Monthly Data'!M121</f>
        <v>72.200000000000017</v>
      </c>
      <c r="E121" s="30">
        <f>'Monthly Data'!N121</f>
        <v>30.800000000000004</v>
      </c>
      <c r="F121" s="30">
        <f>'Monthly Data'!P121</f>
        <v>30</v>
      </c>
      <c r="G121" s="30">
        <f>'Monthly Data'!W121</f>
        <v>370</v>
      </c>
      <c r="H121" s="4">
        <f>'Monthly Data'!AC121</f>
        <v>0</v>
      </c>
      <c r="I121" s="4">
        <f>'Monthly Data'!AD121</f>
        <v>0</v>
      </c>
      <c r="J121" s="30">
        <f>'Monthly Data'!AG121</f>
        <v>0</v>
      </c>
      <c r="K121" s="4">
        <f>'Monthly Data'!AJ121</f>
        <v>0</v>
      </c>
      <c r="L121" s="30"/>
      <c r="M121" s="23">
        <f>'GS &gt; 50 OLS Model'!$B$5</f>
        <v>2372385.8406306999</v>
      </c>
      <c r="N121" s="23">
        <f>'GS &gt; 50 OLS Model'!$B$6*D121</f>
        <v>571639.61035886826</v>
      </c>
      <c r="O121" s="23">
        <f>'GS &gt; 50 OLS Model'!$B$7*E121</f>
        <v>862061.13612473325</v>
      </c>
      <c r="P121" s="23">
        <f>'GS &gt; 50 OLS Model'!$B$8*F121</f>
        <v>14898053.881767001</v>
      </c>
      <c r="Q121" s="23">
        <f>'GS &gt; 50 OLS Model'!$B$9*G121</f>
        <v>2795334.0214555981</v>
      </c>
      <c r="R121" s="23">
        <f>'GS &gt; 50 OLS Model'!$B$10*H121</f>
        <v>0</v>
      </c>
      <c r="S121" s="23">
        <f>'GS &gt; 50 OLS Model'!$B$11*I121</f>
        <v>0</v>
      </c>
      <c r="T121" s="23">
        <f>'GS &gt; 50 OLS Model'!$B$12*J121</f>
        <v>0</v>
      </c>
      <c r="U121" s="23">
        <f>'GS &gt; 50 OLS Model'!$B$13*K121</f>
        <v>0</v>
      </c>
      <c r="V121" s="23">
        <f t="shared" si="10"/>
        <v>21499474.490336899</v>
      </c>
      <c r="W121" s="13">
        <f t="shared" si="11"/>
        <v>1.9311859352760738E-2</v>
      </c>
    </row>
    <row r="122" spans="1:23" x14ac:dyDescent="0.25">
      <c r="A122" s="11">
        <f>'Monthly Data'!A122</f>
        <v>41456</v>
      </c>
      <c r="B122" s="6">
        <f t="shared" si="9"/>
        <v>2013</v>
      </c>
      <c r="C122" s="30">
        <f>'Monthly Data'!H122</f>
        <v>23877312.323899999</v>
      </c>
      <c r="D122" s="30">
        <f>'Monthly Data'!M122</f>
        <v>4.8</v>
      </c>
      <c r="E122" s="30">
        <f>'Monthly Data'!N122</f>
        <v>97.09999999999998</v>
      </c>
      <c r="F122" s="30">
        <f>'Monthly Data'!P122</f>
        <v>31</v>
      </c>
      <c r="G122" s="30">
        <f>'Monthly Data'!W122</f>
        <v>371</v>
      </c>
      <c r="H122" s="4">
        <f>'Monthly Data'!AC122</f>
        <v>0</v>
      </c>
      <c r="I122" s="4">
        <f>'Monthly Data'!AD122</f>
        <v>0</v>
      </c>
      <c r="J122" s="30">
        <f>'Monthly Data'!AG122</f>
        <v>0</v>
      </c>
      <c r="K122" s="4">
        <f>'Monthly Data'!AJ122</f>
        <v>0</v>
      </c>
      <c r="L122" s="30"/>
      <c r="M122" s="23">
        <f>'GS &gt; 50 OLS Model'!$B$5</f>
        <v>2372385.8406306999</v>
      </c>
      <c r="N122" s="23">
        <f>'GS &gt; 50 OLS Model'!$B$6*D122</f>
        <v>38003.741408899819</v>
      </c>
      <c r="O122" s="23">
        <f>'GS &gt; 50 OLS Model'!$B$7*E122</f>
        <v>2717731.6986269993</v>
      </c>
      <c r="P122" s="23">
        <f>'GS &gt; 50 OLS Model'!$B$8*F122</f>
        <v>15394655.6778259</v>
      </c>
      <c r="Q122" s="23">
        <f>'GS &gt; 50 OLS Model'!$B$9*G122</f>
        <v>2802888.978270343</v>
      </c>
      <c r="R122" s="23">
        <f>'GS &gt; 50 OLS Model'!$B$10*H122</f>
        <v>0</v>
      </c>
      <c r="S122" s="23">
        <f>'GS &gt; 50 OLS Model'!$B$11*I122</f>
        <v>0</v>
      </c>
      <c r="T122" s="23">
        <f>'GS &gt; 50 OLS Model'!$B$12*J122</f>
        <v>0</v>
      </c>
      <c r="U122" s="23">
        <f>'GS &gt; 50 OLS Model'!$B$13*K122</f>
        <v>0</v>
      </c>
      <c r="V122" s="23">
        <f t="shared" si="10"/>
        <v>23325665.936762843</v>
      </c>
      <c r="W122" s="13">
        <f t="shared" si="11"/>
        <v>2.3103370247621439E-2</v>
      </c>
    </row>
    <row r="123" spans="1:23" x14ac:dyDescent="0.25">
      <c r="A123" s="11">
        <f>'Monthly Data'!A123</f>
        <v>41487</v>
      </c>
      <c r="B123" s="6">
        <f t="shared" si="9"/>
        <v>2013</v>
      </c>
      <c r="C123" s="30">
        <f>'Monthly Data'!H123</f>
        <v>23179917.367399998</v>
      </c>
      <c r="D123" s="30">
        <f>'Monthly Data'!M123</f>
        <v>7.7</v>
      </c>
      <c r="E123" s="30">
        <f>'Monthly Data'!N123</f>
        <v>59.999999999999993</v>
      </c>
      <c r="F123" s="30">
        <f>'Monthly Data'!P123</f>
        <v>31</v>
      </c>
      <c r="G123" s="30">
        <f>'Monthly Data'!W123</f>
        <v>373</v>
      </c>
      <c r="H123" s="4">
        <f>'Monthly Data'!AC123</f>
        <v>0</v>
      </c>
      <c r="I123" s="4">
        <f>'Monthly Data'!AD123</f>
        <v>0</v>
      </c>
      <c r="J123" s="30">
        <f>'Monthly Data'!AG123</f>
        <v>0</v>
      </c>
      <c r="K123" s="4">
        <f>'Monthly Data'!AJ123</f>
        <v>0</v>
      </c>
      <c r="L123" s="30"/>
      <c r="M123" s="23">
        <f>'GS &gt; 50 OLS Model'!$B$5</f>
        <v>2372385.8406306999</v>
      </c>
      <c r="N123" s="23">
        <f>'GS &gt; 50 OLS Model'!$B$6*D123</f>
        <v>60964.335176776804</v>
      </c>
      <c r="O123" s="23">
        <f>'GS &gt; 50 OLS Model'!$B$7*E123</f>
        <v>1679339.8755676618</v>
      </c>
      <c r="P123" s="23">
        <f>'GS &gt; 50 OLS Model'!$B$8*F123</f>
        <v>15394655.6778259</v>
      </c>
      <c r="Q123" s="23">
        <f>'GS &gt; 50 OLS Model'!$B$9*G123</f>
        <v>2817998.8918998325</v>
      </c>
      <c r="R123" s="23">
        <f>'GS &gt; 50 OLS Model'!$B$10*H123</f>
        <v>0</v>
      </c>
      <c r="S123" s="23">
        <f>'GS &gt; 50 OLS Model'!$B$11*I123</f>
        <v>0</v>
      </c>
      <c r="T123" s="23">
        <f>'GS &gt; 50 OLS Model'!$B$12*J123</f>
        <v>0</v>
      </c>
      <c r="U123" s="23">
        <f>'GS &gt; 50 OLS Model'!$B$13*K123</f>
        <v>0</v>
      </c>
      <c r="V123" s="23">
        <f t="shared" si="10"/>
        <v>22325344.621100869</v>
      </c>
      <c r="W123" s="13">
        <f t="shared" si="11"/>
        <v>3.6866945328329404E-2</v>
      </c>
    </row>
    <row r="124" spans="1:23" x14ac:dyDescent="0.25">
      <c r="A124" s="11">
        <f>'Monthly Data'!A124</f>
        <v>41518</v>
      </c>
      <c r="B124" s="6">
        <f t="shared" si="9"/>
        <v>2013</v>
      </c>
      <c r="C124" s="30">
        <f>'Monthly Data'!H124</f>
        <v>21295501.819000002</v>
      </c>
      <c r="D124" s="30">
        <f>'Monthly Data'!M124</f>
        <v>118.4</v>
      </c>
      <c r="E124" s="30">
        <f>'Monthly Data'!N124</f>
        <v>16.5</v>
      </c>
      <c r="F124" s="30">
        <f>'Monthly Data'!P124</f>
        <v>30</v>
      </c>
      <c r="G124" s="30">
        <f>'Monthly Data'!W124</f>
        <v>373</v>
      </c>
      <c r="H124" s="4">
        <f>'Monthly Data'!AC124</f>
        <v>0</v>
      </c>
      <c r="I124" s="4">
        <f>'Monthly Data'!AD124</f>
        <v>1</v>
      </c>
      <c r="J124" s="30">
        <f>'Monthly Data'!AG124</f>
        <v>0</v>
      </c>
      <c r="K124" s="4">
        <f>'Monthly Data'!AJ124</f>
        <v>0</v>
      </c>
      <c r="L124" s="30"/>
      <c r="M124" s="23">
        <f>'GS &gt; 50 OLS Model'!$B$5</f>
        <v>2372385.8406306999</v>
      </c>
      <c r="N124" s="23">
        <f>'GS &gt; 50 OLS Model'!$B$6*D124</f>
        <v>937425.62141952908</v>
      </c>
      <c r="O124" s="23">
        <f>'GS &gt; 50 OLS Model'!$B$7*E124</f>
        <v>461818.46578110708</v>
      </c>
      <c r="P124" s="23">
        <f>'GS &gt; 50 OLS Model'!$B$8*F124</f>
        <v>14898053.881767001</v>
      </c>
      <c r="Q124" s="23">
        <f>'GS &gt; 50 OLS Model'!$B$9*G124</f>
        <v>2817998.8918998325</v>
      </c>
      <c r="R124" s="23">
        <f>'GS &gt; 50 OLS Model'!$B$10*H124</f>
        <v>0</v>
      </c>
      <c r="S124" s="23">
        <f>'GS &gt; 50 OLS Model'!$B$11*I124</f>
        <v>-784111.92228106898</v>
      </c>
      <c r="T124" s="23">
        <f>'GS &gt; 50 OLS Model'!$B$12*J124</f>
        <v>0</v>
      </c>
      <c r="U124" s="23">
        <f>'GS &gt; 50 OLS Model'!$B$13*K124</f>
        <v>0</v>
      </c>
      <c r="V124" s="23">
        <f t="shared" si="10"/>
        <v>20703570.779217102</v>
      </c>
      <c r="W124" s="13">
        <f t="shared" si="11"/>
        <v>2.7796059694389318E-2</v>
      </c>
    </row>
    <row r="125" spans="1:23" x14ac:dyDescent="0.25">
      <c r="A125" s="11">
        <f>'Monthly Data'!A125</f>
        <v>41548</v>
      </c>
      <c r="B125" s="6">
        <f t="shared" si="9"/>
        <v>2013</v>
      </c>
      <c r="C125" s="30">
        <f>'Monthly Data'!H125</f>
        <v>21567999.4855</v>
      </c>
      <c r="D125" s="30">
        <f>'Monthly Data'!M125</f>
        <v>235.69999999999996</v>
      </c>
      <c r="E125" s="30">
        <f>'Monthly Data'!N125</f>
        <v>1.5</v>
      </c>
      <c r="F125" s="30">
        <f>'Monthly Data'!P125</f>
        <v>31</v>
      </c>
      <c r="G125" s="30">
        <f>'Monthly Data'!W125</f>
        <v>374</v>
      </c>
      <c r="H125" s="4">
        <f>'Monthly Data'!AC125</f>
        <v>0</v>
      </c>
      <c r="I125" s="4">
        <f>'Monthly Data'!AD125</f>
        <v>1</v>
      </c>
      <c r="J125" s="30">
        <f>'Monthly Data'!AG125</f>
        <v>0</v>
      </c>
      <c r="K125" s="4">
        <f>'Monthly Data'!AJ125</f>
        <v>0</v>
      </c>
      <c r="L125" s="30"/>
      <c r="M125" s="23">
        <f>'GS &gt; 50 OLS Model'!$B$5</f>
        <v>2372385.8406306999</v>
      </c>
      <c r="N125" s="23">
        <f>'GS &gt; 50 OLS Model'!$B$6*D125</f>
        <v>1866142.052099518</v>
      </c>
      <c r="O125" s="23">
        <f>'GS &gt; 50 OLS Model'!$B$7*E125</f>
        <v>41983.496889191549</v>
      </c>
      <c r="P125" s="23">
        <f>'GS &gt; 50 OLS Model'!$B$8*F125</f>
        <v>15394655.6778259</v>
      </c>
      <c r="Q125" s="23">
        <f>'GS &gt; 50 OLS Model'!$B$9*G125</f>
        <v>2825553.8487145775</v>
      </c>
      <c r="R125" s="23">
        <f>'GS &gt; 50 OLS Model'!$B$10*H125</f>
        <v>0</v>
      </c>
      <c r="S125" s="23">
        <f>'GS &gt; 50 OLS Model'!$B$11*I125</f>
        <v>-784111.92228106898</v>
      </c>
      <c r="T125" s="23">
        <f>'GS &gt; 50 OLS Model'!$B$12*J125</f>
        <v>0</v>
      </c>
      <c r="U125" s="23">
        <f>'GS &gt; 50 OLS Model'!$B$13*K125</f>
        <v>0</v>
      </c>
      <c r="V125" s="23">
        <f t="shared" si="10"/>
        <v>21716608.993878819</v>
      </c>
      <c r="W125" s="13">
        <f t="shared" si="11"/>
        <v>6.8902778154611719E-3</v>
      </c>
    </row>
    <row r="126" spans="1:23" x14ac:dyDescent="0.25">
      <c r="A126" s="11">
        <f>'Monthly Data'!A126</f>
        <v>41579</v>
      </c>
      <c r="B126" s="6">
        <f t="shared" si="9"/>
        <v>2013</v>
      </c>
      <c r="C126" s="30">
        <f>'Monthly Data'!H126</f>
        <v>23530421.391399998</v>
      </c>
      <c r="D126" s="30">
        <f>'Monthly Data'!M126</f>
        <v>501.50000000000006</v>
      </c>
      <c r="E126" s="30">
        <f>'Monthly Data'!N126</f>
        <v>0</v>
      </c>
      <c r="F126" s="30">
        <f>'Monthly Data'!P126</f>
        <v>30</v>
      </c>
      <c r="G126" s="30">
        <f>'Monthly Data'!W126</f>
        <v>373</v>
      </c>
      <c r="H126" s="4">
        <f>'Monthly Data'!AC126</f>
        <v>0</v>
      </c>
      <c r="I126" s="4">
        <f>'Monthly Data'!AD126</f>
        <v>1</v>
      </c>
      <c r="J126" s="30">
        <f>'Monthly Data'!AG126</f>
        <v>0</v>
      </c>
      <c r="K126" s="4">
        <f>'Monthly Data'!AJ126</f>
        <v>0</v>
      </c>
      <c r="L126" s="30"/>
      <c r="M126" s="23">
        <f>'GS &gt; 50 OLS Model'!$B$5</f>
        <v>2372385.8406306999</v>
      </c>
      <c r="N126" s="23">
        <f>'GS &gt; 50 OLS Model'!$B$6*D126</f>
        <v>3970599.2326173466</v>
      </c>
      <c r="O126" s="23">
        <f>'GS &gt; 50 OLS Model'!$B$7*E126</f>
        <v>0</v>
      </c>
      <c r="P126" s="23">
        <f>'GS &gt; 50 OLS Model'!$B$8*F126</f>
        <v>14898053.881767001</v>
      </c>
      <c r="Q126" s="23">
        <f>'GS &gt; 50 OLS Model'!$B$9*G126</f>
        <v>2817998.8918998325</v>
      </c>
      <c r="R126" s="23">
        <f>'GS &gt; 50 OLS Model'!$B$10*H126</f>
        <v>0</v>
      </c>
      <c r="S126" s="23">
        <f>'GS &gt; 50 OLS Model'!$B$11*I126</f>
        <v>-784111.92228106898</v>
      </c>
      <c r="T126" s="23">
        <f>'GS &gt; 50 OLS Model'!$B$12*J126</f>
        <v>0</v>
      </c>
      <c r="U126" s="23">
        <f>'GS &gt; 50 OLS Model'!$B$13*K126</f>
        <v>0</v>
      </c>
      <c r="V126" s="23">
        <f t="shared" si="10"/>
        <v>23274925.924633812</v>
      </c>
      <c r="W126" s="13">
        <f t="shared" si="11"/>
        <v>1.0858091426257486E-2</v>
      </c>
    </row>
    <row r="127" spans="1:23" x14ac:dyDescent="0.25">
      <c r="A127" s="11">
        <f>'Monthly Data'!A127</f>
        <v>41609</v>
      </c>
      <c r="B127" s="6">
        <f t="shared" si="9"/>
        <v>2013</v>
      </c>
      <c r="C127" s="30">
        <f>'Monthly Data'!H127</f>
        <v>26567352.533199999</v>
      </c>
      <c r="D127" s="30">
        <f>'Monthly Data'!M127</f>
        <v>756.99999999999977</v>
      </c>
      <c r="E127" s="30">
        <f>'Monthly Data'!N127</f>
        <v>0</v>
      </c>
      <c r="F127" s="30">
        <f>'Monthly Data'!P127</f>
        <v>31</v>
      </c>
      <c r="G127" s="30">
        <f>'Monthly Data'!W127</f>
        <v>374</v>
      </c>
      <c r="H127" s="4">
        <f>'Monthly Data'!AC127</f>
        <v>0</v>
      </c>
      <c r="I127" s="4">
        <f>'Monthly Data'!AD127</f>
        <v>0</v>
      </c>
      <c r="J127" s="30">
        <f>'Monthly Data'!AG127</f>
        <v>1</v>
      </c>
      <c r="K127" s="4">
        <f>'Monthly Data'!AJ127</f>
        <v>0</v>
      </c>
      <c r="L127" s="30"/>
      <c r="M127" s="23">
        <f>'GS &gt; 50 OLS Model'!$B$5</f>
        <v>2372385.8406306999</v>
      </c>
      <c r="N127" s="23">
        <f>'GS &gt; 50 OLS Model'!$B$6*D127</f>
        <v>5993506.7180285743</v>
      </c>
      <c r="O127" s="23">
        <f>'GS &gt; 50 OLS Model'!$B$7*E127</f>
        <v>0</v>
      </c>
      <c r="P127" s="23">
        <f>'GS &gt; 50 OLS Model'!$B$8*F127</f>
        <v>15394655.6778259</v>
      </c>
      <c r="Q127" s="23">
        <f>'GS &gt; 50 OLS Model'!$B$9*G127</f>
        <v>2825553.8487145775</v>
      </c>
      <c r="R127" s="23">
        <f>'GS &gt; 50 OLS Model'!$B$10*H127</f>
        <v>0</v>
      </c>
      <c r="S127" s="23">
        <f>'GS &gt; 50 OLS Model'!$B$11*I127</f>
        <v>0</v>
      </c>
      <c r="T127" s="23">
        <f>'GS &gt; 50 OLS Model'!$B$12*J127</f>
        <v>-802277.150938896</v>
      </c>
      <c r="U127" s="23">
        <f>'GS &gt; 50 OLS Model'!$B$13*K127</f>
        <v>0</v>
      </c>
      <c r="V127" s="23">
        <f t="shared" si="10"/>
        <v>25783824.93426086</v>
      </c>
      <c r="W127" s="13">
        <f t="shared" si="11"/>
        <v>2.9492121880040585E-2</v>
      </c>
    </row>
    <row r="128" spans="1:23" x14ac:dyDescent="0.25">
      <c r="A128" s="11">
        <f>'Monthly Data'!A128</f>
        <v>41640</v>
      </c>
      <c r="B128" s="6">
        <f t="shared" si="9"/>
        <v>2014</v>
      </c>
      <c r="C128" s="30">
        <f>'Monthly Data'!H128</f>
        <v>27388268.627300002</v>
      </c>
      <c r="D128" s="30">
        <f>'Monthly Data'!M128</f>
        <v>844.5</v>
      </c>
      <c r="E128" s="30">
        <f>'Monthly Data'!N128</f>
        <v>0</v>
      </c>
      <c r="F128" s="30">
        <f>'Monthly Data'!P128</f>
        <v>31</v>
      </c>
      <c r="G128" s="30">
        <f>'Monthly Data'!W128</f>
        <v>322</v>
      </c>
      <c r="H128" s="4">
        <f>'Monthly Data'!AC128</f>
        <v>0</v>
      </c>
      <c r="I128" s="4">
        <f>'Monthly Data'!AD128</f>
        <v>0</v>
      </c>
      <c r="J128" s="30">
        <f>'Monthly Data'!AG128</f>
        <v>0</v>
      </c>
      <c r="K128" s="4">
        <f>'Monthly Data'!AJ128</f>
        <v>0</v>
      </c>
      <c r="L128" s="30"/>
      <c r="M128" s="23">
        <f>'GS &gt; 50 OLS Model'!$B$5</f>
        <v>2372385.8406306999</v>
      </c>
      <c r="N128" s="23">
        <f>'GS &gt; 50 OLS Model'!$B$6*D128</f>
        <v>6686283.2541283127</v>
      </c>
      <c r="O128" s="23">
        <f>'GS &gt; 50 OLS Model'!$B$7*E128</f>
        <v>0</v>
      </c>
      <c r="P128" s="23">
        <f>'GS &gt; 50 OLS Model'!$B$8*F128</f>
        <v>15394655.6778259</v>
      </c>
      <c r="Q128" s="23">
        <f>'GS &gt; 50 OLS Model'!$B$9*G128</f>
        <v>2432696.0943478448</v>
      </c>
      <c r="R128" s="23">
        <f>'GS &gt; 50 OLS Model'!$B$10*H128</f>
        <v>0</v>
      </c>
      <c r="S128" s="23">
        <f>'GS &gt; 50 OLS Model'!$B$11*I128</f>
        <v>0</v>
      </c>
      <c r="T128" s="23">
        <f>'GS &gt; 50 OLS Model'!$B$12*J128</f>
        <v>0</v>
      </c>
      <c r="U128" s="23">
        <f>'GS &gt; 50 OLS Model'!$B$13*K128</f>
        <v>0</v>
      </c>
      <c r="V128" s="23">
        <f t="shared" si="10"/>
        <v>26886020.866932761</v>
      </c>
      <c r="W128" s="13">
        <f t="shared" si="11"/>
        <v>1.8338061715467899E-2</v>
      </c>
    </row>
    <row r="129" spans="1:23" x14ac:dyDescent="0.25">
      <c r="A129" s="11">
        <f>'Monthly Data'!A129</f>
        <v>41671</v>
      </c>
      <c r="B129" s="6">
        <f t="shared" si="9"/>
        <v>2014</v>
      </c>
      <c r="C129" s="30">
        <f>'Monthly Data'!H129</f>
        <v>24609829.1688</v>
      </c>
      <c r="D129" s="30">
        <f>'Monthly Data'!M129</f>
        <v>740.90000000000009</v>
      </c>
      <c r="E129" s="30">
        <f>'Monthly Data'!N129</f>
        <v>0</v>
      </c>
      <c r="F129" s="30">
        <f>'Monthly Data'!P129</f>
        <v>28</v>
      </c>
      <c r="G129" s="30">
        <f>'Monthly Data'!W129</f>
        <v>322</v>
      </c>
      <c r="H129" s="4">
        <f>'Monthly Data'!AC129</f>
        <v>0</v>
      </c>
      <c r="I129" s="4">
        <f>'Monthly Data'!AD129</f>
        <v>0</v>
      </c>
      <c r="J129" s="30">
        <f>'Monthly Data'!AG129</f>
        <v>0</v>
      </c>
      <c r="K129" s="4">
        <f>'Monthly Data'!AJ129</f>
        <v>0</v>
      </c>
      <c r="L129" s="30"/>
      <c r="M129" s="23">
        <f>'GS &gt; 50 OLS Model'!$B$5</f>
        <v>2372385.8406306999</v>
      </c>
      <c r="N129" s="23">
        <f>'GS &gt; 50 OLS Model'!$B$6*D129</f>
        <v>5866035.835386226</v>
      </c>
      <c r="O129" s="23">
        <f>'GS &gt; 50 OLS Model'!$B$7*E129</f>
        <v>0</v>
      </c>
      <c r="P129" s="23">
        <f>'GS &gt; 50 OLS Model'!$B$8*F129</f>
        <v>13904850.2896492</v>
      </c>
      <c r="Q129" s="23">
        <f>'GS &gt; 50 OLS Model'!$B$9*G129</f>
        <v>2432696.0943478448</v>
      </c>
      <c r="R129" s="23">
        <f>'GS &gt; 50 OLS Model'!$B$10*H129</f>
        <v>0</v>
      </c>
      <c r="S129" s="23">
        <f>'GS &gt; 50 OLS Model'!$B$11*I129</f>
        <v>0</v>
      </c>
      <c r="T129" s="23">
        <f>'GS &gt; 50 OLS Model'!$B$12*J129</f>
        <v>0</v>
      </c>
      <c r="U129" s="23">
        <f>'GS &gt; 50 OLS Model'!$B$13*K129</f>
        <v>0</v>
      </c>
      <c r="V129" s="23">
        <f t="shared" si="10"/>
        <v>24575968.060013972</v>
      </c>
      <c r="W129" s="13">
        <f t="shared" si="11"/>
        <v>1.3759180754068998E-3</v>
      </c>
    </row>
    <row r="130" spans="1:23" x14ac:dyDescent="0.25">
      <c r="A130" s="11">
        <f>'Monthly Data'!A130</f>
        <v>41699</v>
      </c>
      <c r="B130" s="6">
        <f t="shared" si="9"/>
        <v>2014</v>
      </c>
      <c r="C130" s="30">
        <f>'Monthly Data'!H130</f>
        <v>25870494.024299998</v>
      </c>
      <c r="D130" s="30">
        <f>'Monthly Data'!M130</f>
        <v>720.19999999999993</v>
      </c>
      <c r="E130" s="30">
        <f>'Monthly Data'!N130</f>
        <v>0</v>
      </c>
      <c r="F130" s="30">
        <f>'Monthly Data'!P130</f>
        <v>31</v>
      </c>
      <c r="G130" s="30">
        <f>'Monthly Data'!W130</f>
        <v>325</v>
      </c>
      <c r="H130" s="4">
        <f>'Monthly Data'!AC130</f>
        <v>1</v>
      </c>
      <c r="I130" s="4">
        <f>'Monthly Data'!AD130</f>
        <v>0</v>
      </c>
      <c r="J130" s="30">
        <f>'Monthly Data'!AG130</f>
        <v>0</v>
      </c>
      <c r="K130" s="4">
        <f>'Monthly Data'!AJ130</f>
        <v>1</v>
      </c>
      <c r="L130" s="30"/>
      <c r="M130" s="23">
        <f>'GS &gt; 50 OLS Model'!$B$5</f>
        <v>2372385.8406306999</v>
      </c>
      <c r="N130" s="23">
        <f>'GS &gt; 50 OLS Model'!$B$6*D130</f>
        <v>5702144.7005603435</v>
      </c>
      <c r="O130" s="23">
        <f>'GS &gt; 50 OLS Model'!$B$7*E130</f>
        <v>0</v>
      </c>
      <c r="P130" s="23">
        <f>'GS &gt; 50 OLS Model'!$B$8*F130</f>
        <v>15394655.6778259</v>
      </c>
      <c r="Q130" s="23">
        <f>'GS &gt; 50 OLS Model'!$B$9*G130</f>
        <v>2455360.9647920793</v>
      </c>
      <c r="R130" s="23">
        <f>'GS &gt; 50 OLS Model'!$B$10*H130</f>
        <v>-1421979.8795582701</v>
      </c>
      <c r="S130" s="23">
        <f>'GS &gt; 50 OLS Model'!$B$11*I130</f>
        <v>0</v>
      </c>
      <c r="T130" s="23">
        <f>'GS &gt; 50 OLS Model'!$B$12*J130</f>
        <v>0</v>
      </c>
      <c r="U130" s="23">
        <f>'GS &gt; 50 OLS Model'!$B$13*K130</f>
        <v>1124443.96382978</v>
      </c>
      <c r="V130" s="23">
        <f t="shared" ref="V130:V139" si="12">SUM(M130:U130)</f>
        <v>25627011.268080533</v>
      </c>
      <c r="W130" s="13">
        <f t="shared" ref="W130:W145" si="13">ABS(V130-C130)/C130</f>
        <v>9.411600566682778E-3</v>
      </c>
    </row>
    <row r="131" spans="1:23" x14ac:dyDescent="0.25">
      <c r="A131" s="11">
        <f>'Monthly Data'!A131</f>
        <v>41730</v>
      </c>
      <c r="B131" s="6">
        <f t="shared" si="9"/>
        <v>2014</v>
      </c>
      <c r="C131" s="30">
        <f>'Monthly Data'!H131</f>
        <v>21799596.722000003</v>
      </c>
      <c r="D131" s="30">
        <f>'Monthly Data'!M131</f>
        <v>352.09999999999991</v>
      </c>
      <c r="E131" s="30">
        <f>'Monthly Data'!N131</f>
        <v>0</v>
      </c>
      <c r="F131" s="30">
        <f>'Monthly Data'!P131</f>
        <v>30</v>
      </c>
      <c r="G131" s="30">
        <f>'Monthly Data'!W131</f>
        <v>323</v>
      </c>
      <c r="H131" s="4">
        <f>'Monthly Data'!AC131</f>
        <v>1</v>
      </c>
      <c r="I131" s="4">
        <f>'Monthly Data'!AD131</f>
        <v>0</v>
      </c>
      <c r="J131" s="30">
        <f>'Monthly Data'!AG131</f>
        <v>0</v>
      </c>
      <c r="K131" s="4">
        <f>'Monthly Data'!AJ131</f>
        <v>0</v>
      </c>
      <c r="L131" s="30"/>
      <c r="M131" s="23">
        <f>'GS &gt; 50 OLS Model'!$B$5</f>
        <v>2372385.8406306999</v>
      </c>
      <c r="N131" s="23">
        <f>'GS &gt; 50 OLS Model'!$B$6*D131</f>
        <v>2787732.7812653384</v>
      </c>
      <c r="O131" s="23">
        <f>'GS &gt; 50 OLS Model'!$B$7*E131</f>
        <v>0</v>
      </c>
      <c r="P131" s="23">
        <f>'GS &gt; 50 OLS Model'!$B$8*F131</f>
        <v>14898053.881767001</v>
      </c>
      <c r="Q131" s="23">
        <f>'GS &gt; 50 OLS Model'!$B$9*G131</f>
        <v>2440251.0511625898</v>
      </c>
      <c r="R131" s="23">
        <f>'GS &gt; 50 OLS Model'!$B$10*H131</f>
        <v>-1421979.8795582701</v>
      </c>
      <c r="S131" s="23">
        <f>'GS &gt; 50 OLS Model'!$B$11*I131</f>
        <v>0</v>
      </c>
      <c r="T131" s="23">
        <f>'GS &gt; 50 OLS Model'!$B$12*J131</f>
        <v>0</v>
      </c>
      <c r="U131" s="23">
        <f>'GS &gt; 50 OLS Model'!$B$13*K131</f>
        <v>0</v>
      </c>
      <c r="V131" s="23">
        <f t="shared" si="12"/>
        <v>21076443.675267361</v>
      </c>
      <c r="W131" s="13">
        <f t="shared" si="13"/>
        <v>3.3172771769802545E-2</v>
      </c>
    </row>
    <row r="132" spans="1:23" x14ac:dyDescent="0.25">
      <c r="A132" s="11">
        <f>'Monthly Data'!A132</f>
        <v>41760</v>
      </c>
      <c r="B132" s="6">
        <f t="shared" si="9"/>
        <v>2014</v>
      </c>
      <c r="C132" s="30">
        <f>'Monthly Data'!H132</f>
        <v>20212222.446800001</v>
      </c>
      <c r="D132" s="30">
        <f>'Monthly Data'!M132</f>
        <v>127.70000000000003</v>
      </c>
      <c r="E132" s="30">
        <f>'Monthly Data'!N132</f>
        <v>12.399999999999999</v>
      </c>
      <c r="F132" s="30">
        <f>'Monthly Data'!P132</f>
        <v>31</v>
      </c>
      <c r="G132" s="30">
        <f>'Monthly Data'!W132</f>
        <v>324</v>
      </c>
      <c r="H132" s="4">
        <f>'Monthly Data'!AC132</f>
        <v>1</v>
      </c>
      <c r="I132" s="4">
        <f>'Monthly Data'!AD132</f>
        <v>0</v>
      </c>
      <c r="J132" s="30">
        <f>'Monthly Data'!AG132</f>
        <v>0</v>
      </c>
      <c r="K132" s="4">
        <f>'Monthly Data'!AJ132</f>
        <v>0</v>
      </c>
      <c r="L132" s="30"/>
      <c r="M132" s="23">
        <f>'GS &gt; 50 OLS Model'!$B$5</f>
        <v>2372385.8406306999</v>
      </c>
      <c r="N132" s="23">
        <f>'GS &gt; 50 OLS Model'!$B$6*D132</f>
        <v>1011057.8703992727</v>
      </c>
      <c r="O132" s="23">
        <f>'GS &gt; 50 OLS Model'!$B$7*E132</f>
        <v>347063.57428398344</v>
      </c>
      <c r="P132" s="23">
        <f>'GS &gt; 50 OLS Model'!$B$8*F132</f>
        <v>15394655.6778259</v>
      </c>
      <c r="Q132" s="23">
        <f>'GS &gt; 50 OLS Model'!$B$9*G132</f>
        <v>2447806.0079773348</v>
      </c>
      <c r="R132" s="23">
        <f>'GS &gt; 50 OLS Model'!$B$10*H132</f>
        <v>-1421979.8795582701</v>
      </c>
      <c r="S132" s="23">
        <f>'GS &gt; 50 OLS Model'!$B$11*I132</f>
        <v>0</v>
      </c>
      <c r="T132" s="23">
        <f>'GS &gt; 50 OLS Model'!$B$12*J132</f>
        <v>0</v>
      </c>
      <c r="U132" s="23">
        <f>'GS &gt; 50 OLS Model'!$B$13*K132</f>
        <v>0</v>
      </c>
      <c r="V132" s="23">
        <f t="shared" si="12"/>
        <v>20150989.091558922</v>
      </c>
      <c r="W132" s="13">
        <f t="shared" si="13"/>
        <v>3.0295211425784277E-3</v>
      </c>
    </row>
    <row r="133" spans="1:23" x14ac:dyDescent="0.25">
      <c r="A133" s="11">
        <f>'Monthly Data'!A133</f>
        <v>41791</v>
      </c>
      <c r="B133" s="6">
        <f t="shared" ref="B133:B139" si="14">YEAR(A133)</f>
        <v>2014</v>
      </c>
      <c r="C133" s="30">
        <f>'Monthly Data'!H133</f>
        <v>20688536.661700003</v>
      </c>
      <c r="D133" s="30">
        <f>'Monthly Data'!M133</f>
        <v>25.699999999999996</v>
      </c>
      <c r="E133" s="30">
        <f>'Monthly Data'!N133</f>
        <v>47.4</v>
      </c>
      <c r="F133" s="30">
        <f>'Monthly Data'!P133</f>
        <v>30</v>
      </c>
      <c r="G133" s="30">
        <f>'Monthly Data'!W133</f>
        <v>325</v>
      </c>
      <c r="H133" s="4">
        <f>'Monthly Data'!AC133</f>
        <v>0</v>
      </c>
      <c r="I133" s="4">
        <f>'Monthly Data'!AD133</f>
        <v>0</v>
      </c>
      <c r="J133" s="30">
        <f>'Monthly Data'!AG133</f>
        <v>0</v>
      </c>
      <c r="K133" s="4">
        <f>'Monthly Data'!AJ133</f>
        <v>0</v>
      </c>
      <c r="L133" s="30"/>
      <c r="M133" s="23">
        <f>'GS &gt; 50 OLS Model'!$B$5</f>
        <v>2372385.8406306999</v>
      </c>
      <c r="N133" s="23">
        <f>'GS &gt; 50 OLS Model'!$B$6*D133</f>
        <v>203478.36546015111</v>
      </c>
      <c r="O133" s="23">
        <f>'GS &gt; 50 OLS Model'!$B$7*E133</f>
        <v>1326678.501698453</v>
      </c>
      <c r="P133" s="23">
        <f>'GS &gt; 50 OLS Model'!$B$8*F133</f>
        <v>14898053.881767001</v>
      </c>
      <c r="Q133" s="23">
        <f>'GS &gt; 50 OLS Model'!$B$9*G133</f>
        <v>2455360.9647920793</v>
      </c>
      <c r="R133" s="23">
        <f>'GS &gt; 50 OLS Model'!$B$10*H133</f>
        <v>0</v>
      </c>
      <c r="S133" s="23">
        <f>'GS &gt; 50 OLS Model'!$B$11*I133</f>
        <v>0</v>
      </c>
      <c r="T133" s="23">
        <f>'GS &gt; 50 OLS Model'!$B$12*J133</f>
        <v>0</v>
      </c>
      <c r="U133" s="23">
        <f>'GS &gt; 50 OLS Model'!$B$13*K133</f>
        <v>0</v>
      </c>
      <c r="V133" s="23">
        <f t="shared" si="12"/>
        <v>21255957.554348387</v>
      </c>
      <c r="W133" s="13">
        <f t="shared" si="13"/>
        <v>2.7426825875936953E-2</v>
      </c>
    </row>
    <row r="134" spans="1:23" x14ac:dyDescent="0.25">
      <c r="A134" s="11">
        <f>'Monthly Data'!A134</f>
        <v>41821</v>
      </c>
      <c r="B134" s="6">
        <f t="shared" si="14"/>
        <v>2014</v>
      </c>
      <c r="C134" s="30">
        <f>'Monthly Data'!H134</f>
        <v>21993476.2918</v>
      </c>
      <c r="D134" s="30">
        <f>'Monthly Data'!M134</f>
        <v>10.600000000000001</v>
      </c>
      <c r="E134" s="30">
        <f>'Monthly Data'!N134</f>
        <v>55.899999999999984</v>
      </c>
      <c r="F134" s="30">
        <f>'Monthly Data'!P134</f>
        <v>31</v>
      </c>
      <c r="G134" s="30">
        <f>'Monthly Data'!W134</f>
        <v>325</v>
      </c>
      <c r="H134" s="4">
        <f>'Monthly Data'!AC134</f>
        <v>0</v>
      </c>
      <c r="I134" s="4">
        <f>'Monthly Data'!AD134</f>
        <v>0</v>
      </c>
      <c r="J134" s="30">
        <f>'Monthly Data'!AG134</f>
        <v>0</v>
      </c>
      <c r="K134" s="4">
        <f>'Monthly Data'!AJ134</f>
        <v>0</v>
      </c>
      <c r="L134" s="30"/>
      <c r="M134" s="23">
        <f>'GS &gt; 50 OLS Model'!$B$5</f>
        <v>2372385.8406306999</v>
      </c>
      <c r="N134" s="23">
        <f>'GS &gt; 50 OLS Model'!$B$6*D134</f>
        <v>83924.928944653788</v>
      </c>
      <c r="O134" s="23">
        <f>'GS &gt; 50 OLS Model'!$B$7*E134</f>
        <v>1564584.9840705381</v>
      </c>
      <c r="P134" s="23">
        <f>'GS &gt; 50 OLS Model'!$B$8*F134</f>
        <v>15394655.6778259</v>
      </c>
      <c r="Q134" s="23">
        <f>'GS &gt; 50 OLS Model'!$B$9*G134</f>
        <v>2455360.9647920793</v>
      </c>
      <c r="R134" s="23">
        <f>'GS &gt; 50 OLS Model'!$B$10*H134</f>
        <v>0</v>
      </c>
      <c r="S134" s="23">
        <f>'GS &gt; 50 OLS Model'!$B$11*I134</f>
        <v>0</v>
      </c>
      <c r="T134" s="23">
        <f>'GS &gt; 50 OLS Model'!$B$12*J134</f>
        <v>0</v>
      </c>
      <c r="U134" s="23">
        <f>'GS &gt; 50 OLS Model'!$B$13*K134</f>
        <v>0</v>
      </c>
      <c r="V134" s="23">
        <f t="shared" si="12"/>
        <v>21870912.396263871</v>
      </c>
      <c r="W134" s="13">
        <f t="shared" si="13"/>
        <v>5.5727386571364753E-3</v>
      </c>
    </row>
    <row r="135" spans="1:23" x14ac:dyDescent="0.25">
      <c r="A135" s="11">
        <f>'Monthly Data'!A135</f>
        <v>41852</v>
      </c>
      <c r="B135" s="6">
        <f t="shared" si="14"/>
        <v>2014</v>
      </c>
      <c r="C135" s="30">
        <f>'Monthly Data'!H135</f>
        <v>21804865.032099999</v>
      </c>
      <c r="D135" s="30">
        <f>'Monthly Data'!M135</f>
        <v>18.999999999999996</v>
      </c>
      <c r="E135" s="30">
        <f>'Monthly Data'!N135</f>
        <v>51.999999999999993</v>
      </c>
      <c r="F135" s="30">
        <f>'Monthly Data'!P135</f>
        <v>31</v>
      </c>
      <c r="G135" s="30">
        <f>'Monthly Data'!W135</f>
        <v>326</v>
      </c>
      <c r="H135" s="4">
        <f>'Monthly Data'!AC135</f>
        <v>0</v>
      </c>
      <c r="I135" s="4">
        <f>'Monthly Data'!AD135</f>
        <v>0</v>
      </c>
      <c r="J135" s="30">
        <f>'Monthly Data'!AG135</f>
        <v>0</v>
      </c>
      <c r="K135" s="4">
        <f>'Monthly Data'!AJ135</f>
        <v>0</v>
      </c>
      <c r="L135" s="30"/>
      <c r="M135" s="23">
        <f>'GS &gt; 50 OLS Model'!$B$5</f>
        <v>2372385.8406306999</v>
      </c>
      <c r="N135" s="23">
        <f>'GS &gt; 50 OLS Model'!$B$6*D135</f>
        <v>150431.47641022844</v>
      </c>
      <c r="O135" s="23">
        <f>'GS &gt; 50 OLS Model'!$B$7*E135</f>
        <v>1455427.8921586403</v>
      </c>
      <c r="P135" s="23">
        <f>'GS &gt; 50 OLS Model'!$B$8*F135</f>
        <v>15394655.6778259</v>
      </c>
      <c r="Q135" s="23">
        <f>'GS &gt; 50 OLS Model'!$B$9*G135</f>
        <v>2462915.9216068243</v>
      </c>
      <c r="R135" s="23">
        <f>'GS &gt; 50 OLS Model'!$B$10*H135</f>
        <v>0</v>
      </c>
      <c r="S135" s="23">
        <f>'GS &gt; 50 OLS Model'!$B$11*I135</f>
        <v>0</v>
      </c>
      <c r="T135" s="23">
        <f>'GS &gt; 50 OLS Model'!$B$12*J135</f>
        <v>0</v>
      </c>
      <c r="U135" s="23">
        <f>'GS &gt; 50 OLS Model'!$B$13*K135</f>
        <v>0</v>
      </c>
      <c r="V135" s="23">
        <f t="shared" si="12"/>
        <v>21835816.808632292</v>
      </c>
      <c r="W135" s="13">
        <f t="shared" si="13"/>
        <v>1.4194894802938131E-3</v>
      </c>
    </row>
    <row r="136" spans="1:23" x14ac:dyDescent="0.25">
      <c r="A136" s="11">
        <f>'Monthly Data'!A136</f>
        <v>41883</v>
      </c>
      <c r="B136" s="6">
        <f t="shared" si="14"/>
        <v>2014</v>
      </c>
      <c r="C136" s="30">
        <f>'Monthly Data'!H136</f>
        <v>20432736.001000002</v>
      </c>
      <c r="D136" s="30">
        <f>'Monthly Data'!M136</f>
        <v>90.500000000000014</v>
      </c>
      <c r="E136" s="30">
        <f>'Monthly Data'!N136</f>
        <v>25.400000000000006</v>
      </c>
      <c r="F136" s="30">
        <f>'Monthly Data'!P136</f>
        <v>30</v>
      </c>
      <c r="G136" s="30">
        <f>'Monthly Data'!W136</f>
        <v>324</v>
      </c>
      <c r="H136" s="4">
        <f>'Monthly Data'!AC136</f>
        <v>0</v>
      </c>
      <c r="I136" s="4">
        <f>'Monthly Data'!AD136</f>
        <v>1</v>
      </c>
      <c r="J136" s="30">
        <f>'Monthly Data'!AG136</f>
        <v>0</v>
      </c>
      <c r="K136" s="4">
        <f>'Monthly Data'!AJ136</f>
        <v>0</v>
      </c>
      <c r="L136" s="30"/>
      <c r="M136" s="23">
        <f>'GS &gt; 50 OLS Model'!$B$5</f>
        <v>2372385.8406306999</v>
      </c>
      <c r="N136" s="23">
        <f>'GS &gt; 50 OLS Model'!$B$6*D136</f>
        <v>716528.87448029884</v>
      </c>
      <c r="O136" s="23">
        <f>'GS &gt; 50 OLS Model'!$B$7*E136</f>
        <v>710920.5473236437</v>
      </c>
      <c r="P136" s="23">
        <f>'GS &gt; 50 OLS Model'!$B$8*F136</f>
        <v>14898053.881767001</v>
      </c>
      <c r="Q136" s="23">
        <f>'GS &gt; 50 OLS Model'!$B$9*G136</f>
        <v>2447806.0079773348</v>
      </c>
      <c r="R136" s="23">
        <f>'GS &gt; 50 OLS Model'!$B$10*H136</f>
        <v>0</v>
      </c>
      <c r="S136" s="23">
        <f>'GS &gt; 50 OLS Model'!$B$11*I136</f>
        <v>-784111.92228106898</v>
      </c>
      <c r="T136" s="23">
        <f>'GS &gt; 50 OLS Model'!$B$12*J136</f>
        <v>0</v>
      </c>
      <c r="U136" s="23">
        <f>'GS &gt; 50 OLS Model'!$B$13*K136</f>
        <v>0</v>
      </c>
      <c r="V136" s="23">
        <f t="shared" si="12"/>
        <v>20361583.229897913</v>
      </c>
      <c r="W136" s="13">
        <f t="shared" si="13"/>
        <v>3.4822928803370794E-3</v>
      </c>
    </row>
    <row r="137" spans="1:23" x14ac:dyDescent="0.25">
      <c r="A137" s="11">
        <f>'Monthly Data'!A137</f>
        <v>41913</v>
      </c>
      <c r="B137" s="6">
        <f t="shared" si="14"/>
        <v>2014</v>
      </c>
      <c r="C137" s="30">
        <f>'Monthly Data'!H137</f>
        <v>20689847.513800003</v>
      </c>
      <c r="D137" s="30">
        <f>'Monthly Data'!M137</f>
        <v>225.59999999999994</v>
      </c>
      <c r="E137" s="30">
        <f>'Monthly Data'!N137</f>
        <v>1.8</v>
      </c>
      <c r="F137" s="30">
        <f>'Monthly Data'!P137</f>
        <v>31</v>
      </c>
      <c r="G137" s="30">
        <f>'Monthly Data'!W137</f>
        <v>324</v>
      </c>
      <c r="H137" s="4">
        <f>'Monthly Data'!AC137</f>
        <v>0</v>
      </c>
      <c r="I137" s="4">
        <f>'Monthly Data'!AD137</f>
        <v>1</v>
      </c>
      <c r="J137" s="30">
        <f>'Monthly Data'!AG137</f>
        <v>0</v>
      </c>
      <c r="K137" s="4">
        <f>'Monthly Data'!AJ137</f>
        <v>0</v>
      </c>
      <c r="L137" s="30"/>
      <c r="M137" s="23">
        <f>'GS &gt; 50 OLS Model'!$B$5</f>
        <v>2372385.8406306999</v>
      </c>
      <c r="N137" s="23">
        <f>'GS &gt; 50 OLS Model'!$B$6*D137</f>
        <v>1786175.8462182912</v>
      </c>
      <c r="O137" s="23">
        <f>'GS &gt; 50 OLS Model'!$B$7*E137</f>
        <v>50380.19626702986</v>
      </c>
      <c r="P137" s="23">
        <f>'GS &gt; 50 OLS Model'!$B$8*F137</f>
        <v>15394655.6778259</v>
      </c>
      <c r="Q137" s="23">
        <f>'GS &gt; 50 OLS Model'!$B$9*G137</f>
        <v>2447806.0079773348</v>
      </c>
      <c r="R137" s="23">
        <f>'GS &gt; 50 OLS Model'!$B$10*H137</f>
        <v>0</v>
      </c>
      <c r="S137" s="23">
        <f>'GS &gt; 50 OLS Model'!$B$11*I137</f>
        <v>-784111.92228106898</v>
      </c>
      <c r="T137" s="23">
        <f>'GS &gt; 50 OLS Model'!$B$12*J137</f>
        <v>0</v>
      </c>
      <c r="U137" s="23">
        <f>'GS &gt; 50 OLS Model'!$B$13*K137</f>
        <v>0</v>
      </c>
      <c r="V137" s="23">
        <f t="shared" si="12"/>
        <v>21267291.646638189</v>
      </c>
      <c r="W137" s="13">
        <f t="shared" si="13"/>
        <v>2.7909540292795011E-2</v>
      </c>
    </row>
    <row r="138" spans="1:23" x14ac:dyDescent="0.25">
      <c r="A138" s="11">
        <f>'Monthly Data'!A138</f>
        <v>41944</v>
      </c>
      <c r="B138" s="6">
        <f t="shared" si="14"/>
        <v>2014</v>
      </c>
      <c r="C138" s="30">
        <f>'Monthly Data'!H138</f>
        <v>22488576.116</v>
      </c>
      <c r="D138" s="30">
        <f>'Monthly Data'!M138</f>
        <v>491.6</v>
      </c>
      <c r="E138" s="30">
        <f>'Monthly Data'!N138</f>
        <v>0</v>
      </c>
      <c r="F138" s="30">
        <f>'Monthly Data'!P138</f>
        <v>30</v>
      </c>
      <c r="G138" s="30">
        <f>'Monthly Data'!W138</f>
        <v>327</v>
      </c>
      <c r="H138" s="4">
        <f>'Monthly Data'!AC138</f>
        <v>0</v>
      </c>
      <c r="I138" s="4">
        <f>'Monthly Data'!AD138</f>
        <v>1</v>
      </c>
      <c r="J138" s="30">
        <f>'Monthly Data'!AG138</f>
        <v>0</v>
      </c>
      <c r="K138" s="4">
        <f>'Monthly Data'!AJ138</f>
        <v>0</v>
      </c>
      <c r="L138" s="30"/>
      <c r="M138" s="23">
        <f>'GS &gt; 50 OLS Model'!$B$5</f>
        <v>2372385.8406306999</v>
      </c>
      <c r="N138" s="23">
        <f>'GS &gt; 50 OLS Model'!$B$6*D138</f>
        <v>3892216.5159614906</v>
      </c>
      <c r="O138" s="23">
        <f>'GS &gt; 50 OLS Model'!$B$7*E138</f>
        <v>0</v>
      </c>
      <c r="P138" s="23">
        <f>'GS &gt; 50 OLS Model'!$B$8*F138</f>
        <v>14898053.881767001</v>
      </c>
      <c r="Q138" s="23">
        <f>'GS &gt; 50 OLS Model'!$B$9*G138</f>
        <v>2470470.8784215692</v>
      </c>
      <c r="R138" s="23">
        <f>'GS &gt; 50 OLS Model'!$B$10*H138</f>
        <v>0</v>
      </c>
      <c r="S138" s="23">
        <f>'GS &gt; 50 OLS Model'!$B$11*I138</f>
        <v>-784111.92228106898</v>
      </c>
      <c r="T138" s="23">
        <f>'GS &gt; 50 OLS Model'!$B$12*J138</f>
        <v>0</v>
      </c>
      <c r="U138" s="23">
        <f>'GS &gt; 50 OLS Model'!$B$13*K138</f>
        <v>0</v>
      </c>
      <c r="V138" s="23">
        <f t="shared" si="12"/>
        <v>22849015.19449969</v>
      </c>
      <c r="W138" s="13">
        <f t="shared" si="13"/>
        <v>1.6027652290677812E-2</v>
      </c>
    </row>
    <row r="139" spans="1:23" x14ac:dyDescent="0.25">
      <c r="A139" s="11">
        <f>'Monthly Data'!A139</f>
        <v>41974</v>
      </c>
      <c r="B139" s="6">
        <f t="shared" si="14"/>
        <v>2014</v>
      </c>
      <c r="C139" s="30">
        <f>'Monthly Data'!H139</f>
        <v>24519678.561099999</v>
      </c>
      <c r="D139" s="30">
        <f>'Monthly Data'!M139</f>
        <v>619.89999999999986</v>
      </c>
      <c r="E139" s="30">
        <f>'Monthly Data'!N139</f>
        <v>0</v>
      </c>
      <c r="F139" s="30">
        <f>'Monthly Data'!P139</f>
        <v>31</v>
      </c>
      <c r="G139" s="30">
        <f>'Monthly Data'!W139</f>
        <v>327</v>
      </c>
      <c r="H139" s="4">
        <f>'Monthly Data'!AC139</f>
        <v>0</v>
      </c>
      <c r="I139" s="4">
        <f>'Monthly Data'!AD139</f>
        <v>0</v>
      </c>
      <c r="J139" s="30">
        <f>'Monthly Data'!AG139</f>
        <v>1</v>
      </c>
      <c r="K139" s="4">
        <f>'Monthly Data'!AJ139</f>
        <v>0</v>
      </c>
      <c r="L139" s="30"/>
      <c r="M139" s="23">
        <f>'GS &gt; 50 OLS Model'!$B$5</f>
        <v>2372385.8406306999</v>
      </c>
      <c r="N139" s="23">
        <f>'GS &gt; 50 OLS Model'!$B$6*D139</f>
        <v>4908024.8540368741</v>
      </c>
      <c r="O139" s="23">
        <f>'GS &gt; 50 OLS Model'!$B$7*E139</f>
        <v>0</v>
      </c>
      <c r="P139" s="23">
        <f>'GS &gt; 50 OLS Model'!$B$8*F139</f>
        <v>15394655.6778259</v>
      </c>
      <c r="Q139" s="23">
        <f>'GS &gt; 50 OLS Model'!$B$9*G139</f>
        <v>2470470.8784215692</v>
      </c>
      <c r="R139" s="23">
        <f>'GS &gt; 50 OLS Model'!$B$10*H139</f>
        <v>0</v>
      </c>
      <c r="S139" s="23">
        <f>'GS &gt; 50 OLS Model'!$B$11*I139</f>
        <v>0</v>
      </c>
      <c r="T139" s="23">
        <f>'GS &gt; 50 OLS Model'!$B$12*J139</f>
        <v>-802277.150938896</v>
      </c>
      <c r="U139" s="23">
        <f>'GS &gt; 50 OLS Model'!$B$13*K139</f>
        <v>0</v>
      </c>
      <c r="V139" s="23">
        <f t="shared" si="12"/>
        <v>24343260.099976148</v>
      </c>
      <c r="W139" s="13">
        <f t="shared" si="13"/>
        <v>7.1949744644587109E-3</v>
      </c>
    </row>
    <row r="140" spans="1:23" x14ac:dyDescent="0.25">
      <c r="A140" s="11">
        <f>'Monthly Data'!A140</f>
        <v>42005</v>
      </c>
      <c r="B140" s="6">
        <f t="shared" ref="B140:B145" si="15">YEAR(A140)</f>
        <v>2015</v>
      </c>
      <c r="C140" s="30">
        <f>'Monthly Data'!H140</f>
        <v>27314432.983999997</v>
      </c>
      <c r="D140" s="30">
        <f>'Monthly Data'!M140</f>
        <v>882.3</v>
      </c>
      <c r="E140" s="30">
        <f>'Monthly Data'!N140</f>
        <v>0</v>
      </c>
      <c r="F140" s="30">
        <f>'Monthly Data'!P140</f>
        <v>31</v>
      </c>
      <c r="G140" s="30">
        <f>'Monthly Data'!W140</f>
        <v>332</v>
      </c>
      <c r="H140" s="4">
        <f>'Monthly Data'!AC140</f>
        <v>0</v>
      </c>
      <c r="I140" s="4">
        <f>'Monthly Data'!AD140</f>
        <v>0</v>
      </c>
      <c r="J140" s="30">
        <f>'Monthly Data'!AG140</f>
        <v>0</v>
      </c>
      <c r="K140" s="4">
        <f>'Monthly Data'!AJ140</f>
        <v>0</v>
      </c>
      <c r="L140" s="30"/>
      <c r="M140" s="23">
        <f>'GS &gt; 50 OLS Model'!$B$5</f>
        <v>2372385.8406306999</v>
      </c>
      <c r="N140" s="23">
        <f>'GS &gt; 50 OLS Model'!$B$6*D140</f>
        <v>6985562.7177233985</v>
      </c>
      <c r="O140" s="23">
        <f>'GS &gt; 50 OLS Model'!$B$7*E140</f>
        <v>0</v>
      </c>
      <c r="P140" s="23">
        <f>'GS &gt; 50 OLS Model'!$B$8*F140</f>
        <v>15394655.6778259</v>
      </c>
      <c r="Q140" s="23">
        <f>'GS &gt; 50 OLS Model'!$B$9*G140</f>
        <v>2508245.6624952937</v>
      </c>
      <c r="R140" s="23">
        <f>'GS &gt; 50 OLS Model'!$B$10*H140</f>
        <v>0</v>
      </c>
      <c r="S140" s="23">
        <f>'GS &gt; 50 OLS Model'!$B$11*I140</f>
        <v>0</v>
      </c>
      <c r="T140" s="23">
        <f>'GS &gt; 50 OLS Model'!$B$12*J140</f>
        <v>0</v>
      </c>
      <c r="U140" s="23">
        <f>'GS &gt; 50 OLS Model'!$B$13*K140</f>
        <v>0</v>
      </c>
      <c r="V140" s="23">
        <f t="shared" ref="V140:V145" si="16">SUM(M140:U140)</f>
        <v>27260849.898675293</v>
      </c>
      <c r="W140" s="13">
        <f t="shared" si="13"/>
        <v>1.9617132581918164E-3</v>
      </c>
    </row>
    <row r="141" spans="1:23" x14ac:dyDescent="0.25">
      <c r="A141" s="11">
        <f>'Monthly Data'!A141</f>
        <v>42036</v>
      </c>
      <c r="B141" s="6">
        <f t="shared" si="15"/>
        <v>2015</v>
      </c>
      <c r="C141" s="30">
        <f>'Monthly Data'!H141</f>
        <v>25664612.623200003</v>
      </c>
      <c r="D141" s="30">
        <f>'Monthly Data'!M141</f>
        <v>901.3</v>
      </c>
      <c r="E141" s="30">
        <f>'Monthly Data'!N141</f>
        <v>0</v>
      </c>
      <c r="F141" s="30">
        <f>'Monthly Data'!P141</f>
        <v>28</v>
      </c>
      <c r="G141" s="30">
        <f>'Monthly Data'!W141</f>
        <v>334</v>
      </c>
      <c r="H141" s="4">
        <f>'Monthly Data'!AC141</f>
        <v>0</v>
      </c>
      <c r="I141" s="4">
        <f>'Monthly Data'!AD141</f>
        <v>0</v>
      </c>
      <c r="J141" s="30">
        <f>'Monthly Data'!AG141</f>
        <v>0</v>
      </c>
      <c r="K141" s="4">
        <f>'Monthly Data'!AJ141</f>
        <v>0</v>
      </c>
      <c r="L141" s="30"/>
      <c r="M141" s="23">
        <f>'GS &gt; 50 OLS Model'!$B$5</f>
        <v>2372385.8406306999</v>
      </c>
      <c r="N141" s="23">
        <f>'GS &gt; 50 OLS Model'!$B$6*D141</f>
        <v>7135994.1941336272</v>
      </c>
      <c r="O141" s="23">
        <f>'GS &gt; 50 OLS Model'!$B$7*E141</f>
        <v>0</v>
      </c>
      <c r="P141" s="23">
        <f>'GS &gt; 50 OLS Model'!$B$8*F141</f>
        <v>13904850.2896492</v>
      </c>
      <c r="Q141" s="23">
        <f>'GS &gt; 50 OLS Model'!$B$9*G141</f>
        <v>2523355.5761247831</v>
      </c>
      <c r="R141" s="23">
        <f>'GS &gt; 50 OLS Model'!$B$10*H141</f>
        <v>0</v>
      </c>
      <c r="S141" s="23">
        <f>'GS &gt; 50 OLS Model'!$B$11*I141</f>
        <v>0</v>
      </c>
      <c r="T141" s="23">
        <f>'GS &gt; 50 OLS Model'!$B$12*J141</f>
        <v>0</v>
      </c>
      <c r="U141" s="23">
        <f>'GS &gt; 50 OLS Model'!$B$13*K141</f>
        <v>0</v>
      </c>
      <c r="V141" s="23">
        <f t="shared" si="16"/>
        <v>25936585.90053831</v>
      </c>
      <c r="W141" s="13">
        <f t="shared" si="13"/>
        <v>1.0597209524699861E-2</v>
      </c>
    </row>
    <row r="142" spans="1:23" x14ac:dyDescent="0.25">
      <c r="A142" s="11">
        <f>'Monthly Data'!A142</f>
        <v>42064</v>
      </c>
      <c r="B142" s="6">
        <f t="shared" si="15"/>
        <v>2015</v>
      </c>
      <c r="C142" s="30">
        <f>'Monthly Data'!H142</f>
        <v>25279406.782899998</v>
      </c>
      <c r="D142" s="30">
        <f>'Monthly Data'!M142</f>
        <v>665.9</v>
      </c>
      <c r="E142" s="30">
        <f>'Monthly Data'!N142</f>
        <v>0</v>
      </c>
      <c r="F142" s="30">
        <f>'Monthly Data'!P142</f>
        <v>31</v>
      </c>
      <c r="G142" s="30">
        <f>'Monthly Data'!W142</f>
        <v>334</v>
      </c>
      <c r="H142" s="4">
        <f>'Monthly Data'!AC142</f>
        <v>1</v>
      </c>
      <c r="I142" s="4">
        <f>'Monthly Data'!AD142</f>
        <v>0</v>
      </c>
      <c r="J142" s="30">
        <f>'Monthly Data'!AG142</f>
        <v>0</v>
      </c>
      <c r="K142" s="4">
        <f>'Monthly Data'!AJ142</f>
        <v>1</v>
      </c>
      <c r="L142" s="30"/>
      <c r="M142" s="23">
        <f>'GS &gt; 50 OLS Model'!$B$5</f>
        <v>2372385.8406306999</v>
      </c>
      <c r="N142" s="23">
        <f>'GS &gt; 50 OLS Model'!$B$6*D142</f>
        <v>5272227.375872165</v>
      </c>
      <c r="O142" s="23">
        <f>'GS &gt; 50 OLS Model'!$B$7*E142</f>
        <v>0</v>
      </c>
      <c r="P142" s="23">
        <f>'GS &gt; 50 OLS Model'!$B$8*F142</f>
        <v>15394655.6778259</v>
      </c>
      <c r="Q142" s="23">
        <f>'GS &gt; 50 OLS Model'!$B$9*G142</f>
        <v>2523355.5761247831</v>
      </c>
      <c r="R142" s="23">
        <f>'GS &gt; 50 OLS Model'!$B$10*H142</f>
        <v>-1421979.8795582701</v>
      </c>
      <c r="S142" s="23">
        <f>'GS &gt; 50 OLS Model'!$B$11*I142</f>
        <v>0</v>
      </c>
      <c r="T142" s="23">
        <f>'GS &gt; 50 OLS Model'!$B$12*J142</f>
        <v>0</v>
      </c>
      <c r="U142" s="23">
        <f>'GS &gt; 50 OLS Model'!$B$13*K142</f>
        <v>1124443.96382978</v>
      </c>
      <c r="V142" s="23">
        <f t="shared" si="16"/>
        <v>25265088.554725058</v>
      </c>
      <c r="W142" s="13">
        <f t="shared" si="13"/>
        <v>5.6639889922674826E-4</v>
      </c>
    </row>
    <row r="143" spans="1:23" x14ac:dyDescent="0.25">
      <c r="A143" s="11">
        <f>'Monthly Data'!A143</f>
        <v>42095</v>
      </c>
      <c r="B143" s="6">
        <f t="shared" si="15"/>
        <v>2015</v>
      </c>
      <c r="C143" s="30">
        <f>'Monthly Data'!H143</f>
        <v>21468793.716600001</v>
      </c>
      <c r="D143" s="30">
        <f>'Monthly Data'!M143</f>
        <v>333</v>
      </c>
      <c r="E143" s="30">
        <f>'Monthly Data'!N143</f>
        <v>0</v>
      </c>
      <c r="F143" s="30">
        <f>'Monthly Data'!P143</f>
        <v>30</v>
      </c>
      <c r="G143" s="30">
        <f>'Monthly Data'!W143</f>
        <v>324</v>
      </c>
      <c r="H143" s="4">
        <f>'Monthly Data'!AC143</f>
        <v>1</v>
      </c>
      <c r="I143" s="4">
        <f>'Monthly Data'!AD143</f>
        <v>0</v>
      </c>
      <c r="J143" s="30">
        <f>'Monthly Data'!AG143</f>
        <v>0</v>
      </c>
      <c r="K143" s="4">
        <f>'Monthly Data'!AJ143</f>
        <v>0</v>
      </c>
      <c r="L143" s="30"/>
      <c r="M143" s="23">
        <f>'GS &gt; 50 OLS Model'!$B$5</f>
        <v>2372385.8406306999</v>
      </c>
      <c r="N143" s="23">
        <f>'GS &gt; 50 OLS Model'!$B$6*D143</f>
        <v>2636509.5602424252</v>
      </c>
      <c r="O143" s="23">
        <f>'GS &gt; 50 OLS Model'!$B$7*E143</f>
        <v>0</v>
      </c>
      <c r="P143" s="23">
        <f>'GS &gt; 50 OLS Model'!$B$8*F143</f>
        <v>14898053.881767001</v>
      </c>
      <c r="Q143" s="23">
        <f>'GS &gt; 50 OLS Model'!$B$9*G143</f>
        <v>2447806.0079773348</v>
      </c>
      <c r="R143" s="23">
        <f>'GS &gt; 50 OLS Model'!$B$10*H143</f>
        <v>-1421979.8795582701</v>
      </c>
      <c r="S143" s="23">
        <f>'GS &gt; 50 OLS Model'!$B$11*I143</f>
        <v>0</v>
      </c>
      <c r="T143" s="23">
        <f>'GS &gt; 50 OLS Model'!$B$12*J143</f>
        <v>0</v>
      </c>
      <c r="U143" s="23">
        <f>'GS &gt; 50 OLS Model'!$B$13*K143</f>
        <v>0</v>
      </c>
      <c r="V143" s="23">
        <f t="shared" si="16"/>
        <v>20932775.41105919</v>
      </c>
      <c r="W143" s="13">
        <f t="shared" si="13"/>
        <v>2.496732292538419E-2</v>
      </c>
    </row>
    <row r="144" spans="1:23" x14ac:dyDescent="0.25">
      <c r="A144" s="11">
        <f>'Monthly Data'!A144</f>
        <v>42125</v>
      </c>
      <c r="B144" s="6">
        <f t="shared" si="15"/>
        <v>2015</v>
      </c>
      <c r="C144" s="30">
        <f>'Monthly Data'!H144</f>
        <v>20242061.692699999</v>
      </c>
      <c r="D144" s="30">
        <f>'Monthly Data'!M144</f>
        <v>86.9</v>
      </c>
      <c r="E144" s="30">
        <f>'Monthly Data'!N144</f>
        <v>23.7</v>
      </c>
      <c r="F144" s="30">
        <f>'Monthly Data'!P144</f>
        <v>31</v>
      </c>
      <c r="G144" s="30">
        <f>'Monthly Data'!W144</f>
        <v>324</v>
      </c>
      <c r="H144" s="4">
        <f>'Monthly Data'!AC144</f>
        <v>1</v>
      </c>
      <c r="I144" s="4">
        <f>'Monthly Data'!AD144</f>
        <v>0</v>
      </c>
      <c r="J144" s="30">
        <f>'Monthly Data'!AG144</f>
        <v>0</v>
      </c>
      <c r="K144" s="4">
        <f>'Monthly Data'!AJ144</f>
        <v>0</v>
      </c>
      <c r="L144" s="30"/>
      <c r="M144" s="23">
        <f>'GS &gt; 50 OLS Model'!$B$5</f>
        <v>2372385.8406306999</v>
      </c>
      <c r="N144" s="23">
        <f>'GS &gt; 50 OLS Model'!$B$6*D144</f>
        <v>688026.06842362392</v>
      </c>
      <c r="O144" s="23">
        <f>'GS &gt; 50 OLS Model'!$B$7*E144</f>
        <v>663339.25084922649</v>
      </c>
      <c r="P144" s="23">
        <f>'GS &gt; 50 OLS Model'!$B$8*F144</f>
        <v>15394655.6778259</v>
      </c>
      <c r="Q144" s="23">
        <f>'GS &gt; 50 OLS Model'!$B$9*G144</f>
        <v>2447806.0079773348</v>
      </c>
      <c r="R144" s="23">
        <f>'GS &gt; 50 OLS Model'!$B$10*H144</f>
        <v>-1421979.8795582701</v>
      </c>
      <c r="S144" s="23">
        <f>'GS &gt; 50 OLS Model'!$B$11*I144</f>
        <v>0</v>
      </c>
      <c r="T144" s="23">
        <f>'GS &gt; 50 OLS Model'!$B$12*J144</f>
        <v>0</v>
      </c>
      <c r="U144" s="23">
        <f>'GS &gt; 50 OLS Model'!$B$13*K144</f>
        <v>0</v>
      </c>
      <c r="V144" s="23">
        <f t="shared" si="16"/>
        <v>20144232.966148514</v>
      </c>
      <c r="W144" s="13">
        <f t="shared" si="13"/>
        <v>4.8329428116882381E-3</v>
      </c>
    </row>
    <row r="145" spans="1:23" x14ac:dyDescent="0.25">
      <c r="A145" s="11">
        <f>'Monthly Data'!A145</f>
        <v>42156</v>
      </c>
      <c r="B145" s="6">
        <f t="shared" si="15"/>
        <v>2015</v>
      </c>
      <c r="C145" s="30">
        <f>'Monthly Data'!H145</f>
        <v>20139349.083799999</v>
      </c>
      <c r="D145" s="30">
        <f>'Monthly Data'!M145</f>
        <v>44.4</v>
      </c>
      <c r="E145" s="30">
        <f>'Monthly Data'!N145</f>
        <v>18.8</v>
      </c>
      <c r="F145" s="30">
        <f>'Monthly Data'!P145</f>
        <v>30</v>
      </c>
      <c r="G145" s="30">
        <f>'Monthly Data'!W145</f>
        <v>324</v>
      </c>
      <c r="H145" s="4">
        <f>'Monthly Data'!AC145</f>
        <v>0</v>
      </c>
      <c r="I145" s="4">
        <f>'Monthly Data'!AD145</f>
        <v>0</v>
      </c>
      <c r="J145" s="30">
        <f>'Monthly Data'!AG145</f>
        <v>0</v>
      </c>
      <c r="K145" s="4">
        <f>'Monthly Data'!AJ145</f>
        <v>0</v>
      </c>
      <c r="L145" s="30"/>
      <c r="M145" s="23">
        <f>'GS &gt; 50 OLS Model'!$B$5</f>
        <v>2372385.8406306999</v>
      </c>
      <c r="N145" s="23">
        <f>'GS &gt; 50 OLS Model'!$B$6*D145</f>
        <v>351534.60803232336</v>
      </c>
      <c r="O145" s="23">
        <f>'GS &gt; 50 OLS Model'!$B$7*E145</f>
        <v>526193.16101120075</v>
      </c>
      <c r="P145" s="23">
        <f>'GS &gt; 50 OLS Model'!$B$8*F145</f>
        <v>14898053.881767001</v>
      </c>
      <c r="Q145" s="23">
        <f>'GS &gt; 50 OLS Model'!$B$9*G145</f>
        <v>2447806.0079773348</v>
      </c>
      <c r="R145" s="23">
        <f>'GS &gt; 50 OLS Model'!$B$10*H145</f>
        <v>0</v>
      </c>
      <c r="S145" s="23">
        <f>'GS &gt; 50 OLS Model'!$B$11*I145</f>
        <v>0</v>
      </c>
      <c r="T145" s="23">
        <f>'GS &gt; 50 OLS Model'!$B$12*J145</f>
        <v>0</v>
      </c>
      <c r="U145" s="23">
        <f>'GS &gt; 50 OLS Model'!$B$13*K145</f>
        <v>0</v>
      </c>
      <c r="V145" s="23">
        <f t="shared" si="16"/>
        <v>20595973.499418557</v>
      </c>
      <c r="W145" s="13">
        <f t="shared" si="13"/>
        <v>2.2673245978235914E-2</v>
      </c>
    </row>
    <row r="146" spans="1:23" x14ac:dyDescent="0.25">
      <c r="W146" s="14">
        <f>AVERAGE(W2:W145)</f>
        <v>2.1379452892682976E-2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Data</vt:lpstr>
      <vt:lpstr>Weather Data</vt:lpstr>
      <vt:lpstr>Ontario Employment Growth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LU OLS Model</vt:lpstr>
      <vt:lpstr>LU Predicted Monthly</vt:lpstr>
      <vt:lpstr>Model Annual Summary</vt:lpstr>
      <vt:lpstr>Res Normalized Monthly</vt:lpstr>
      <vt:lpstr>GS &lt; 50 Normalized Monthly</vt:lpstr>
      <vt:lpstr>GS &gt; 50 Normalized Monthly</vt:lpstr>
      <vt:lpstr>LU Normalized Monthly</vt:lpstr>
      <vt:lpstr>Connection count </vt:lpstr>
      <vt:lpstr>Normalized Annual Summary</vt:lpstr>
      <vt:lpstr>kW Forecast</vt:lpstr>
      <vt:lpstr>Annual CDM</vt:lpstr>
      <vt:lpstr>CDM Adjustments</vt:lpstr>
      <vt:lpstr>LRAMVA kWh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tbrackenbury</cp:lastModifiedBy>
  <cp:lastPrinted>2015-09-25T19:20:12Z</cp:lastPrinted>
  <dcterms:created xsi:type="dcterms:W3CDTF">2010-02-17T15:09:16Z</dcterms:created>
  <dcterms:modified xsi:type="dcterms:W3CDTF">2015-09-28T20:41:21Z</dcterms:modified>
</cp:coreProperties>
</file>