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016 Annual Filing\Technical Conference Questions\Energy Probe\Live Excel Models for Filing\"/>
    </mc:Choice>
  </mc:AlternateContent>
  <bookViews>
    <workbookView xWindow="480" yWindow="1575" windowWidth="17025" windowHeight="10305"/>
  </bookViews>
  <sheets>
    <sheet name="Summary" sheetId="56" r:id="rId1"/>
    <sheet name="Appendix 2-2 (EB-2015-0075)" sheetId="57" r:id="rId2"/>
    <sheet name="2016 COP Fcst (EB-2015-0075)" sheetId="55" r:id="rId3"/>
    <sheet name="2016 CoP Expense (EB-2015-0075)" sheetId="53" r:id="rId4"/>
    <sheet name="2016 LF Output (EB-2015-0075)" sheetId="54" r:id="rId5"/>
    <sheet name="CoP EB-2014-0002" sheetId="58" r:id="rId6"/>
    <sheet name="COP Rates 2015-2019" sheetId="3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2">#REF!</definedName>
    <definedName name="CustomerCount" localSheetId="4">#REF!</definedName>
    <definedName name="CustomerCount" localSheetId="1">#REF!</definedName>
    <definedName name="CustomerCount" localSheetId="5">#REF!</definedName>
    <definedName name="CustomerCount" localSheetId="6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3">'2016 CoP Expense (EB-2015-0075)'!$A$1:$AO$91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52511"/>
</workbook>
</file>

<file path=xl/calcChain.xml><?xml version="1.0" encoding="utf-8"?>
<calcChain xmlns="http://schemas.openxmlformats.org/spreadsheetml/2006/main">
  <c r="D10" i="56" l="1"/>
  <c r="C10" i="56"/>
  <c r="C9" i="56"/>
  <c r="C6" i="56"/>
  <c r="AN26" i="58"/>
  <c r="AN27" i="58"/>
  <c r="AN28" i="58"/>
  <c r="AN29" i="58"/>
  <c r="AN30" i="58"/>
  <c r="AN31" i="58"/>
  <c r="AN32" i="58"/>
  <c r="AN25" i="58"/>
  <c r="C4" i="56"/>
  <c r="AM32" i="58"/>
  <c r="AL32" i="58"/>
  <c r="AK32" i="58"/>
  <c r="AJ32" i="58"/>
  <c r="AI32" i="58"/>
  <c r="AH32" i="58"/>
  <c r="AG32" i="58"/>
  <c r="AF32" i="58"/>
  <c r="AE32" i="58"/>
  <c r="AD32" i="58"/>
  <c r="AC32" i="58"/>
  <c r="AB32" i="58"/>
  <c r="AM31" i="58"/>
  <c r="AL31" i="58"/>
  <c r="AK31" i="58"/>
  <c r="AJ31" i="58"/>
  <c r="AI31" i="58"/>
  <c r="AH31" i="58"/>
  <c r="AG31" i="58"/>
  <c r="AF31" i="58"/>
  <c r="AE31" i="58"/>
  <c r="AD31" i="58"/>
  <c r="AC31" i="58"/>
  <c r="AB31" i="58"/>
  <c r="AM30" i="58"/>
  <c r="AL30" i="58"/>
  <c r="AK30" i="58"/>
  <c r="AJ30" i="58"/>
  <c r="AI30" i="58"/>
  <c r="AH30" i="58"/>
  <c r="AG30" i="58"/>
  <c r="AF30" i="58"/>
  <c r="AE30" i="58"/>
  <c r="AD30" i="58"/>
  <c r="AC30" i="58"/>
  <c r="AB30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M28" i="58"/>
  <c r="AL28" i="58"/>
  <c r="AK28" i="58"/>
  <c r="AJ28" i="58"/>
  <c r="AI28" i="58"/>
  <c r="AH28" i="58"/>
  <c r="AG28" i="58"/>
  <c r="AF28" i="58"/>
  <c r="AE28" i="58"/>
  <c r="AD28" i="58"/>
  <c r="AC28" i="58"/>
  <c r="AB28" i="58"/>
  <c r="AM27" i="58"/>
  <c r="AL27" i="58"/>
  <c r="AK27" i="58"/>
  <c r="AJ27" i="58"/>
  <c r="AI27" i="58"/>
  <c r="AH27" i="58"/>
  <c r="AG27" i="58"/>
  <c r="AF27" i="58"/>
  <c r="AE27" i="58"/>
  <c r="AD27" i="58"/>
  <c r="AC27" i="58"/>
  <c r="AB27" i="58"/>
  <c r="AM26" i="58"/>
  <c r="AL26" i="58"/>
  <c r="AK26" i="58"/>
  <c r="AJ26" i="58"/>
  <c r="AI26" i="58"/>
  <c r="AH26" i="58"/>
  <c r="AG26" i="58"/>
  <c r="AF26" i="58"/>
  <c r="AE26" i="58"/>
  <c r="AD26" i="58"/>
  <c r="AC26" i="58"/>
  <c r="AB26" i="58"/>
  <c r="AM25" i="58"/>
  <c r="AL25" i="58"/>
  <c r="AK25" i="58"/>
  <c r="AJ25" i="58"/>
  <c r="AI25" i="58"/>
  <c r="AH25" i="58"/>
  <c r="AG25" i="58"/>
  <c r="AF25" i="58"/>
  <c r="AE25" i="58"/>
  <c r="AD25" i="58"/>
  <c r="AC25" i="58"/>
  <c r="AB25" i="58"/>
  <c r="AM21" i="58"/>
  <c r="AL21" i="58"/>
  <c r="AK21" i="58"/>
  <c r="AJ21" i="58"/>
  <c r="AI21" i="58"/>
  <c r="AH21" i="58"/>
  <c r="AG21" i="58"/>
  <c r="AF21" i="58"/>
  <c r="AE21" i="58"/>
  <c r="AD21" i="58"/>
  <c r="AC21" i="58"/>
  <c r="AB21" i="58"/>
  <c r="AM20" i="58"/>
  <c r="AL20" i="58"/>
  <c r="AK20" i="58"/>
  <c r="AJ20" i="58"/>
  <c r="AI20" i="58"/>
  <c r="AH20" i="58"/>
  <c r="AG20" i="58"/>
  <c r="AF20" i="58"/>
  <c r="AE20" i="58"/>
  <c r="AD20" i="58"/>
  <c r="AC20" i="58"/>
  <c r="AB20" i="58"/>
  <c r="AM19" i="58"/>
  <c r="AL19" i="58"/>
  <c r="AK19" i="58"/>
  <c r="AJ19" i="58"/>
  <c r="AI19" i="58"/>
  <c r="AH19" i="58"/>
  <c r="AG19" i="58"/>
  <c r="AF19" i="58"/>
  <c r="AE19" i="58"/>
  <c r="AD19" i="58"/>
  <c r="AC19" i="58"/>
  <c r="AB19" i="58"/>
  <c r="AM18" i="58"/>
  <c r="AL18" i="58"/>
  <c r="AK18" i="58"/>
  <c r="AJ18" i="58"/>
  <c r="AI18" i="58"/>
  <c r="AH18" i="58"/>
  <c r="AG18" i="58"/>
  <c r="AF18" i="58"/>
  <c r="AE18" i="58"/>
  <c r="AD18" i="58"/>
  <c r="AC18" i="58"/>
  <c r="AB18" i="58"/>
  <c r="AM17" i="58"/>
  <c r="AL17" i="58"/>
  <c r="AK17" i="58"/>
  <c r="AJ17" i="58"/>
  <c r="AI17" i="58"/>
  <c r="AH17" i="58"/>
  <c r="AG17" i="58"/>
  <c r="AF17" i="58"/>
  <c r="AE17" i="58"/>
  <c r="AD17" i="58"/>
  <c r="AC17" i="58"/>
  <c r="AB17" i="58"/>
  <c r="AM16" i="58"/>
  <c r="AL16" i="58"/>
  <c r="AK16" i="58"/>
  <c r="AJ16" i="58"/>
  <c r="AI16" i="58"/>
  <c r="AH16" i="58"/>
  <c r="AG16" i="58"/>
  <c r="AF16" i="58"/>
  <c r="AE16" i="58"/>
  <c r="AD16" i="58"/>
  <c r="AC16" i="58"/>
  <c r="AB16" i="58"/>
  <c r="AM15" i="58"/>
  <c r="AL15" i="58"/>
  <c r="AK15" i="58"/>
  <c r="AJ15" i="58"/>
  <c r="AI15" i="58"/>
  <c r="AH15" i="58"/>
  <c r="AG15" i="58"/>
  <c r="AF15" i="58"/>
  <c r="AE15" i="58"/>
  <c r="AD15" i="58"/>
  <c r="AC15" i="58"/>
  <c r="AB15" i="58"/>
  <c r="AM14" i="58"/>
  <c r="AL14" i="58"/>
  <c r="AK14" i="58"/>
  <c r="AJ14" i="58"/>
  <c r="AI14" i="58"/>
  <c r="AH14" i="58"/>
  <c r="AG14" i="58"/>
  <c r="AF14" i="58"/>
  <c r="AE14" i="58"/>
  <c r="AD14" i="58"/>
  <c r="AC14" i="58"/>
  <c r="AB14" i="58"/>
  <c r="AC4" i="58"/>
  <c r="AD4" i="58"/>
  <c r="AE4" i="58"/>
  <c r="AF4" i="58"/>
  <c r="AG4" i="58"/>
  <c r="AH4" i="58"/>
  <c r="AI4" i="58"/>
  <c r="AJ4" i="58"/>
  <c r="AK4" i="58"/>
  <c r="AL4" i="58"/>
  <c r="AM4" i="58"/>
  <c r="AC5" i="58"/>
  <c r="AD5" i="58"/>
  <c r="AE5" i="58"/>
  <c r="AF5" i="58"/>
  <c r="AG5" i="58"/>
  <c r="AH5" i="58"/>
  <c r="AI5" i="58"/>
  <c r="AJ5" i="58"/>
  <c r="AK5" i="58"/>
  <c r="AL5" i="58"/>
  <c r="AM5" i="58"/>
  <c r="AC6" i="58"/>
  <c r="AD6" i="58"/>
  <c r="AE6" i="58"/>
  <c r="AF6" i="58"/>
  <c r="AG6" i="58"/>
  <c r="AH6" i="58"/>
  <c r="AI6" i="58"/>
  <c r="AJ6" i="58"/>
  <c r="AK6" i="58"/>
  <c r="AL6" i="58"/>
  <c r="AM6" i="58"/>
  <c r="AC7" i="58"/>
  <c r="AD7" i="58"/>
  <c r="AE7" i="58"/>
  <c r="AF7" i="58"/>
  <c r="AG7" i="58"/>
  <c r="AH7" i="58"/>
  <c r="AI7" i="58"/>
  <c r="AJ7" i="58"/>
  <c r="AK7" i="58"/>
  <c r="AL7" i="58"/>
  <c r="AM7" i="58"/>
  <c r="AC8" i="58"/>
  <c r="AD8" i="58"/>
  <c r="AE8" i="58"/>
  <c r="AF8" i="58"/>
  <c r="AG8" i="58"/>
  <c r="AH8" i="58"/>
  <c r="AI8" i="58"/>
  <c r="AJ8" i="58"/>
  <c r="AK8" i="58"/>
  <c r="AL8" i="58"/>
  <c r="AM8" i="58"/>
  <c r="AC9" i="58"/>
  <c r="AD9" i="58"/>
  <c r="AE9" i="58"/>
  <c r="AF9" i="58"/>
  <c r="AG9" i="58"/>
  <c r="AH9" i="58"/>
  <c r="AI9" i="58"/>
  <c r="AJ9" i="58"/>
  <c r="AK9" i="58"/>
  <c r="AL9" i="58"/>
  <c r="AM9" i="58"/>
  <c r="AC10" i="58"/>
  <c r="AD10" i="58"/>
  <c r="AE10" i="58"/>
  <c r="AF10" i="58"/>
  <c r="AG10" i="58"/>
  <c r="AH10" i="58"/>
  <c r="AI10" i="58"/>
  <c r="AJ10" i="58"/>
  <c r="AK10" i="58"/>
  <c r="AL10" i="58"/>
  <c r="AM10" i="58"/>
  <c r="AC11" i="58"/>
  <c r="AD11" i="58"/>
  <c r="AE11" i="58"/>
  <c r="AF11" i="58"/>
  <c r="AG11" i="58"/>
  <c r="AH11" i="58"/>
  <c r="AI11" i="58"/>
  <c r="AJ11" i="58"/>
  <c r="AK11" i="58"/>
  <c r="AL11" i="58"/>
  <c r="AM11" i="58"/>
  <c r="AB5" i="58"/>
  <c r="AB6" i="58"/>
  <c r="AB7" i="58"/>
  <c r="AB8" i="58"/>
  <c r="AB9" i="58"/>
  <c r="AB10" i="58"/>
  <c r="AB11" i="58"/>
  <c r="AB4" i="58"/>
  <c r="AM76" i="58"/>
  <c r="AL76" i="58"/>
  <c r="AK76" i="58"/>
  <c r="AJ76" i="58"/>
  <c r="AI76" i="58"/>
  <c r="AH76" i="58"/>
  <c r="AG76" i="58"/>
  <c r="AF76" i="58"/>
  <c r="AE76" i="58"/>
  <c r="AD76" i="58"/>
  <c r="AC76" i="58"/>
  <c r="AB76" i="58"/>
  <c r="AH75" i="58"/>
  <c r="AF75" i="58"/>
  <c r="AE75" i="58"/>
  <c r="AB75" i="58"/>
  <c r="AC42" i="58"/>
  <c r="AH41" i="58"/>
  <c r="AJ39" i="58"/>
  <c r="AI39" i="58"/>
  <c r="AE39" i="58"/>
  <c r="AD39" i="58"/>
  <c r="AB39" i="58"/>
  <c r="AG38" i="58"/>
  <c r="AH77" i="58" l="1"/>
  <c r="AM42" i="58"/>
  <c r="AD37" i="58"/>
  <c r="AD66" i="58"/>
  <c r="AI38" i="58"/>
  <c r="AG42" i="58"/>
  <c r="AL39" i="58"/>
  <c r="AM37" i="58"/>
  <c r="AE77" i="58"/>
  <c r="AH40" i="58"/>
  <c r="AE42" i="58"/>
  <c r="AI36" i="58"/>
  <c r="AM36" i="58"/>
  <c r="AM46" i="58"/>
  <c r="AC36" i="58"/>
  <c r="AB37" i="58"/>
  <c r="AJ37" i="58"/>
  <c r="AG39" i="58"/>
  <c r="AB41" i="58"/>
  <c r="AD72" i="58"/>
  <c r="AJ38" i="58"/>
  <c r="AE37" i="58"/>
  <c r="AC38" i="58"/>
  <c r="AM75" i="58"/>
  <c r="AM77" i="58" s="1"/>
  <c r="AF41" i="58"/>
  <c r="AF42" i="58"/>
  <c r="AG75" i="58"/>
  <c r="AG77" i="58" s="1"/>
  <c r="AB36" i="58"/>
  <c r="AG37" i="58"/>
  <c r="AM40" i="58"/>
  <c r="AI75" i="58"/>
  <c r="AI77" i="58" s="1"/>
  <c r="AF38" i="58"/>
  <c r="AC39" i="58"/>
  <c r="AC41" i="58"/>
  <c r="AK39" i="58"/>
  <c r="AJ75" i="58"/>
  <c r="AJ77" i="58" s="1"/>
  <c r="AK75" i="58"/>
  <c r="AK77" i="58" s="1"/>
  <c r="AI69" i="58"/>
  <c r="AD69" i="58"/>
  <c r="AF67" i="58"/>
  <c r="AM69" i="58"/>
  <c r="AC71" i="58"/>
  <c r="AJ72" i="58"/>
  <c r="AF72" i="58"/>
  <c r="AD52" i="58"/>
  <c r="AC68" i="58"/>
  <c r="AK71" i="58"/>
  <c r="AH38" i="58"/>
  <c r="AI70" i="58"/>
  <c r="AH36" i="58"/>
  <c r="AD36" i="58"/>
  <c r="AL36" i="58"/>
  <c r="AE41" i="58"/>
  <c r="AM41" i="58"/>
  <c r="AK42" i="58"/>
  <c r="AL50" i="58"/>
  <c r="AE71" i="58"/>
  <c r="AG65" i="58"/>
  <c r="AI66" i="58"/>
  <c r="AE67" i="58"/>
  <c r="AM67" i="58"/>
  <c r="AI67" i="58"/>
  <c r="AC40" i="58"/>
  <c r="AB66" i="58"/>
  <c r="AD38" i="58"/>
  <c r="AL38" i="58"/>
  <c r="AJ46" i="58"/>
  <c r="AB69" i="58"/>
  <c r="AE70" i="58"/>
  <c r="AI72" i="58"/>
  <c r="AE69" i="58"/>
  <c r="AH68" i="58"/>
  <c r="AN76" i="58"/>
  <c r="AB77" i="58"/>
  <c r="AH67" i="58"/>
  <c r="AF40" i="58"/>
  <c r="AB40" i="58"/>
  <c r="AH42" i="58"/>
  <c r="AJ36" i="58"/>
  <c r="AF36" i="58"/>
  <c r="AL37" i="58"/>
  <c r="AH39" i="58"/>
  <c r="AI41" i="58"/>
  <c r="AJ41" i="58"/>
  <c r="AM39" i="58"/>
  <c r="AG68" i="58"/>
  <c r="AF37" i="58"/>
  <c r="AB38" i="58"/>
  <c r="AE40" i="58"/>
  <c r="AK41" i="58"/>
  <c r="AI42" i="58"/>
  <c r="AH48" i="58"/>
  <c r="AK66" i="58"/>
  <c r="AL71" i="58"/>
  <c r="AI37" i="58"/>
  <c r="AE38" i="58"/>
  <c r="AM38" i="58"/>
  <c r="AD42" i="58"/>
  <c r="AL42" i="58"/>
  <c r="AF50" i="58"/>
  <c r="AC37" i="58"/>
  <c r="AK37" i="58"/>
  <c r="AB46" i="58"/>
  <c r="AE36" i="58"/>
  <c r="AH37" i="58"/>
  <c r="AK38" i="58"/>
  <c r="AF39" i="58"/>
  <c r="AI40" i="58"/>
  <c r="AD41" i="58"/>
  <c r="AL41" i="58"/>
  <c r="AG70" i="58"/>
  <c r="AM71" i="58"/>
  <c r="AD40" i="58"/>
  <c r="AL40" i="58"/>
  <c r="AG41" i="58"/>
  <c r="AB42" i="58"/>
  <c r="AJ42" i="58"/>
  <c r="AK69" i="58"/>
  <c r="AE66" i="58"/>
  <c r="AM66" i="58"/>
  <c r="AL66" i="58"/>
  <c r="AG67" i="58"/>
  <c r="AH70" i="58"/>
  <c r="AF66" i="58"/>
  <c r="AB70" i="58"/>
  <c r="AJ70" i="58"/>
  <c r="AH72" i="58"/>
  <c r="AG66" i="58"/>
  <c r="AJ67" i="58"/>
  <c r="AC70" i="58"/>
  <c r="AK70" i="58"/>
  <c r="AF71" i="58"/>
  <c r="AD70" i="58"/>
  <c r="AL70" i="58"/>
  <c r="AG71" i="58"/>
  <c r="AB72" i="58"/>
  <c r="AD75" i="58"/>
  <c r="AD77" i="58" s="1"/>
  <c r="AL75" i="58"/>
  <c r="AL77" i="58" s="1"/>
  <c r="AF77" i="58"/>
  <c r="AC75" i="58"/>
  <c r="AC77" i="58" s="1"/>
  <c r="AL67" i="58" l="1"/>
  <c r="AJ66" i="58"/>
  <c r="AH66" i="58"/>
  <c r="AM70" i="58"/>
  <c r="AE51" i="58"/>
  <c r="AL60" i="58"/>
  <c r="AI46" i="58"/>
  <c r="AD22" i="58"/>
  <c r="AK36" i="58"/>
  <c r="AE60" i="58"/>
  <c r="AH35" i="58"/>
  <c r="AH43" i="58" s="1"/>
  <c r="AN8" i="58"/>
  <c r="AL35" i="58"/>
  <c r="AL43" i="58" s="1"/>
  <c r="AC22" i="58"/>
  <c r="AJ69" i="58"/>
  <c r="AH71" i="58"/>
  <c r="AL72" i="58"/>
  <c r="AN39" i="58"/>
  <c r="AG36" i="58"/>
  <c r="AK40" i="58"/>
  <c r="AF33" i="58"/>
  <c r="AM47" i="58"/>
  <c r="AI48" i="58"/>
  <c r="AE48" i="58"/>
  <c r="AI22" i="58"/>
  <c r="AM35" i="58"/>
  <c r="AM43" i="58" s="1"/>
  <c r="AI52" i="58"/>
  <c r="AB71" i="58"/>
  <c r="AG51" i="58"/>
  <c r="AN75" i="58"/>
  <c r="AN77" i="58" s="1"/>
  <c r="AE47" i="58"/>
  <c r="AK68" i="58"/>
  <c r="AE35" i="58"/>
  <c r="AE43" i="58" s="1"/>
  <c r="AC35" i="58"/>
  <c r="AC43" i="58" s="1"/>
  <c r="AE50" i="58"/>
  <c r="AH47" i="58"/>
  <c r="AC45" i="58"/>
  <c r="AI51" i="58"/>
  <c r="AI47" i="58"/>
  <c r="AD51" i="58"/>
  <c r="AL46" i="58"/>
  <c r="AM22" i="58"/>
  <c r="AN42" i="58"/>
  <c r="AD62" i="58"/>
  <c r="AI50" i="58"/>
  <c r="AN7" i="58"/>
  <c r="AC48" i="58"/>
  <c r="AL52" i="58"/>
  <c r="AI71" i="58"/>
  <c r="AB50" i="58"/>
  <c r="AK51" i="58"/>
  <c r="AM51" i="58"/>
  <c r="AB52" i="58"/>
  <c r="AD35" i="58"/>
  <c r="AD43" i="58" s="1"/>
  <c r="AN10" i="58"/>
  <c r="AH55" i="58"/>
  <c r="AN38" i="58"/>
  <c r="AN37" i="58"/>
  <c r="AG22" i="58"/>
  <c r="AI45" i="58"/>
  <c r="AL12" i="58"/>
  <c r="AC46" i="58"/>
  <c r="AH22" i="58"/>
  <c r="AB51" i="58"/>
  <c r="AH51" i="58"/>
  <c r="AL33" i="58"/>
  <c r="AH52" i="58"/>
  <c r="AH58" i="58"/>
  <c r="AM49" i="58"/>
  <c r="AK49" i="58"/>
  <c r="AH50" i="58"/>
  <c r="AJ22" i="58"/>
  <c r="AK46" i="58"/>
  <c r="AF12" i="58"/>
  <c r="AK48" i="58"/>
  <c r="AC65" i="58"/>
  <c r="AN41" i="58"/>
  <c r="AD50" i="58"/>
  <c r="AI35" i="58"/>
  <c r="AI43" i="58" s="1"/>
  <c r="AI68" i="58"/>
  <c r="AE46" i="58"/>
  <c r="AB45" i="58"/>
  <c r="AG40" i="58"/>
  <c r="AF46" i="58"/>
  <c r="AD12" i="58"/>
  <c r="AN9" i="58"/>
  <c r="AC72" i="58"/>
  <c r="AF47" i="58"/>
  <c r="AN21" i="58"/>
  <c r="AD49" i="58"/>
  <c r="AH46" i="58"/>
  <c r="AK35" i="58"/>
  <c r="AJ45" i="58"/>
  <c r="AB47" i="58"/>
  <c r="AE22" i="58"/>
  <c r="AB67" i="58"/>
  <c r="AK65" i="58"/>
  <c r="AH45" i="58"/>
  <c r="AM45" i="58"/>
  <c r="AN16" i="58"/>
  <c r="AK45" i="58"/>
  <c r="AN11" i="58"/>
  <c r="AM56" i="58"/>
  <c r="AF35" i="58"/>
  <c r="AF43" i="58" s="1"/>
  <c r="AC51" i="58"/>
  <c r="AG72" i="58"/>
  <c r="AJ35" i="58"/>
  <c r="AM60" i="58"/>
  <c r="AK50" i="58"/>
  <c r="AB55" i="58"/>
  <c r="AL51" i="58"/>
  <c r="AG47" i="58"/>
  <c r="AC47" i="58"/>
  <c r="AK72" i="58"/>
  <c r="AL48" i="58"/>
  <c r="AG48" i="58"/>
  <c r="AJ49" i="58"/>
  <c r="AL47" i="58"/>
  <c r="AK47" i="58"/>
  <c r="AH49" i="58"/>
  <c r="AK12" i="58"/>
  <c r="AC49" i="58"/>
  <c r="AD46" i="58"/>
  <c r="AB49" i="58"/>
  <c r="AF52" i="58"/>
  <c r="AL49" i="58"/>
  <c r="AE52" i="58"/>
  <c r="AB35" i="58"/>
  <c r="AN20" i="58"/>
  <c r="AJ40" i="58"/>
  <c r="AH12" i="58"/>
  <c r="AC50" i="58"/>
  <c r="AG12" i="58"/>
  <c r="AM50" i="58"/>
  <c r="AJ50" i="58"/>
  <c r="AD47" i="58"/>
  <c r="AG35" i="58"/>
  <c r="AE49" i="58"/>
  <c r="AG46" i="58"/>
  <c r="AI12" i="58"/>
  <c r="AI56" i="58"/>
  <c r="AH33" i="58"/>
  <c r="AM52" i="58"/>
  <c r="AJ51" i="58"/>
  <c r="AC69" i="58"/>
  <c r="AJ12" i="58"/>
  <c r="AL69" i="58"/>
  <c r="AJ56" i="58"/>
  <c r="AG50" i="58"/>
  <c r="AJ71" i="58"/>
  <c r="AF51" i="58"/>
  <c r="AN19" i="58"/>
  <c r="AK22" i="58"/>
  <c r="AJ47" i="58"/>
  <c r="AG52" i="58"/>
  <c r="AJ52" i="58"/>
  <c r="AI49" i="58"/>
  <c r="AE12" i="58" l="1"/>
  <c r="AN5" i="58"/>
  <c r="AM12" i="58"/>
  <c r="AC12" i="58"/>
  <c r="AC23" i="58" s="1"/>
  <c r="AN36" i="58"/>
  <c r="AN40" i="58"/>
  <c r="AN18" i="58"/>
  <c r="AK67" i="58"/>
  <c r="AK73" i="58" s="1"/>
  <c r="AF60" i="58"/>
  <c r="AD33" i="58"/>
  <c r="AF69" i="58"/>
  <c r="AM72" i="58"/>
  <c r="AF49" i="58"/>
  <c r="AC52" i="58"/>
  <c r="AC53" i="58" s="1"/>
  <c r="AN17" i="58"/>
  <c r="AG49" i="58"/>
  <c r="AB56" i="58"/>
  <c r="AF70" i="58"/>
  <c r="AN70" i="58" s="1"/>
  <c r="AD48" i="58"/>
  <c r="AL22" i="58"/>
  <c r="AL23" i="58" s="1"/>
  <c r="AC66" i="58"/>
  <c r="AN66" i="58" s="1"/>
  <c r="AH69" i="58"/>
  <c r="AJ65" i="58"/>
  <c r="AE61" i="58"/>
  <c r="AK33" i="58"/>
  <c r="AE72" i="58"/>
  <c r="AK52" i="58"/>
  <c r="AD71" i="58"/>
  <c r="AN71" i="58" s="1"/>
  <c r="AC67" i="58"/>
  <c r="AL68" i="58"/>
  <c r="AM68" i="58"/>
  <c r="AB65" i="58"/>
  <c r="AE68" i="58"/>
  <c r="AD67" i="58"/>
  <c r="AM48" i="58"/>
  <c r="AM53" i="58" s="1"/>
  <c r="AL57" i="58"/>
  <c r="AD68" i="58"/>
  <c r="AK43" i="58"/>
  <c r="AN46" i="58"/>
  <c r="AC33" i="58"/>
  <c r="AG23" i="58"/>
  <c r="AK23" i="58"/>
  <c r="AG43" i="58"/>
  <c r="AI23" i="58"/>
  <c r="AG56" i="58"/>
  <c r="AL59" i="58"/>
  <c r="AB59" i="58"/>
  <c r="AD57" i="58"/>
  <c r="AC60" i="58"/>
  <c r="AJ59" i="58"/>
  <c r="AE23" i="58"/>
  <c r="AC56" i="58"/>
  <c r="AM61" i="58"/>
  <c r="AG62" i="58"/>
  <c r="AG60" i="58"/>
  <c r="AM58" i="58"/>
  <c r="AF57" i="58"/>
  <c r="AH60" i="58"/>
  <c r="AN51" i="58"/>
  <c r="AK55" i="58"/>
  <c r="AB22" i="58"/>
  <c r="AN14" i="58"/>
  <c r="AL45" i="58"/>
  <c r="AL53" i="58" s="1"/>
  <c r="AG61" i="58"/>
  <c r="AE58" i="58"/>
  <c r="AJ57" i="58"/>
  <c r="AF48" i="58"/>
  <c r="AN15" i="58"/>
  <c r="AI53" i="58"/>
  <c r="AF62" i="58"/>
  <c r="AG58" i="58"/>
  <c r="AB57" i="58"/>
  <c r="AH56" i="58"/>
  <c r="AF56" i="58"/>
  <c r="AE56" i="58"/>
  <c r="AD60" i="58"/>
  <c r="AC58" i="58"/>
  <c r="AE57" i="58"/>
  <c r="AK58" i="58"/>
  <c r="AI57" i="58"/>
  <c r="AC59" i="58"/>
  <c r="AB60" i="58"/>
  <c r="AN50" i="58"/>
  <c r="AC62" i="58"/>
  <c r="AB12" i="58"/>
  <c r="AN4" i="58"/>
  <c r="AH53" i="58"/>
  <c r="AD56" i="58"/>
  <c r="AD45" i="58"/>
  <c r="AM33" i="58"/>
  <c r="AF68" i="58"/>
  <c r="AD58" i="58"/>
  <c r="AJ48" i="58"/>
  <c r="AJ53" i="58" s="1"/>
  <c r="AL61" i="58"/>
  <c r="AN47" i="58"/>
  <c r="AH23" i="58"/>
  <c r="AM62" i="58"/>
  <c r="AG57" i="58"/>
  <c r="AH61" i="58"/>
  <c r="AL62" i="58"/>
  <c r="AE45" i="58"/>
  <c r="AE53" i="58" s="1"/>
  <c r="AE65" i="58"/>
  <c r="AM59" i="58"/>
  <c r="AB61" i="58"/>
  <c r="AF65" i="58"/>
  <c r="AB43" i="58"/>
  <c r="AN35" i="58"/>
  <c r="AM55" i="58"/>
  <c r="AG45" i="58"/>
  <c r="AB48" i="58"/>
  <c r="AL56" i="58"/>
  <c r="AI59" i="58"/>
  <c r="AF45" i="58"/>
  <c r="AC57" i="58"/>
  <c r="AJ61" i="58"/>
  <c r="AE59" i="58"/>
  <c r="AJ60" i="58"/>
  <c r="AI33" i="58"/>
  <c r="AE62" i="58"/>
  <c r="AK57" i="58"/>
  <c r="AL58" i="58"/>
  <c r="AK60" i="58"/>
  <c r="AL65" i="58"/>
  <c r="AD23" i="58"/>
  <c r="AE33" i="58"/>
  <c r="AB62" i="58"/>
  <c r="AK61" i="58"/>
  <c r="AJ33" i="58"/>
  <c r="AM23" i="58"/>
  <c r="AI61" i="58"/>
  <c r="AN6" i="58"/>
  <c r="AK59" i="58"/>
  <c r="AI58" i="58"/>
  <c r="AI65" i="58"/>
  <c r="AI73" i="58" s="1"/>
  <c r="AM57" i="58"/>
  <c r="AF22" i="58"/>
  <c r="AF23" i="58" s="1"/>
  <c r="AJ23" i="58"/>
  <c r="AG33" i="58"/>
  <c r="AI62" i="58"/>
  <c r="AJ62" i="58"/>
  <c r="AF61" i="58"/>
  <c r="AK62" i="58"/>
  <c r="AD65" i="58"/>
  <c r="AJ43" i="58"/>
  <c r="AC61" i="58"/>
  <c r="AD59" i="58"/>
  <c r="AM65" i="58"/>
  <c r="AK56" i="58"/>
  <c r="AH62" i="58"/>
  <c r="AG59" i="58"/>
  <c r="AI60" i="58"/>
  <c r="AH57" i="58"/>
  <c r="AN72" i="58" l="1"/>
  <c r="AG53" i="58"/>
  <c r="AL73" i="58"/>
  <c r="AN43" i="58"/>
  <c r="AD53" i="58"/>
  <c r="AN67" i="58"/>
  <c r="AN52" i="58"/>
  <c r="AN49" i="58"/>
  <c r="AK53" i="58"/>
  <c r="AC73" i="58"/>
  <c r="AB33" i="58"/>
  <c r="AN45" i="58"/>
  <c r="AE73" i="58"/>
  <c r="AH59" i="58"/>
  <c r="AH63" i="58" s="1"/>
  <c r="AM73" i="58"/>
  <c r="AF59" i="58"/>
  <c r="AD61" i="58"/>
  <c r="AN61" i="58" s="1"/>
  <c r="AH65" i="58"/>
  <c r="AH73" i="58" s="1"/>
  <c r="AD73" i="58"/>
  <c r="AF73" i="58"/>
  <c r="AG69" i="58"/>
  <c r="AG73" i="58" s="1"/>
  <c r="AN56" i="58"/>
  <c r="AJ55" i="58"/>
  <c r="AF55" i="58"/>
  <c r="AL55" i="58"/>
  <c r="AL63" i="58" s="1"/>
  <c r="AL78" i="58" s="1"/>
  <c r="AD55" i="58"/>
  <c r="AC55" i="58"/>
  <c r="AI55" i="58"/>
  <c r="AI63" i="58" s="1"/>
  <c r="AI78" i="58" s="1"/>
  <c r="AN22" i="58"/>
  <c r="AN33" i="58"/>
  <c r="C5" i="56" s="1"/>
  <c r="AN48" i="58"/>
  <c r="AF53" i="58"/>
  <c r="AJ68" i="58"/>
  <c r="AJ73" i="58" s="1"/>
  <c r="AB23" i="58"/>
  <c r="AN62" i="58"/>
  <c r="AJ58" i="58"/>
  <c r="AB53" i="58"/>
  <c r="AG55" i="58"/>
  <c r="AG63" i="58" s="1"/>
  <c r="AE55" i="58"/>
  <c r="AE63" i="58" s="1"/>
  <c r="AM63" i="58"/>
  <c r="AN12" i="58"/>
  <c r="AN60" i="58"/>
  <c r="AB68" i="58"/>
  <c r="AN57" i="58"/>
  <c r="AF58" i="58"/>
  <c r="AK63" i="58"/>
  <c r="AN53" i="58" l="1"/>
  <c r="C7" i="56" s="1"/>
  <c r="AK78" i="58"/>
  <c r="AN59" i="58"/>
  <c r="AM78" i="58"/>
  <c r="AH78" i="58"/>
  <c r="AD63" i="58"/>
  <c r="AD78" i="58" s="1"/>
  <c r="AE78" i="58"/>
  <c r="AF63" i="58"/>
  <c r="AF78" i="58" s="1"/>
  <c r="AN65" i="58"/>
  <c r="AG78" i="58"/>
  <c r="AN69" i="58"/>
  <c r="AN23" i="58"/>
  <c r="AB58" i="58"/>
  <c r="AC63" i="58"/>
  <c r="AC78" i="58" s="1"/>
  <c r="AN55" i="58"/>
  <c r="AJ63" i="58"/>
  <c r="AJ78" i="58" s="1"/>
  <c r="AN68" i="58"/>
  <c r="AB73" i="58"/>
  <c r="AN73" i="58" l="1"/>
  <c r="AN58" i="58"/>
  <c r="AN63" i="58" s="1"/>
  <c r="C8" i="56" s="1"/>
  <c r="C11" i="56" s="1"/>
  <c r="AB63" i="58"/>
  <c r="AB78" i="58" s="1"/>
  <c r="AN78" i="58" l="1"/>
  <c r="G23" i="56" l="1"/>
  <c r="G22" i="56"/>
  <c r="H22" i="56" s="1"/>
  <c r="G21" i="56"/>
  <c r="H21" i="56" s="1"/>
  <c r="G17" i="56"/>
  <c r="H17" i="56" s="1"/>
  <c r="G16" i="56"/>
  <c r="H16" i="56" s="1"/>
  <c r="G15" i="56"/>
  <c r="F24" i="56"/>
  <c r="H23" i="56"/>
  <c r="G18" i="56"/>
  <c r="H19" i="56"/>
  <c r="F18" i="56"/>
  <c r="F71" i="57"/>
  <c r="F72" i="57"/>
  <c r="F73" i="57"/>
  <c r="F74" i="57"/>
  <c r="F75" i="57"/>
  <c r="F76" i="57"/>
  <c r="F77" i="57"/>
  <c r="F70" i="57"/>
  <c r="E61" i="57"/>
  <c r="G61" i="57" s="1"/>
  <c r="E62" i="57"/>
  <c r="E74" i="57" s="1"/>
  <c r="G74" i="57" s="1"/>
  <c r="F59" i="57"/>
  <c r="F60" i="57"/>
  <c r="F61" i="57"/>
  <c r="F62" i="57"/>
  <c r="F63" i="57"/>
  <c r="F64" i="57"/>
  <c r="F65" i="57"/>
  <c r="F58" i="57"/>
  <c r="F53" i="57"/>
  <c r="F52" i="57"/>
  <c r="F51" i="57"/>
  <c r="F50" i="57"/>
  <c r="F49" i="57"/>
  <c r="G49" i="57" s="1"/>
  <c r="F48" i="57"/>
  <c r="F47" i="57"/>
  <c r="F46" i="57"/>
  <c r="E50" i="57"/>
  <c r="E49" i="57"/>
  <c r="E38" i="57"/>
  <c r="E37" i="57"/>
  <c r="F41" i="57"/>
  <c r="F40" i="57"/>
  <c r="F39" i="57"/>
  <c r="F38" i="57"/>
  <c r="G38" i="57" s="1"/>
  <c r="F37" i="57"/>
  <c r="G37" i="57" s="1"/>
  <c r="F36" i="57"/>
  <c r="F35" i="57"/>
  <c r="F34" i="57"/>
  <c r="H18" i="56" l="1"/>
  <c r="G24" i="56"/>
  <c r="H20" i="56"/>
  <c r="H15" i="56"/>
  <c r="G50" i="57"/>
  <c r="E73" i="57"/>
  <c r="G73" i="57"/>
  <c r="G62" i="57"/>
  <c r="D27" i="57"/>
  <c r="D24" i="57"/>
  <c r="D21" i="57"/>
  <c r="G20" i="57"/>
  <c r="F20" i="57"/>
  <c r="E20" i="57"/>
  <c r="G19" i="57"/>
  <c r="F19" i="57"/>
  <c r="E19" i="57"/>
  <c r="D18" i="57"/>
  <c r="C18" i="57"/>
  <c r="G17" i="57"/>
  <c r="F17" i="57"/>
  <c r="E17" i="57"/>
  <c r="G16" i="57"/>
  <c r="F16" i="57"/>
  <c r="E16" i="57"/>
  <c r="D15" i="57"/>
  <c r="C15" i="57"/>
  <c r="D12" i="57"/>
  <c r="D9" i="57"/>
  <c r="D6" i="57"/>
  <c r="H24" i="56" l="1"/>
  <c r="B24" i="56"/>
  <c r="C20" i="56"/>
  <c r="D20" i="56" s="1"/>
  <c r="C19" i="56"/>
  <c r="C18" i="56" s="1"/>
  <c r="B18" i="56"/>
  <c r="D18" i="56" l="1"/>
  <c r="D19" i="56"/>
  <c r="P56" i="54"/>
  <c r="Q56" i="54" s="1"/>
  <c r="P43" i="54"/>
  <c r="Q43" i="54" s="1"/>
  <c r="C39" i="55" l="1"/>
  <c r="C38" i="55"/>
  <c r="L13" i="35" l="1"/>
  <c r="M13" i="35"/>
  <c r="O13" i="35"/>
  <c r="P13" i="35"/>
  <c r="R13" i="35"/>
  <c r="S13" i="35"/>
  <c r="V91" i="53" l="1"/>
  <c r="Z91" i="53"/>
  <c r="P91" i="53"/>
  <c r="Q91" i="53"/>
  <c r="R91" i="53"/>
  <c r="S91" i="53"/>
  <c r="W91" i="53"/>
  <c r="X91" i="53"/>
  <c r="Y91" i="53"/>
  <c r="O91" i="53"/>
  <c r="AB83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N29" i="54"/>
  <c r="M29" i="54"/>
  <c r="K29" i="54"/>
  <c r="W43" i="53" s="1"/>
  <c r="I29" i="54"/>
  <c r="U43" i="53" s="1"/>
  <c r="H29" i="54"/>
  <c r="T43" i="53" s="1"/>
  <c r="G29" i="54"/>
  <c r="S43" i="53" s="1"/>
  <c r="F29" i="54"/>
  <c r="N26" i="54"/>
  <c r="M26" i="54"/>
  <c r="L26" i="54"/>
  <c r="K26" i="54"/>
  <c r="J26" i="54"/>
  <c r="V42" i="53" s="1"/>
  <c r="I26" i="54"/>
  <c r="H26" i="54"/>
  <c r="T42" i="53" s="1"/>
  <c r="G26" i="54"/>
  <c r="F26" i="54"/>
  <c r="F27" i="54" s="1"/>
  <c r="R9" i="53" s="1"/>
  <c r="E26" i="54"/>
  <c r="C26" i="54"/>
  <c r="F43" i="55"/>
  <c r="C43" i="55"/>
  <c r="G42" i="55"/>
  <c r="D42" i="55"/>
  <c r="E42" i="55" s="1"/>
  <c r="G41" i="55"/>
  <c r="D41" i="55"/>
  <c r="E41" i="55" s="1"/>
  <c r="G40" i="55"/>
  <c r="D40" i="55"/>
  <c r="E40" i="55"/>
  <c r="G39" i="55"/>
  <c r="E39" i="55"/>
  <c r="G38" i="55"/>
  <c r="E38" i="55"/>
  <c r="G37" i="55"/>
  <c r="D37" i="55"/>
  <c r="E37" i="55" s="1"/>
  <c r="G36" i="55"/>
  <c r="D36" i="55"/>
  <c r="E36" i="55" s="1"/>
  <c r="G35" i="55"/>
  <c r="D35" i="55"/>
  <c r="E35" i="55" s="1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O49" i="54"/>
  <c r="L29" i="54"/>
  <c r="X43" i="53" s="1"/>
  <c r="J29" i="54"/>
  <c r="E29" i="54"/>
  <c r="Q43" i="53" s="1"/>
  <c r="N20" i="54"/>
  <c r="Z46" i="53" s="1"/>
  <c r="M20" i="54"/>
  <c r="L20" i="54"/>
  <c r="K20" i="54"/>
  <c r="J20" i="54"/>
  <c r="I20" i="54"/>
  <c r="H20" i="54"/>
  <c r="G20" i="54"/>
  <c r="F20" i="54"/>
  <c r="D20" i="54"/>
  <c r="P46" i="53" s="1"/>
  <c r="C20" i="54"/>
  <c r="N17" i="54"/>
  <c r="M17" i="54"/>
  <c r="L17" i="54"/>
  <c r="X45" i="53" s="1"/>
  <c r="K17" i="54"/>
  <c r="W45" i="53" s="1"/>
  <c r="J17" i="54"/>
  <c r="I17" i="54"/>
  <c r="H17" i="54"/>
  <c r="G17" i="54"/>
  <c r="F17" i="54"/>
  <c r="D17" i="54"/>
  <c r="C17" i="54"/>
  <c r="P77" i="53"/>
  <c r="N11" i="54"/>
  <c r="M11" i="54"/>
  <c r="L11" i="54"/>
  <c r="X41" i="53" s="1"/>
  <c r="J11" i="54"/>
  <c r="I11" i="54"/>
  <c r="U41" i="53" s="1"/>
  <c r="G11" i="54"/>
  <c r="F11" i="54"/>
  <c r="R41" i="53" s="1"/>
  <c r="E11" i="54"/>
  <c r="Q41" i="53" s="1"/>
  <c r="C11" i="54"/>
  <c r="O41" i="53" s="1"/>
  <c r="Y73" i="53"/>
  <c r="X73" i="53"/>
  <c r="W73" i="53"/>
  <c r="S73" i="53"/>
  <c r="R73" i="53"/>
  <c r="Z72" i="53"/>
  <c r="X72" i="53"/>
  <c r="V72" i="53"/>
  <c r="U72" i="53"/>
  <c r="T72" i="53"/>
  <c r="Q72" i="53"/>
  <c r="O35" i="54"/>
  <c r="N24" i="54"/>
  <c r="N25" i="54"/>
  <c r="M24" i="54"/>
  <c r="M25" i="54" s="1"/>
  <c r="L24" i="54"/>
  <c r="L25" i="54" s="1"/>
  <c r="K24" i="54"/>
  <c r="K25" i="54"/>
  <c r="J24" i="54"/>
  <c r="J25" i="54"/>
  <c r="I24" i="54"/>
  <c r="I25" i="54" s="1"/>
  <c r="H24" i="54"/>
  <c r="H25" i="54" s="1"/>
  <c r="G24" i="54"/>
  <c r="G25" i="54"/>
  <c r="F24" i="54"/>
  <c r="F25" i="54"/>
  <c r="E24" i="54"/>
  <c r="E25" i="54" s="1"/>
  <c r="D24" i="54"/>
  <c r="D25" i="54" s="1"/>
  <c r="C24" i="54"/>
  <c r="O23" i="54"/>
  <c r="O3" i="54"/>
  <c r="D29" i="54"/>
  <c r="P43" i="53" s="1"/>
  <c r="C25" i="54"/>
  <c r="M28" i="53"/>
  <c r="L28" i="53"/>
  <c r="L10" i="53"/>
  <c r="L13" i="53"/>
  <c r="M6" i="53"/>
  <c r="L6" i="53"/>
  <c r="F30" i="53"/>
  <c r="F31" i="53"/>
  <c r="H31" i="53"/>
  <c r="I31" i="53"/>
  <c r="J32" i="53"/>
  <c r="J33" i="53"/>
  <c r="F34" i="53"/>
  <c r="G34" i="53"/>
  <c r="H35" i="53"/>
  <c r="I28" i="53"/>
  <c r="K28" i="53"/>
  <c r="F28" i="53"/>
  <c r="F19" i="53"/>
  <c r="F20" i="53"/>
  <c r="H20" i="53"/>
  <c r="I20" i="53"/>
  <c r="J21" i="53"/>
  <c r="J22" i="53"/>
  <c r="F23" i="53"/>
  <c r="G23" i="53"/>
  <c r="H24" i="53"/>
  <c r="I17" i="53"/>
  <c r="K17" i="53"/>
  <c r="F17" i="53"/>
  <c r="H9" i="53"/>
  <c r="I9" i="53"/>
  <c r="F12" i="53"/>
  <c r="G12" i="53"/>
  <c r="K6" i="53"/>
  <c r="F6" i="53"/>
  <c r="E32" i="53"/>
  <c r="B28" i="53"/>
  <c r="C78" i="53"/>
  <c r="C77" i="53"/>
  <c r="C75" i="53"/>
  <c r="C74" i="53"/>
  <c r="C73" i="53"/>
  <c r="C72" i="53"/>
  <c r="C46" i="53"/>
  <c r="C44" i="53"/>
  <c r="D44" i="53" s="1"/>
  <c r="E44" i="53" s="1"/>
  <c r="C41" i="53"/>
  <c r="D41" i="53" s="1"/>
  <c r="C40" i="53"/>
  <c r="Q5" i="35"/>
  <c r="L31" i="53"/>
  <c r="H30" i="53"/>
  <c r="N4" i="35"/>
  <c r="N13" i="35" s="1"/>
  <c r="J18" i="53"/>
  <c r="N3" i="35"/>
  <c r="Q3" i="35"/>
  <c r="Q4" i="35"/>
  <c r="Q13" i="35" s="1"/>
  <c r="B30" i="53"/>
  <c r="N5" i="35"/>
  <c r="B20" i="53"/>
  <c r="E5" i="54" l="1"/>
  <c r="Q39" i="53" s="1"/>
  <c r="O68" i="53"/>
  <c r="E41" i="57"/>
  <c r="G41" i="57" s="1"/>
  <c r="K8" i="54"/>
  <c r="W40" i="53" s="1"/>
  <c r="L5" i="54"/>
  <c r="X50" i="53" s="1"/>
  <c r="X61" i="53" s="1"/>
  <c r="O25" i="54"/>
  <c r="E12" i="54"/>
  <c r="E13" i="54" s="1"/>
  <c r="Q19" i="53" s="1"/>
  <c r="Q30" i="53" s="1"/>
  <c r="H8" i="54"/>
  <c r="T51" i="53" s="1"/>
  <c r="T62" i="53" s="1"/>
  <c r="T73" i="53"/>
  <c r="L14" i="54"/>
  <c r="X55" i="53" s="1"/>
  <c r="X77" i="53"/>
  <c r="W51" i="53"/>
  <c r="W62" i="53" s="1"/>
  <c r="L8" i="54"/>
  <c r="G5" i="54"/>
  <c r="S39" i="53" s="1"/>
  <c r="S72" i="53"/>
  <c r="I8" i="54"/>
  <c r="U51" i="53" s="1"/>
  <c r="U62" i="53" s="1"/>
  <c r="U73" i="53"/>
  <c r="E14" i="54"/>
  <c r="Q44" i="53" s="1"/>
  <c r="Q77" i="53"/>
  <c r="M14" i="54"/>
  <c r="Y44" i="53" s="1"/>
  <c r="Y77" i="53"/>
  <c r="AD41" i="53"/>
  <c r="H5" i="54"/>
  <c r="T39" i="53" s="1"/>
  <c r="C8" i="54"/>
  <c r="O51" i="53" s="1"/>
  <c r="O73" i="53"/>
  <c r="J8" i="54"/>
  <c r="J9" i="54" s="1"/>
  <c r="J10" i="54" s="1"/>
  <c r="V18" i="53" s="1"/>
  <c r="V29" i="53" s="1"/>
  <c r="V73" i="53"/>
  <c r="F14" i="54"/>
  <c r="F15" i="54" s="1"/>
  <c r="R11" i="53" s="1"/>
  <c r="R77" i="53"/>
  <c r="N14" i="54"/>
  <c r="Z44" i="53" s="1"/>
  <c r="Z77" i="53"/>
  <c r="M5" i="54"/>
  <c r="Y39" i="53" s="1"/>
  <c r="Y72" i="53"/>
  <c r="D8" i="54"/>
  <c r="D9" i="54" s="1"/>
  <c r="D10" i="54" s="1"/>
  <c r="P18" i="53" s="1"/>
  <c r="P29" i="53" s="1"/>
  <c r="P73" i="53"/>
  <c r="AC73" i="53" s="1"/>
  <c r="G14" i="54"/>
  <c r="S44" i="53" s="1"/>
  <c r="S77" i="53"/>
  <c r="D5" i="54"/>
  <c r="P50" i="53" s="1"/>
  <c r="P61" i="53" s="1"/>
  <c r="P72" i="53"/>
  <c r="F8" i="54"/>
  <c r="R40" i="53" s="1"/>
  <c r="M8" i="54"/>
  <c r="Y51" i="53" s="1"/>
  <c r="I14" i="54"/>
  <c r="U44" i="53" s="1"/>
  <c r="U77" i="53"/>
  <c r="F5" i="54"/>
  <c r="R72" i="53"/>
  <c r="O24" i="54"/>
  <c r="C5" i="54"/>
  <c r="O39" i="53" s="1"/>
  <c r="O72" i="53"/>
  <c r="H14" i="54"/>
  <c r="T44" i="53" s="1"/>
  <c r="T77" i="53"/>
  <c r="U91" i="53"/>
  <c r="E8" i="54"/>
  <c r="Q51" i="53" s="1"/>
  <c r="Q62" i="53" s="1"/>
  <c r="Q73" i="53"/>
  <c r="K18" i="54"/>
  <c r="K19" i="54" s="1"/>
  <c r="W23" i="53" s="1"/>
  <c r="W34" i="53" s="1"/>
  <c r="K5" i="54"/>
  <c r="W50" i="53" s="1"/>
  <c r="W61" i="53" s="1"/>
  <c r="W72" i="53"/>
  <c r="J14" i="54"/>
  <c r="J15" i="54" s="1"/>
  <c r="V77" i="53"/>
  <c r="N8" i="54"/>
  <c r="Z40" i="53" s="1"/>
  <c r="Z73" i="53"/>
  <c r="C14" i="54"/>
  <c r="O55" i="53" s="1"/>
  <c r="O77" i="53"/>
  <c r="K14" i="54"/>
  <c r="W55" i="53" s="1"/>
  <c r="W77" i="53"/>
  <c r="T91" i="53"/>
  <c r="G57" i="54"/>
  <c r="E30" i="54"/>
  <c r="Q10" i="53" s="1"/>
  <c r="C46" i="54"/>
  <c r="H27" i="54"/>
  <c r="T9" i="53" s="1"/>
  <c r="D21" i="54"/>
  <c r="P13" i="53" s="1"/>
  <c r="G30" i="54"/>
  <c r="C29" i="54"/>
  <c r="C57" i="54"/>
  <c r="K30" i="54"/>
  <c r="K31" i="54" s="1"/>
  <c r="W21" i="53" s="1"/>
  <c r="W32" i="53" s="1"/>
  <c r="AJ32" i="53" s="1"/>
  <c r="F21" i="54"/>
  <c r="R13" i="53" s="1"/>
  <c r="G18" i="54"/>
  <c r="S12" i="53" s="1"/>
  <c r="AF12" i="53" s="1"/>
  <c r="H18" i="54"/>
  <c r="T12" i="53" s="1"/>
  <c r="AG12" i="53" s="1"/>
  <c r="G12" i="54"/>
  <c r="S8" i="53" s="1"/>
  <c r="I12" i="54"/>
  <c r="D43" i="55"/>
  <c r="Q42" i="53"/>
  <c r="E27" i="54"/>
  <c r="Q9" i="53" s="1"/>
  <c r="S42" i="53"/>
  <c r="G27" i="54"/>
  <c r="S9" i="53" s="1"/>
  <c r="Z42" i="53"/>
  <c r="N27" i="54"/>
  <c r="Z9" i="53" s="1"/>
  <c r="J27" i="54"/>
  <c r="V9" i="53" s="1"/>
  <c r="D30" i="54"/>
  <c r="P10" i="53" s="1"/>
  <c r="L30" i="54"/>
  <c r="X10" i="53" s="1"/>
  <c r="K46" i="54"/>
  <c r="H30" i="54"/>
  <c r="H31" i="54" s="1"/>
  <c r="T21" i="53" s="1"/>
  <c r="T32" i="53" s="1"/>
  <c r="B76" i="53"/>
  <c r="C76" i="53" s="1"/>
  <c r="C79" i="53"/>
  <c r="D79" i="53" s="1"/>
  <c r="E79" i="53" s="1"/>
  <c r="F79" i="53" s="1"/>
  <c r="AB75" i="53"/>
  <c r="I27" i="54"/>
  <c r="U9" i="53" s="1"/>
  <c r="U42" i="53"/>
  <c r="I46" i="54"/>
  <c r="I5" i="54"/>
  <c r="U50" i="53" s="1"/>
  <c r="U61" i="53" s="1"/>
  <c r="D57" i="54"/>
  <c r="O55" i="54"/>
  <c r="O52" i="54"/>
  <c r="R67" i="53"/>
  <c r="V43" i="53"/>
  <c r="J30" i="54"/>
  <c r="V10" i="53" s="1"/>
  <c r="I30" i="54"/>
  <c r="U10" i="53" s="1"/>
  <c r="F30" i="54"/>
  <c r="R10" i="53" s="1"/>
  <c r="R43" i="53"/>
  <c r="F31" i="54"/>
  <c r="R21" i="53" s="1"/>
  <c r="R32" i="53" s="1"/>
  <c r="AE32" i="53" s="1"/>
  <c r="O45" i="54"/>
  <c r="C18" i="55" s="1"/>
  <c r="E20" i="55" s="1"/>
  <c r="T56" i="53"/>
  <c r="O54" i="54"/>
  <c r="C18" i="54"/>
  <c r="O12" i="53" s="1"/>
  <c r="O45" i="53"/>
  <c r="N30" i="54"/>
  <c r="Z10" i="53" s="1"/>
  <c r="Z43" i="53"/>
  <c r="Y42" i="53"/>
  <c r="M27" i="54"/>
  <c r="Y9" i="53" s="1"/>
  <c r="D40" i="53"/>
  <c r="K11" i="54"/>
  <c r="F12" i="54"/>
  <c r="R8" i="53" s="1"/>
  <c r="J28" i="54"/>
  <c r="V20" i="53" s="1"/>
  <c r="V31" i="53" s="1"/>
  <c r="AI31" i="53" s="1"/>
  <c r="P76" i="53"/>
  <c r="E41" i="53"/>
  <c r="F41" i="53" s="1"/>
  <c r="O42" i="53"/>
  <c r="AB42" i="53" s="1"/>
  <c r="C27" i="54"/>
  <c r="X52" i="53"/>
  <c r="X63" i="53" s="1"/>
  <c r="X74" i="53" s="1"/>
  <c r="L57" i="54"/>
  <c r="V56" i="53"/>
  <c r="V67" i="53" s="1"/>
  <c r="V78" i="53" s="1"/>
  <c r="J57" i="54"/>
  <c r="Y43" i="53"/>
  <c r="M30" i="54"/>
  <c r="I57" i="54"/>
  <c r="K27" i="54"/>
  <c r="W9" i="53" s="1"/>
  <c r="W42" i="53"/>
  <c r="O53" i="54"/>
  <c r="K57" i="54"/>
  <c r="W53" i="53"/>
  <c r="W64" i="53" s="1"/>
  <c r="W75" i="53" s="1"/>
  <c r="C42" i="53"/>
  <c r="D42" i="53" s="1"/>
  <c r="B43" i="53"/>
  <c r="H57" i="54"/>
  <c r="T52" i="53"/>
  <c r="T63" i="53" s="1"/>
  <c r="T74" i="53" s="1"/>
  <c r="N57" i="54"/>
  <c r="O44" i="54"/>
  <c r="C15" i="55" s="1"/>
  <c r="E17" i="55" s="1"/>
  <c r="D26" i="54"/>
  <c r="L27" i="54"/>
  <c r="X9" i="53" s="1"/>
  <c r="H46" i="54"/>
  <c r="H11" i="54"/>
  <c r="H12" i="54" s="1"/>
  <c r="R42" i="53"/>
  <c r="F28" i="54"/>
  <c r="R20" i="53" s="1"/>
  <c r="R31" i="53" s="1"/>
  <c r="X42" i="53"/>
  <c r="G46" i="54"/>
  <c r="AI9" i="53"/>
  <c r="AH9" i="53"/>
  <c r="O56" i="54"/>
  <c r="M57" i="54"/>
  <c r="D21" i="53"/>
  <c r="U45" i="53"/>
  <c r="I18" i="54"/>
  <c r="U12" i="53" s="1"/>
  <c r="E17" i="54"/>
  <c r="O41" i="54"/>
  <c r="V45" i="53"/>
  <c r="J18" i="54"/>
  <c r="V12" i="53" s="1"/>
  <c r="Q67" i="53"/>
  <c r="AB41" i="53"/>
  <c r="W63" i="53"/>
  <c r="Y40" i="53"/>
  <c r="D14" i="54"/>
  <c r="O40" i="54"/>
  <c r="R45" i="53"/>
  <c r="F18" i="54"/>
  <c r="R12" i="53" s="1"/>
  <c r="E20" i="54"/>
  <c r="O42" i="54"/>
  <c r="X46" i="53"/>
  <c r="L21" i="54"/>
  <c r="X13" i="53" s="1"/>
  <c r="P74" i="53"/>
  <c r="AC74" i="53" s="1"/>
  <c r="X78" i="53"/>
  <c r="R79" i="53"/>
  <c r="Y46" i="53"/>
  <c r="Q50" i="53"/>
  <c r="D46" i="54"/>
  <c r="D11" i="54"/>
  <c r="O39" i="54"/>
  <c r="Y41" i="53"/>
  <c r="M12" i="54"/>
  <c r="Y8" i="53" s="1"/>
  <c r="F57" i="54"/>
  <c r="R52" i="53"/>
  <c r="P68" i="53"/>
  <c r="C83" i="53"/>
  <c r="B84" i="53"/>
  <c r="R46" i="53"/>
  <c r="G8" i="54"/>
  <c r="O38" i="54"/>
  <c r="T46" i="53"/>
  <c r="H21" i="54"/>
  <c r="T13" i="53" s="1"/>
  <c r="L12" i="54"/>
  <c r="X8" i="53" s="1"/>
  <c r="O37" i="54"/>
  <c r="C15" i="56" s="1"/>
  <c r="E46" i="54"/>
  <c r="J46" i="54"/>
  <c r="J5" i="54"/>
  <c r="O46" i="53"/>
  <c r="C21" i="54"/>
  <c r="C22" i="54" s="1"/>
  <c r="V46" i="53"/>
  <c r="J21" i="54"/>
  <c r="L18" i="54"/>
  <c r="X12" i="53" s="1"/>
  <c r="N46" i="54"/>
  <c r="N5" i="54"/>
  <c r="S46" i="53"/>
  <c r="O67" i="53"/>
  <c r="Z45" i="53"/>
  <c r="N18" i="54"/>
  <c r="Z12" i="53" s="1"/>
  <c r="G21" i="54"/>
  <c r="S13" i="53" s="1"/>
  <c r="M21" i="54"/>
  <c r="Y13" i="53" s="1"/>
  <c r="AL13" i="53" s="1"/>
  <c r="N12" i="54"/>
  <c r="Z8" i="53" s="1"/>
  <c r="Z41" i="53"/>
  <c r="K21" i="54"/>
  <c r="W46" i="53"/>
  <c r="Q79" i="53"/>
  <c r="C12" i="54"/>
  <c r="D6" i="54"/>
  <c r="F46" i="54"/>
  <c r="M46" i="54"/>
  <c r="S41" i="53"/>
  <c r="P45" i="53"/>
  <c r="D18" i="54"/>
  <c r="Y45" i="53"/>
  <c r="M18" i="54"/>
  <c r="O51" i="54"/>
  <c r="O52" i="53"/>
  <c r="U46" i="53"/>
  <c r="I21" i="54"/>
  <c r="N21" i="54"/>
  <c r="Q52" i="53"/>
  <c r="E57" i="54"/>
  <c r="V41" i="53"/>
  <c r="J12" i="54"/>
  <c r="S45" i="53"/>
  <c r="L46" i="54"/>
  <c r="T45" i="53"/>
  <c r="E17" i="53"/>
  <c r="E21" i="53"/>
  <c r="B17" i="53"/>
  <c r="B7" i="53"/>
  <c r="B11" i="53"/>
  <c r="B8" i="53"/>
  <c r="B12" i="53"/>
  <c r="B10" i="53"/>
  <c r="B6" i="53"/>
  <c r="B9" i="53"/>
  <c r="B13" i="53"/>
  <c r="M18" i="53"/>
  <c r="M22" i="53"/>
  <c r="L19" i="53"/>
  <c r="L23" i="53"/>
  <c r="M19" i="53"/>
  <c r="M23" i="53"/>
  <c r="M20" i="53"/>
  <c r="M24" i="53"/>
  <c r="M17" i="53"/>
  <c r="G7" i="53"/>
  <c r="I8" i="53"/>
  <c r="K9" i="53"/>
  <c r="G11" i="53"/>
  <c r="I12" i="53"/>
  <c r="K13" i="53"/>
  <c r="H7" i="53"/>
  <c r="J8" i="53"/>
  <c r="F10" i="53"/>
  <c r="H11" i="53"/>
  <c r="J12" i="53"/>
  <c r="G6" i="53"/>
  <c r="I7" i="53"/>
  <c r="K8" i="53"/>
  <c r="G10" i="53"/>
  <c r="I11" i="53"/>
  <c r="K12" i="53"/>
  <c r="H6" i="53"/>
  <c r="K7" i="53"/>
  <c r="G9" i="53"/>
  <c r="I10" i="53"/>
  <c r="K11" i="53"/>
  <c r="G13" i="53"/>
  <c r="J6" i="53"/>
  <c r="C17" i="53"/>
  <c r="C28" i="53"/>
  <c r="I6" i="53"/>
  <c r="F9" i="53"/>
  <c r="L35" i="53"/>
  <c r="K5" i="35"/>
  <c r="M7" i="53"/>
  <c r="M11" i="53"/>
  <c r="L8" i="53"/>
  <c r="L12" i="53"/>
  <c r="M8" i="53"/>
  <c r="M12" i="53"/>
  <c r="M9" i="53"/>
  <c r="M13" i="53"/>
  <c r="B24" i="53"/>
  <c r="B35" i="53"/>
  <c r="B31" i="53"/>
  <c r="J13" i="53"/>
  <c r="F11" i="53"/>
  <c r="H8" i="53"/>
  <c r="J24" i="53"/>
  <c r="F22" i="53"/>
  <c r="H19" i="53"/>
  <c r="J35" i="53"/>
  <c r="F33" i="53"/>
  <c r="L11" i="53"/>
  <c r="L22" i="53"/>
  <c r="L33" i="53"/>
  <c r="K4" i="35"/>
  <c r="K13" i="35" s="1"/>
  <c r="D32" i="53"/>
  <c r="C18" i="53"/>
  <c r="C20" i="53"/>
  <c r="C22" i="53"/>
  <c r="C24" i="53"/>
  <c r="D18" i="53"/>
  <c r="D20" i="53"/>
  <c r="D22" i="53"/>
  <c r="D24" i="53"/>
  <c r="E18" i="53"/>
  <c r="E20" i="53"/>
  <c r="E22" i="53"/>
  <c r="E24" i="53"/>
  <c r="C19" i="53"/>
  <c r="C21" i="53"/>
  <c r="C23" i="53"/>
  <c r="D17" i="53"/>
  <c r="B21" i="53"/>
  <c r="B32" i="53"/>
  <c r="J11" i="53"/>
  <c r="L24" i="53"/>
  <c r="G29" i="53"/>
  <c r="I30" i="53"/>
  <c r="K31" i="53"/>
  <c r="G33" i="53"/>
  <c r="I34" i="53"/>
  <c r="K35" i="53"/>
  <c r="H29" i="53"/>
  <c r="J30" i="53"/>
  <c r="F32" i="53"/>
  <c r="H33" i="53"/>
  <c r="J34" i="53"/>
  <c r="G28" i="53"/>
  <c r="I29" i="53"/>
  <c r="K30" i="53"/>
  <c r="G32" i="53"/>
  <c r="I33" i="53"/>
  <c r="K34" i="53"/>
  <c r="H28" i="53"/>
  <c r="K29" i="53"/>
  <c r="G31" i="53"/>
  <c r="I32" i="53"/>
  <c r="K33" i="53"/>
  <c r="G35" i="53"/>
  <c r="J28" i="53"/>
  <c r="E23" i="53"/>
  <c r="E19" i="53"/>
  <c r="E34" i="53"/>
  <c r="E30" i="53"/>
  <c r="I13" i="53"/>
  <c r="K10" i="53"/>
  <c r="G8" i="53"/>
  <c r="I24" i="53"/>
  <c r="K21" i="53"/>
  <c r="G19" i="53"/>
  <c r="I35" i="53"/>
  <c r="K32" i="53"/>
  <c r="G30" i="53"/>
  <c r="M10" i="53"/>
  <c r="M21" i="53"/>
  <c r="M32" i="53"/>
  <c r="L17" i="53"/>
  <c r="E28" i="53"/>
  <c r="D23" i="53"/>
  <c r="D34" i="53"/>
  <c r="H13" i="53"/>
  <c r="F8" i="53"/>
  <c r="L32" i="53"/>
  <c r="B23" i="53"/>
  <c r="B19" i="53"/>
  <c r="B34" i="53"/>
  <c r="F13" i="53"/>
  <c r="H10" i="53"/>
  <c r="AH10" i="53" s="1"/>
  <c r="J7" i="53"/>
  <c r="F24" i="53"/>
  <c r="H21" i="53"/>
  <c r="F35" i="53"/>
  <c r="H32" i="53"/>
  <c r="J29" i="53"/>
  <c r="L9" i="53"/>
  <c r="L20" i="53"/>
  <c r="C29" i="53"/>
  <c r="C31" i="53"/>
  <c r="C33" i="53"/>
  <c r="C35" i="53"/>
  <c r="D29" i="53"/>
  <c r="D31" i="53"/>
  <c r="D33" i="53"/>
  <c r="D35" i="53"/>
  <c r="E29" i="53"/>
  <c r="E31" i="53"/>
  <c r="E33" i="53"/>
  <c r="E35" i="53"/>
  <c r="C30" i="53"/>
  <c r="C32" i="53"/>
  <c r="C34" i="53"/>
  <c r="D28" i="53"/>
  <c r="M29" i="53"/>
  <c r="M33" i="53"/>
  <c r="L30" i="53"/>
  <c r="L34" i="53"/>
  <c r="M30" i="53"/>
  <c r="M34" i="53"/>
  <c r="M31" i="53"/>
  <c r="M35" i="53"/>
  <c r="D19" i="53"/>
  <c r="D30" i="53"/>
  <c r="J10" i="53"/>
  <c r="L21" i="53"/>
  <c r="K3" i="35"/>
  <c r="G18" i="53"/>
  <c r="I19" i="53"/>
  <c r="K20" i="53"/>
  <c r="G22" i="53"/>
  <c r="I23" i="53"/>
  <c r="K24" i="53"/>
  <c r="H18" i="53"/>
  <c r="J19" i="53"/>
  <c r="F21" i="53"/>
  <c r="H22" i="53"/>
  <c r="J23" i="53"/>
  <c r="G17" i="53"/>
  <c r="I18" i="53"/>
  <c r="K19" i="53"/>
  <c r="G21" i="53"/>
  <c r="I22" i="53"/>
  <c r="K23" i="53"/>
  <c r="H17" i="53"/>
  <c r="K18" i="53"/>
  <c r="G20" i="53"/>
  <c r="I21" i="53"/>
  <c r="K22" i="53"/>
  <c r="G24" i="53"/>
  <c r="J17" i="53"/>
  <c r="B22" i="53"/>
  <c r="B18" i="53"/>
  <c r="B33" i="53"/>
  <c r="B29" i="53"/>
  <c r="H12" i="53"/>
  <c r="J9" i="53"/>
  <c r="F7" i="53"/>
  <c r="H23" i="53"/>
  <c r="J20" i="53"/>
  <c r="F18" i="53"/>
  <c r="H34" i="53"/>
  <c r="J31" i="53"/>
  <c r="F29" i="53"/>
  <c r="L7" i="53"/>
  <c r="L18" i="53"/>
  <c r="L29" i="53"/>
  <c r="D73" i="53"/>
  <c r="F44" i="53"/>
  <c r="AC75" i="53"/>
  <c r="D75" i="53"/>
  <c r="C45" i="53"/>
  <c r="D74" i="53"/>
  <c r="D77" i="53"/>
  <c r="D46" i="53"/>
  <c r="AC46" i="53"/>
  <c r="D72" i="53"/>
  <c r="D78" i="53"/>
  <c r="AC78" i="53"/>
  <c r="C39" i="53"/>
  <c r="E40" i="57" l="1"/>
  <c r="G40" i="57" s="1"/>
  <c r="X39" i="53"/>
  <c r="L6" i="54"/>
  <c r="X6" i="53" s="1"/>
  <c r="AK6" i="53" s="1"/>
  <c r="E6" i="54"/>
  <c r="Q6" i="53" s="1"/>
  <c r="P39" i="53"/>
  <c r="AC39" i="53" s="1"/>
  <c r="AB45" i="53"/>
  <c r="N15" i="54"/>
  <c r="N16" i="54" s="1"/>
  <c r="Z22" i="53" s="1"/>
  <c r="Z33" i="53" s="1"/>
  <c r="AM33" i="53" s="1"/>
  <c r="G6" i="54"/>
  <c r="S6" i="53" s="1"/>
  <c r="Z55" i="53"/>
  <c r="Z66" i="53" s="1"/>
  <c r="S50" i="53"/>
  <c r="S61" i="53" s="1"/>
  <c r="AB46" i="53"/>
  <c r="Q8" i="53"/>
  <c r="O66" i="53"/>
  <c r="K9" i="54"/>
  <c r="K10" i="54" s="1"/>
  <c r="W18" i="53" s="1"/>
  <c r="AB39" i="53"/>
  <c r="O44" i="53"/>
  <c r="O79" i="53"/>
  <c r="AB79" i="53" s="1"/>
  <c r="E53" i="57"/>
  <c r="G53" i="57" s="1"/>
  <c r="AD19" i="53"/>
  <c r="E36" i="57"/>
  <c r="G36" i="57" s="1"/>
  <c r="H6" i="54"/>
  <c r="T6" i="53" s="1"/>
  <c r="AG6" i="53" s="1"/>
  <c r="C6" i="54"/>
  <c r="C7" i="54" s="1"/>
  <c r="C12" i="55"/>
  <c r="C12" i="57" s="1"/>
  <c r="C17" i="56"/>
  <c r="D17" i="56" s="1"/>
  <c r="Y50" i="53"/>
  <c r="Y61" i="53" s="1"/>
  <c r="AD30" i="53"/>
  <c r="T50" i="53"/>
  <c r="T61" i="53" s="1"/>
  <c r="D15" i="56"/>
  <c r="C21" i="55"/>
  <c r="C21" i="57" s="1"/>
  <c r="C21" i="56"/>
  <c r="D21" i="56" s="1"/>
  <c r="H9" i="54"/>
  <c r="T7" i="53" s="1"/>
  <c r="AG7" i="53" s="1"/>
  <c r="C24" i="55"/>
  <c r="C24" i="57" s="1"/>
  <c r="C22" i="56"/>
  <c r="D22" i="56" s="1"/>
  <c r="T40" i="53"/>
  <c r="T41" i="53"/>
  <c r="T47" i="53" s="1"/>
  <c r="F9" i="54"/>
  <c r="R7" i="53" s="1"/>
  <c r="C9" i="55"/>
  <c r="C9" i="57" s="1"/>
  <c r="C16" i="56"/>
  <c r="D16" i="56" s="1"/>
  <c r="C27" i="55"/>
  <c r="C27" i="57" s="1"/>
  <c r="C23" i="56"/>
  <c r="D23" i="56" s="1"/>
  <c r="U55" i="53"/>
  <c r="U66" i="53" s="1"/>
  <c r="U69" i="53" s="1"/>
  <c r="I15" i="54"/>
  <c r="U11" i="53" s="1"/>
  <c r="AH11" i="53" s="1"/>
  <c r="Q40" i="53"/>
  <c r="AD40" i="53" s="1"/>
  <c r="M6" i="54"/>
  <c r="M7" i="54" s="1"/>
  <c r="Y17" i="53" s="1"/>
  <c r="AL17" i="53" s="1"/>
  <c r="E9" i="54"/>
  <c r="Q7" i="53" s="1"/>
  <c r="U40" i="53"/>
  <c r="H15" i="54"/>
  <c r="T11" i="53" s="1"/>
  <c r="AG11" i="53" s="1"/>
  <c r="I9" i="54"/>
  <c r="U7" i="53" s="1"/>
  <c r="AH7" i="53" s="1"/>
  <c r="X44" i="53"/>
  <c r="V11" i="53"/>
  <c r="AI11" i="53" s="1"/>
  <c r="J16" i="54"/>
  <c r="V22" i="53" s="1"/>
  <c r="V33" i="53" s="1"/>
  <c r="AI33" i="53" s="1"/>
  <c r="F22" i="54"/>
  <c r="R24" i="53" s="1"/>
  <c r="R35" i="53" s="1"/>
  <c r="AE35" i="53" s="1"/>
  <c r="O8" i="54"/>
  <c r="N9" i="54"/>
  <c r="Z7" i="53" s="1"/>
  <c r="AM7" i="53" s="1"/>
  <c r="W44" i="53"/>
  <c r="L32" i="54"/>
  <c r="O50" i="53"/>
  <c r="L9" i="54"/>
  <c r="X7" i="53" s="1"/>
  <c r="AK7" i="53" s="1"/>
  <c r="X40" i="53"/>
  <c r="S55" i="53"/>
  <c r="S66" i="53" s="1"/>
  <c r="K6" i="54"/>
  <c r="K7" i="54" s="1"/>
  <c r="W17" i="53" s="1"/>
  <c r="AJ17" i="53" s="1"/>
  <c r="Z51" i="53"/>
  <c r="Z62" i="53" s="1"/>
  <c r="R51" i="53"/>
  <c r="R62" i="53" s="1"/>
  <c r="W12" i="53"/>
  <c r="R39" i="53"/>
  <c r="R50" i="53"/>
  <c r="R61" i="53" s="1"/>
  <c r="T55" i="53"/>
  <c r="T66" i="53" s="1"/>
  <c r="X51" i="53"/>
  <c r="X62" i="53" s="1"/>
  <c r="F6" i="54"/>
  <c r="R6" i="53" s="1"/>
  <c r="K15" i="54"/>
  <c r="AJ23" i="53"/>
  <c r="K32" i="54"/>
  <c r="G32" i="54"/>
  <c r="M32" i="54"/>
  <c r="P7" i="53"/>
  <c r="C15" i="54"/>
  <c r="O11" i="53" s="1"/>
  <c r="AB11" i="53" s="1"/>
  <c r="C32" i="54"/>
  <c r="V55" i="53"/>
  <c r="V66" i="53" s="1"/>
  <c r="V44" i="53"/>
  <c r="P40" i="53"/>
  <c r="AC40" i="53" s="1"/>
  <c r="P51" i="53"/>
  <c r="P62" i="53" s="1"/>
  <c r="V51" i="53"/>
  <c r="V62" i="53" s="1"/>
  <c r="V40" i="53"/>
  <c r="AJ34" i="53"/>
  <c r="G15" i="54"/>
  <c r="G16" i="54" s="1"/>
  <c r="S22" i="53" s="1"/>
  <c r="S33" i="53" s="1"/>
  <c r="AF33" i="53" s="1"/>
  <c r="Q55" i="53"/>
  <c r="Q58" i="53" s="1"/>
  <c r="W10" i="53"/>
  <c r="Y55" i="53"/>
  <c r="O40" i="53"/>
  <c r="F32" i="54"/>
  <c r="R44" i="53"/>
  <c r="AE44" i="53" s="1"/>
  <c r="M9" i="54"/>
  <c r="Y7" i="53" s="1"/>
  <c r="AL7" i="53" s="1"/>
  <c r="M15" i="54"/>
  <c r="Y11" i="53" s="1"/>
  <c r="AL11" i="53" s="1"/>
  <c r="C9" i="54"/>
  <c r="O7" i="53" s="1"/>
  <c r="AB7" i="53" s="1"/>
  <c r="L15" i="54"/>
  <c r="X11" i="53" s="1"/>
  <c r="AK11" i="53" s="1"/>
  <c r="E7" i="54"/>
  <c r="Q17" i="53" s="1"/>
  <c r="Q28" i="53" s="1"/>
  <c r="AD28" i="53" s="1"/>
  <c r="R55" i="53"/>
  <c r="R66" i="53" s="1"/>
  <c r="E15" i="54"/>
  <c r="Q11" i="53" s="1"/>
  <c r="O14" i="54"/>
  <c r="AD21" i="53"/>
  <c r="H32" i="54"/>
  <c r="E31" i="54"/>
  <c r="Q21" i="53" s="1"/>
  <c r="Q32" i="53" s="1"/>
  <c r="N32" i="54"/>
  <c r="AJ10" i="53"/>
  <c r="W39" i="53"/>
  <c r="AC72" i="53"/>
  <c r="D22" i="54"/>
  <c r="P24" i="53" s="1"/>
  <c r="P35" i="53" s="1"/>
  <c r="AC35" i="53" s="1"/>
  <c r="AD32" i="53"/>
  <c r="O29" i="54"/>
  <c r="AG9" i="53"/>
  <c r="I31" i="54"/>
  <c r="U21" i="53" s="1"/>
  <c r="U32" i="53" s="1"/>
  <c r="AH32" i="53" s="1"/>
  <c r="H28" i="54"/>
  <c r="T20" i="53" s="1"/>
  <c r="T31" i="53" s="1"/>
  <c r="AG31" i="53" s="1"/>
  <c r="AG13" i="53"/>
  <c r="Y47" i="53"/>
  <c r="AJ12" i="53"/>
  <c r="AK9" i="53"/>
  <c r="I28" i="54"/>
  <c r="U20" i="53" s="1"/>
  <c r="U31" i="53" s="1"/>
  <c r="AH31" i="53" s="1"/>
  <c r="T10" i="53"/>
  <c r="AG10" i="53" s="1"/>
  <c r="G28" i="54"/>
  <c r="S20" i="53" s="1"/>
  <c r="S31" i="53" s="1"/>
  <c r="AF31" i="53" s="1"/>
  <c r="S10" i="53"/>
  <c r="AF10" i="53" s="1"/>
  <c r="G31" i="54"/>
  <c r="S21" i="53" s="1"/>
  <c r="S32" i="53" s="1"/>
  <c r="AF32" i="53" s="1"/>
  <c r="AM9" i="53"/>
  <c r="AE21" i="53"/>
  <c r="AG21" i="53"/>
  <c r="AG32" i="53"/>
  <c r="AM10" i="53"/>
  <c r="AC76" i="53"/>
  <c r="N31" i="54"/>
  <c r="Z21" i="53" s="1"/>
  <c r="Z32" i="53" s="1"/>
  <c r="AM32" i="53" s="1"/>
  <c r="N28" i="54"/>
  <c r="Z20" i="53" s="1"/>
  <c r="Z31" i="53" s="1"/>
  <c r="AM31" i="53" s="1"/>
  <c r="O43" i="53"/>
  <c r="AB43" i="53" s="1"/>
  <c r="C30" i="54"/>
  <c r="O30" i="54" s="1"/>
  <c r="G19" i="54"/>
  <c r="S23" i="53" s="1"/>
  <c r="S34" i="53" s="1"/>
  <c r="AF34" i="53" s="1"/>
  <c r="AK12" i="53"/>
  <c r="G13" i="54"/>
  <c r="S19" i="53" s="1"/>
  <c r="S30" i="53" s="1"/>
  <c r="AF30" i="53" s="1"/>
  <c r="AF8" i="53"/>
  <c r="F13" i="54"/>
  <c r="R19" i="53" s="1"/>
  <c r="R30" i="53" s="1"/>
  <c r="AE30" i="53" s="1"/>
  <c r="M13" i="54"/>
  <c r="Y19" i="53" s="1"/>
  <c r="Y30" i="53" s="1"/>
  <c r="AL30" i="53" s="1"/>
  <c r="AH12" i="53"/>
  <c r="H19" i="54"/>
  <c r="T23" i="53" s="1"/>
  <c r="T34" i="53" s="1"/>
  <c r="AG34" i="53" s="1"/>
  <c r="C19" i="54"/>
  <c r="O23" i="53" s="1"/>
  <c r="O34" i="53" s="1"/>
  <c r="AB34" i="53" s="1"/>
  <c r="U8" i="53"/>
  <c r="AH8" i="53" s="1"/>
  <c r="I13" i="54"/>
  <c r="U19" i="53" s="1"/>
  <c r="U30" i="53" s="1"/>
  <c r="AH30" i="53" s="1"/>
  <c r="AI29" i="53"/>
  <c r="AC18" i="53"/>
  <c r="AC29" i="53"/>
  <c r="V7" i="53"/>
  <c r="AI7" i="53" s="1"/>
  <c r="AI18" i="53"/>
  <c r="D76" i="53"/>
  <c r="AD76" i="53" s="1"/>
  <c r="D31" i="54"/>
  <c r="P21" i="53" s="1"/>
  <c r="P32" i="53" s="1"/>
  <c r="AC32" i="53" s="1"/>
  <c r="AF9" i="53"/>
  <c r="W58" i="53"/>
  <c r="AK10" i="53"/>
  <c r="L31" i="54"/>
  <c r="X21" i="53" s="1"/>
  <c r="X32" i="53" s="1"/>
  <c r="AK32" i="53" s="1"/>
  <c r="E28" i="54"/>
  <c r="Q20" i="53" s="1"/>
  <c r="Q31" i="53" s="1"/>
  <c r="AD31" i="53" s="1"/>
  <c r="M28" i="54"/>
  <c r="Y20" i="53" s="1"/>
  <c r="Y31" i="53" s="1"/>
  <c r="AL31" i="53" s="1"/>
  <c r="AB76" i="53"/>
  <c r="AE79" i="53"/>
  <c r="AD79" i="53"/>
  <c r="AE41" i="53"/>
  <c r="T8" i="53"/>
  <c r="AG8" i="53" s="1"/>
  <c r="H13" i="54"/>
  <c r="T19" i="53" s="1"/>
  <c r="T30" i="53" s="1"/>
  <c r="AG30" i="53" s="1"/>
  <c r="C43" i="53"/>
  <c r="K12" i="54"/>
  <c r="W41" i="53"/>
  <c r="AL9" i="53"/>
  <c r="AK13" i="53"/>
  <c r="O57" i="54"/>
  <c r="U39" i="53"/>
  <c r="L22" i="54"/>
  <c r="X24" i="53" s="1"/>
  <c r="X35" i="53" s="1"/>
  <c r="AK35" i="53" s="1"/>
  <c r="AJ21" i="53"/>
  <c r="K28" i="54"/>
  <c r="W20" i="53" s="1"/>
  <c r="W31" i="53" s="1"/>
  <c r="AJ31" i="53" s="1"/>
  <c r="J31" i="54"/>
  <c r="V21" i="53" s="1"/>
  <c r="V32" i="53" s="1"/>
  <c r="AI32" i="53" s="1"/>
  <c r="AI10" i="53"/>
  <c r="I32" i="54"/>
  <c r="AJ9" i="53"/>
  <c r="H22" i="54"/>
  <c r="T24" i="53" s="1"/>
  <c r="T35" i="53" s="1"/>
  <c r="AG35" i="53" s="1"/>
  <c r="L28" i="54"/>
  <c r="X20" i="53" s="1"/>
  <c r="X31" i="53" s="1"/>
  <c r="AK31" i="53" s="1"/>
  <c r="L7" i="54"/>
  <c r="X17" i="53" s="1"/>
  <c r="AB77" i="53"/>
  <c r="I6" i="54"/>
  <c r="I7" i="54" s="1"/>
  <c r="U17" i="53" s="1"/>
  <c r="AE31" i="53"/>
  <c r="R78" i="53"/>
  <c r="AI20" i="53"/>
  <c r="Y10" i="53"/>
  <c r="AL10" i="53" s="1"/>
  <c r="M31" i="54"/>
  <c r="Y21" i="53" s="1"/>
  <c r="Y32" i="53" s="1"/>
  <c r="AL32" i="53" s="1"/>
  <c r="T67" i="53"/>
  <c r="T78" i="53" s="1"/>
  <c r="AE20" i="53"/>
  <c r="AL8" i="53"/>
  <c r="O5" i="54"/>
  <c r="O11" i="54"/>
  <c r="F16" i="54"/>
  <c r="R22" i="53" s="1"/>
  <c r="R33" i="53" s="1"/>
  <c r="AE33" i="53" s="1"/>
  <c r="O26" i="54"/>
  <c r="D27" i="54"/>
  <c r="P9" i="53" s="1"/>
  <c r="P42" i="53"/>
  <c r="AC42" i="53" s="1"/>
  <c r="O9" i="53"/>
  <c r="AB9" i="53" s="1"/>
  <c r="C28" i="54"/>
  <c r="E40" i="53"/>
  <c r="V13" i="53"/>
  <c r="AI13" i="53" s="1"/>
  <c r="J22" i="54"/>
  <c r="V24" i="53" s="1"/>
  <c r="V35" i="53" s="1"/>
  <c r="AI35" i="53" s="1"/>
  <c r="W74" i="53"/>
  <c r="J32" i="54"/>
  <c r="C6" i="55"/>
  <c r="C6" i="57" s="1"/>
  <c r="O46" i="54"/>
  <c r="R63" i="53"/>
  <c r="Y62" i="53"/>
  <c r="I19" i="54"/>
  <c r="U23" i="53" s="1"/>
  <c r="U34" i="53" s="1"/>
  <c r="AH34" i="53" s="1"/>
  <c r="AF13" i="53"/>
  <c r="AK8" i="53"/>
  <c r="W6" i="53"/>
  <c r="O8" i="53"/>
  <c r="AB8" i="53" s="1"/>
  <c r="C13" i="54"/>
  <c r="N13" i="54"/>
  <c r="Z19" i="53" s="1"/>
  <c r="Z30" i="53" s="1"/>
  <c r="AM30" i="53" s="1"/>
  <c r="N19" i="54"/>
  <c r="Z23" i="53" s="1"/>
  <c r="Z34" i="53" s="1"/>
  <c r="AM34" i="53" s="1"/>
  <c r="G22" i="54"/>
  <c r="S24" i="53" s="1"/>
  <c r="S35" i="53" s="1"/>
  <c r="AF35" i="53" s="1"/>
  <c r="L19" i="54"/>
  <c r="X23" i="53" s="1"/>
  <c r="X34" i="53" s="1"/>
  <c r="AK34" i="53" s="1"/>
  <c r="O24" i="53"/>
  <c r="O35" i="53" s="1"/>
  <c r="AB35" i="53" s="1"/>
  <c r="L13" i="54"/>
  <c r="X19" i="53" s="1"/>
  <c r="AK19" i="53" s="1"/>
  <c r="Q61" i="53"/>
  <c r="F19" i="54"/>
  <c r="R23" i="53" s="1"/>
  <c r="R34" i="53" s="1"/>
  <c r="AE34" i="53" s="1"/>
  <c r="E26" i="55"/>
  <c r="E26" i="57" s="1"/>
  <c r="AC83" i="53"/>
  <c r="D83" i="53"/>
  <c r="P6" i="53"/>
  <c r="D7" i="54"/>
  <c r="P17" i="53" s="1"/>
  <c r="AC17" i="53" s="1"/>
  <c r="P79" i="53"/>
  <c r="AC79" i="53" s="1"/>
  <c r="O6" i="53"/>
  <c r="AB6" i="53" s="1"/>
  <c r="E21" i="54"/>
  <c r="Q13" i="53" s="1"/>
  <c r="E32" i="54"/>
  <c r="Q46" i="53"/>
  <c r="AD46" i="53" s="1"/>
  <c r="AD44" i="53"/>
  <c r="AI12" i="53"/>
  <c r="O63" i="53"/>
  <c r="Q45" i="53"/>
  <c r="E64" i="57" s="1"/>
  <c r="E18" i="54"/>
  <c r="Q12" i="53" s="1"/>
  <c r="O17" i="54"/>
  <c r="AM12" i="53"/>
  <c r="W13" i="53"/>
  <c r="AJ13" i="53" s="1"/>
  <c r="K22" i="54"/>
  <c r="W24" i="53" s="1"/>
  <c r="W35" i="53" s="1"/>
  <c r="AJ35" i="53" s="1"/>
  <c r="J19" i="54"/>
  <c r="V23" i="53" s="1"/>
  <c r="V34" i="53" s="1"/>
  <c r="AI34" i="53" s="1"/>
  <c r="O13" i="53"/>
  <c r="AB13" i="53" s="1"/>
  <c r="E10" i="55"/>
  <c r="E10" i="57" s="1"/>
  <c r="E11" i="55"/>
  <c r="E11" i="57" s="1"/>
  <c r="W66" i="53"/>
  <c r="W69" i="53" s="1"/>
  <c r="V50" i="53"/>
  <c r="V39" i="53"/>
  <c r="J6" i="54"/>
  <c r="V6" i="53" s="1"/>
  <c r="X66" i="53"/>
  <c r="V8" i="53"/>
  <c r="AI8" i="53" s="1"/>
  <c r="J13" i="54"/>
  <c r="V19" i="53" s="1"/>
  <c r="V30" i="53" s="1"/>
  <c r="AI30" i="53" s="1"/>
  <c r="D19" i="54"/>
  <c r="P12" i="53"/>
  <c r="Z39" i="53"/>
  <c r="Z47" i="53" s="1"/>
  <c r="Z50" i="53"/>
  <c r="N6" i="54"/>
  <c r="Z6" i="53" s="1"/>
  <c r="O62" i="53"/>
  <c r="P41" i="53"/>
  <c r="D12" i="54"/>
  <c r="P8" i="53" s="1"/>
  <c r="Q78" i="53"/>
  <c r="AD78" i="53" s="1"/>
  <c r="O78" i="53"/>
  <c r="AB78" i="53" s="1"/>
  <c r="P44" i="53"/>
  <c r="AC44" i="53" s="1"/>
  <c r="P55" i="53"/>
  <c r="D15" i="54"/>
  <c r="D16" i="54" s="1"/>
  <c r="D32" i="54"/>
  <c r="Q63" i="53"/>
  <c r="Z13" i="53"/>
  <c r="AM13" i="53" s="1"/>
  <c r="N22" i="54"/>
  <c r="Z24" i="53" s="1"/>
  <c r="Z35" i="53" s="1"/>
  <c r="AM35" i="53" s="1"/>
  <c r="O20" i="54"/>
  <c r="AM8" i="53"/>
  <c r="AF6" i="53"/>
  <c r="I22" i="54"/>
  <c r="U24" i="53" s="1"/>
  <c r="U13" i="53"/>
  <c r="AH13" i="53" s="1"/>
  <c r="Y12" i="53"/>
  <c r="AL12" i="53" s="1"/>
  <c r="M19" i="54"/>
  <c r="Y23" i="53" s="1"/>
  <c r="Y34" i="53" s="1"/>
  <c r="AL34" i="53" s="1"/>
  <c r="I16" i="54"/>
  <c r="U22" i="53" s="1"/>
  <c r="U33" i="53" s="1"/>
  <c r="AH33" i="53" s="1"/>
  <c r="S40" i="53"/>
  <c r="S47" i="53" s="1"/>
  <c r="G9" i="54"/>
  <c r="S7" i="53" s="1"/>
  <c r="S51" i="53"/>
  <c r="S58" i="53" s="1"/>
  <c r="C84" i="53"/>
  <c r="AB84" i="53"/>
  <c r="M22" i="54"/>
  <c r="Y24" i="53" s="1"/>
  <c r="Y35" i="53" s="1"/>
  <c r="AL35" i="53" s="1"/>
  <c r="C10" i="53"/>
  <c r="C8" i="53"/>
  <c r="C6" i="53"/>
  <c r="AB12" i="53"/>
  <c r="C12" i="53"/>
  <c r="C11" i="53"/>
  <c r="C7" i="53"/>
  <c r="C13" i="53"/>
  <c r="C9" i="53"/>
  <c r="AF79" i="53"/>
  <c r="G79" i="53"/>
  <c r="E46" i="53"/>
  <c r="G44" i="53"/>
  <c r="AF44" i="53"/>
  <c r="E74" i="53"/>
  <c r="E72" i="53"/>
  <c r="D45" i="53"/>
  <c r="AC45" i="53"/>
  <c r="D39" i="53"/>
  <c r="E77" i="53"/>
  <c r="AD75" i="53"/>
  <c r="E75" i="53"/>
  <c r="E78" i="53"/>
  <c r="AD42" i="53"/>
  <c r="E42" i="53"/>
  <c r="E73" i="53"/>
  <c r="AD73" i="53"/>
  <c r="G41" i="53"/>
  <c r="AF41" i="53"/>
  <c r="E29" i="55" l="1"/>
  <c r="E29" i="57" s="1"/>
  <c r="H7" i="54"/>
  <c r="T17" i="53" s="1"/>
  <c r="AG17" i="53" s="1"/>
  <c r="E39" i="57"/>
  <c r="G39" i="57" s="1"/>
  <c r="W7" i="53"/>
  <c r="AJ7" i="53" s="1"/>
  <c r="L16" i="54"/>
  <c r="X22" i="53" s="1"/>
  <c r="X33" i="53" s="1"/>
  <c r="AK33" i="53" s="1"/>
  <c r="Z11" i="53"/>
  <c r="AM11" i="53" s="1"/>
  <c r="F7" i="54"/>
  <c r="R17" i="53" s="1"/>
  <c r="R28" i="53" s="1"/>
  <c r="AE28" i="53" s="1"/>
  <c r="AE36" i="53" s="1"/>
  <c r="E25" i="55"/>
  <c r="E25" i="57" s="1"/>
  <c r="U58" i="53"/>
  <c r="E58" i="57"/>
  <c r="G64" i="57"/>
  <c r="E76" i="57"/>
  <c r="G76" i="57" s="1"/>
  <c r="E70" i="57"/>
  <c r="G58" i="57"/>
  <c r="C16" i="54"/>
  <c r="O22" i="53" s="1"/>
  <c r="O33" i="53" s="1"/>
  <c r="AB33" i="53" s="1"/>
  <c r="C10" i="54"/>
  <c r="O18" i="53" s="1"/>
  <c r="X58" i="53"/>
  <c r="G7" i="54"/>
  <c r="S17" i="53" s="1"/>
  <c r="AC41" i="53"/>
  <c r="E60" i="57"/>
  <c r="E48" i="57"/>
  <c r="G48" i="57" s="1"/>
  <c r="E35" i="57"/>
  <c r="G35" i="57" s="1"/>
  <c r="E65" i="57"/>
  <c r="F10" i="54"/>
  <c r="R18" i="53" s="1"/>
  <c r="R29" i="53" s="1"/>
  <c r="AE29" i="53" s="1"/>
  <c r="Y58" i="53"/>
  <c r="Y6" i="53"/>
  <c r="AB40" i="53"/>
  <c r="E59" i="57"/>
  <c r="O58" i="53"/>
  <c r="E34" i="57"/>
  <c r="AB44" i="53"/>
  <c r="E63" i="57"/>
  <c r="E52" i="57"/>
  <c r="G52" i="57" s="1"/>
  <c r="D24" i="56"/>
  <c r="E23" i="55"/>
  <c r="E23" i="57" s="1"/>
  <c r="U47" i="53"/>
  <c r="U6" i="53"/>
  <c r="AH6" i="53" s="1"/>
  <c r="AH14" i="53" s="1"/>
  <c r="M16" i="54"/>
  <c r="Y22" i="53" s="1"/>
  <c r="Y33" i="53" s="1"/>
  <c r="AL33" i="53" s="1"/>
  <c r="S11" i="53"/>
  <c r="AF11" i="53" s="1"/>
  <c r="H16" i="54"/>
  <c r="T22" i="53" s="1"/>
  <c r="T33" i="53" s="1"/>
  <c r="AG33" i="53" s="1"/>
  <c r="E22" i="55"/>
  <c r="E22" i="57" s="1"/>
  <c r="L10" i="54"/>
  <c r="X18" i="53" s="1"/>
  <c r="X29" i="53" s="1"/>
  <c r="AK29" i="53" s="1"/>
  <c r="O61" i="53"/>
  <c r="C30" i="57"/>
  <c r="H10" i="54"/>
  <c r="T18" i="53" s="1"/>
  <c r="T29" i="53" s="1"/>
  <c r="AG29" i="53" s="1"/>
  <c r="E28" i="55"/>
  <c r="E28" i="57" s="1"/>
  <c r="N10" i="54"/>
  <c r="Z18" i="53" s="1"/>
  <c r="Z29" i="53" s="1"/>
  <c r="AM29" i="53" s="1"/>
  <c r="E13" i="55"/>
  <c r="E13" i="57" s="1"/>
  <c r="E14" i="55"/>
  <c r="E14" i="57" s="1"/>
  <c r="W47" i="53"/>
  <c r="X47" i="53"/>
  <c r="C24" i="56"/>
  <c r="X14" i="53"/>
  <c r="E10" i="54"/>
  <c r="Q18" i="53" s="1"/>
  <c r="Q29" i="53" s="1"/>
  <c r="AD29" i="53" s="1"/>
  <c r="AF23" i="53"/>
  <c r="E16" i="54"/>
  <c r="Q22" i="53" s="1"/>
  <c r="Q33" i="53" s="1"/>
  <c r="AD33" i="53" s="1"/>
  <c r="I10" i="54"/>
  <c r="U18" i="53" s="1"/>
  <c r="U29" i="53" s="1"/>
  <c r="AH29" i="53" s="1"/>
  <c r="Q66" i="53"/>
  <c r="Q69" i="53" s="1"/>
  <c r="AG20" i="53"/>
  <c r="AE24" i="53"/>
  <c r="V47" i="53"/>
  <c r="AI22" i="53"/>
  <c r="M10" i="54"/>
  <c r="Y18" i="53" s="1"/>
  <c r="Y29" i="53" s="1"/>
  <c r="AL29" i="53" s="1"/>
  <c r="E19" i="54"/>
  <c r="Q23" i="53" s="1"/>
  <c r="Q34" i="53" s="1"/>
  <c r="AD34" i="53" s="1"/>
  <c r="AD17" i="53"/>
  <c r="T58" i="53"/>
  <c r="R47" i="53"/>
  <c r="R14" i="53"/>
  <c r="R58" i="53"/>
  <c r="Y66" i="53"/>
  <c r="Y69" i="53" s="1"/>
  <c r="O47" i="53"/>
  <c r="AF19" i="53"/>
  <c r="E76" i="53"/>
  <c r="AC24" i="53"/>
  <c r="W11" i="53"/>
  <c r="AJ11" i="53" s="1"/>
  <c r="K16" i="54"/>
  <c r="W22" i="53" s="1"/>
  <c r="E22" i="54"/>
  <c r="Q24" i="53" s="1"/>
  <c r="Q35" i="53" s="1"/>
  <c r="AD35" i="53" s="1"/>
  <c r="AI24" i="53"/>
  <c r="AH21" i="53"/>
  <c r="AE19" i="53"/>
  <c r="AL19" i="53"/>
  <c r="AJ20" i="53"/>
  <c r="R69" i="53"/>
  <c r="T14" i="53"/>
  <c r="AF21" i="53"/>
  <c r="Q47" i="53"/>
  <c r="AH20" i="53"/>
  <c r="AK24" i="53"/>
  <c r="AH19" i="53"/>
  <c r="AM20" i="53"/>
  <c r="AF20" i="53"/>
  <c r="AK20" i="53"/>
  <c r="AM21" i="53"/>
  <c r="O10" i="53"/>
  <c r="AB10" i="53" s="1"/>
  <c r="AB14" i="53" s="1"/>
  <c r="C31" i="54"/>
  <c r="O21" i="53" s="1"/>
  <c r="O32" i="53" s="1"/>
  <c r="AB32" i="53" s="1"/>
  <c r="AN32" i="53" s="1"/>
  <c r="AG24" i="53"/>
  <c r="O18" i="54"/>
  <c r="AK14" i="53"/>
  <c r="AG18" i="53"/>
  <c r="V14" i="53"/>
  <c r="AB23" i="53"/>
  <c r="AG23" i="53"/>
  <c r="AG22" i="53"/>
  <c r="AE22" i="53"/>
  <c r="AK22" i="53"/>
  <c r="AI19" i="53"/>
  <c r="AG19" i="53"/>
  <c r="AG14" i="53"/>
  <c r="W29" i="53"/>
  <c r="AJ29" i="53" s="1"/>
  <c r="AJ18" i="53"/>
  <c r="AD18" i="53"/>
  <c r="AL20" i="53"/>
  <c r="AC21" i="53"/>
  <c r="AD20" i="53"/>
  <c r="AK21" i="53"/>
  <c r="AL21" i="53"/>
  <c r="O21" i="54"/>
  <c r="AM19" i="53"/>
  <c r="AK23" i="53"/>
  <c r="AI21" i="53"/>
  <c r="AM23" i="53"/>
  <c r="AF7" i="53"/>
  <c r="O27" i="54"/>
  <c r="D28" i="54"/>
  <c r="P20" i="53" s="1"/>
  <c r="AI23" i="53"/>
  <c r="AH23" i="53"/>
  <c r="O6" i="54"/>
  <c r="AF22" i="53"/>
  <c r="O20" i="53"/>
  <c r="X28" i="53"/>
  <c r="AK28" i="53" s="1"/>
  <c r="AK17" i="53"/>
  <c r="W8" i="53"/>
  <c r="AJ8" i="53" s="1"/>
  <c r="K13" i="54"/>
  <c r="W19" i="53" s="1"/>
  <c r="F40" i="53"/>
  <c r="G40" i="53" s="1"/>
  <c r="AE40" i="53"/>
  <c r="AL24" i="53"/>
  <c r="AL23" i="53"/>
  <c r="AM24" i="53"/>
  <c r="AE23" i="53"/>
  <c r="Q14" i="53"/>
  <c r="D43" i="53"/>
  <c r="AC43" i="53"/>
  <c r="P22" i="53"/>
  <c r="O69" i="53"/>
  <c r="AB91" i="53"/>
  <c r="T69" i="53"/>
  <c r="T80" i="53"/>
  <c r="AI6" i="53"/>
  <c r="AI14" i="53" s="1"/>
  <c r="AD77" i="53"/>
  <c r="AB24" i="53"/>
  <c r="P66" i="53"/>
  <c r="P58" i="53"/>
  <c r="AB73" i="53"/>
  <c r="P47" i="53"/>
  <c r="AF24" i="53"/>
  <c r="D84" i="53"/>
  <c r="AC84" i="53"/>
  <c r="N7" i="54"/>
  <c r="Z17" i="53" s="1"/>
  <c r="P23" i="53"/>
  <c r="J7" i="54"/>
  <c r="V17" i="53" s="1"/>
  <c r="P28" i="53"/>
  <c r="W28" i="53"/>
  <c r="S28" i="53"/>
  <c r="AF17" i="53"/>
  <c r="W80" i="53"/>
  <c r="E7" i="55"/>
  <c r="E7" i="57" s="1"/>
  <c r="C30" i="55"/>
  <c r="E8" i="55"/>
  <c r="E8" i="57" s="1"/>
  <c r="U35" i="53"/>
  <c r="AH35" i="53" s="1"/>
  <c r="AH24" i="53"/>
  <c r="S62" i="53"/>
  <c r="E47" i="57" s="1"/>
  <c r="G47" i="57" s="1"/>
  <c r="Z14" i="53"/>
  <c r="AM6" i="53"/>
  <c r="U28" i="53"/>
  <c r="O74" i="53"/>
  <c r="AB74" i="53" s="1"/>
  <c r="O32" i="54"/>
  <c r="Y28" i="53"/>
  <c r="R74" i="53"/>
  <c r="AE74" i="53" s="1"/>
  <c r="T28" i="53"/>
  <c r="T25" i="53"/>
  <c r="Y14" i="53"/>
  <c r="AL6" i="53"/>
  <c r="AL14" i="53" s="1"/>
  <c r="E83" i="53"/>
  <c r="AD83" i="53"/>
  <c r="AH22" i="53"/>
  <c r="P11" i="53"/>
  <c r="AC11" i="53" s="1"/>
  <c r="O15" i="54"/>
  <c r="O19" i="53"/>
  <c r="O17" i="53"/>
  <c r="U80" i="53"/>
  <c r="AJ24" i="53"/>
  <c r="AH17" i="53"/>
  <c r="Z61" i="53"/>
  <c r="Z58" i="53"/>
  <c r="U14" i="53"/>
  <c r="AE73" i="53"/>
  <c r="X30" i="53"/>
  <c r="X25" i="53"/>
  <c r="G10" i="54"/>
  <c r="S18" i="53" s="1"/>
  <c r="V61" i="53"/>
  <c r="V58" i="53"/>
  <c r="X69" i="53"/>
  <c r="X80" i="53"/>
  <c r="Q74" i="53"/>
  <c r="AD74" i="53" s="1"/>
  <c r="AJ6" i="53"/>
  <c r="D13" i="54"/>
  <c r="P19" i="53" s="1"/>
  <c r="AM22" i="53"/>
  <c r="AC91" i="53"/>
  <c r="O12" i="54"/>
  <c r="O9" i="54"/>
  <c r="D9" i="53"/>
  <c r="AC9" i="53"/>
  <c r="D11" i="53"/>
  <c r="D7" i="53"/>
  <c r="AC7" i="53"/>
  <c r="AC10" i="53"/>
  <c r="D10" i="53"/>
  <c r="AC8" i="53"/>
  <c r="D8" i="53"/>
  <c r="AC12" i="53"/>
  <c r="D12" i="53"/>
  <c r="AC6" i="53"/>
  <c r="D6" i="53"/>
  <c r="AC13" i="53"/>
  <c r="D13" i="53"/>
  <c r="F74" i="53"/>
  <c r="F73" i="53"/>
  <c r="AG79" i="53"/>
  <c r="H79" i="53"/>
  <c r="AE77" i="53"/>
  <c r="F77" i="53"/>
  <c r="E45" i="53"/>
  <c r="AD45" i="53"/>
  <c r="F42" i="53"/>
  <c r="AE42" i="53"/>
  <c r="AE78" i="53"/>
  <c r="F78" i="53"/>
  <c r="E39" i="53"/>
  <c r="AD39" i="53"/>
  <c r="F72" i="53"/>
  <c r="AE72" i="53"/>
  <c r="H44" i="53"/>
  <c r="AG44" i="53"/>
  <c r="AG41" i="53"/>
  <c r="H41" i="53"/>
  <c r="AE75" i="53"/>
  <c r="F75" i="53"/>
  <c r="AE76" i="53"/>
  <c r="F76" i="53"/>
  <c r="F46" i="53"/>
  <c r="AE46" i="53"/>
  <c r="R25" i="53" l="1"/>
  <c r="AF14" i="53"/>
  <c r="AE17" i="53"/>
  <c r="E66" i="57"/>
  <c r="E51" i="57"/>
  <c r="G51" i="57" s="1"/>
  <c r="R36" i="53"/>
  <c r="AM14" i="53"/>
  <c r="AE18" i="53"/>
  <c r="AB22" i="53"/>
  <c r="S14" i="53"/>
  <c r="AB47" i="53"/>
  <c r="O22" i="54"/>
  <c r="AM18" i="53"/>
  <c r="G34" i="57"/>
  <c r="G42" i="57" s="1"/>
  <c r="D84" i="57" s="1"/>
  <c r="E42" i="57"/>
  <c r="G65" i="57"/>
  <c r="E77" i="57"/>
  <c r="G77" i="57" s="1"/>
  <c r="Y25" i="53"/>
  <c r="Q36" i="53"/>
  <c r="E46" i="57"/>
  <c r="AC47" i="53"/>
  <c r="G60" i="57"/>
  <c r="E72" i="57"/>
  <c r="G72" i="57" s="1"/>
  <c r="AL22" i="53"/>
  <c r="AD36" i="53"/>
  <c r="G63" i="57"/>
  <c r="E75" i="57"/>
  <c r="G75" i="57" s="1"/>
  <c r="E71" i="57"/>
  <c r="G71" i="57" s="1"/>
  <c r="G59" i="57"/>
  <c r="G70" i="57"/>
  <c r="E78" i="57"/>
  <c r="Q25" i="53"/>
  <c r="E30" i="57"/>
  <c r="W25" i="53"/>
  <c r="AK18" i="53"/>
  <c r="O19" i="54"/>
  <c r="AD22" i="53"/>
  <c r="AD23" i="53"/>
  <c r="O16" i="54"/>
  <c r="AD24" i="53"/>
  <c r="AN35" i="53"/>
  <c r="U25" i="53"/>
  <c r="AH18" i="53"/>
  <c r="AH25" i="53" s="1"/>
  <c r="AL18" i="53"/>
  <c r="O13" i="54"/>
  <c r="AJ22" i="53"/>
  <c r="W33" i="53"/>
  <c r="AJ33" i="53" s="1"/>
  <c r="AG25" i="53"/>
  <c r="O14" i="53"/>
  <c r="P14" i="53"/>
  <c r="O31" i="54"/>
  <c r="AB21" i="53"/>
  <c r="AN21" i="53" s="1"/>
  <c r="G20" i="55" s="1"/>
  <c r="F20" i="55" s="1"/>
  <c r="P25" i="53"/>
  <c r="AE25" i="53"/>
  <c r="AK25" i="53"/>
  <c r="O28" i="54"/>
  <c r="AF40" i="53"/>
  <c r="W14" i="53"/>
  <c r="AG40" i="53"/>
  <c r="H40" i="53"/>
  <c r="AJ14" i="53"/>
  <c r="W30" i="53"/>
  <c r="AJ30" i="53" s="1"/>
  <c r="AJ19" i="53"/>
  <c r="O31" i="53"/>
  <c r="AB31" i="53" s="1"/>
  <c r="AB20" i="53"/>
  <c r="E43" i="53"/>
  <c r="AD43" i="53"/>
  <c r="AD47" i="53" s="1"/>
  <c r="P31" i="53"/>
  <c r="AC31" i="53" s="1"/>
  <c r="AC20" i="53"/>
  <c r="AC28" i="53"/>
  <c r="Z25" i="53"/>
  <c r="Z28" i="53"/>
  <c r="AM17" i="53"/>
  <c r="P33" i="53"/>
  <c r="AC33" i="53" s="1"/>
  <c r="AC22" i="53"/>
  <c r="R80" i="53"/>
  <c r="AB72" i="53"/>
  <c r="AB80" i="53" s="1"/>
  <c r="O80" i="53"/>
  <c r="AE80" i="53"/>
  <c r="T36" i="53"/>
  <c r="AG28" i="53"/>
  <c r="AG36" i="53" s="1"/>
  <c r="E30" i="55"/>
  <c r="AJ28" i="53"/>
  <c r="V69" i="53"/>
  <c r="V80" i="53"/>
  <c r="AF28" i="53"/>
  <c r="S80" i="53"/>
  <c r="O28" i="53"/>
  <c r="O25" i="53"/>
  <c r="AB17" i="53"/>
  <c r="E84" i="53"/>
  <c r="AD84" i="53"/>
  <c r="Z69" i="53"/>
  <c r="Z80" i="53"/>
  <c r="O7" i="54"/>
  <c r="F83" i="53"/>
  <c r="AE83" i="53"/>
  <c r="Q80" i="53"/>
  <c r="AD72" i="53"/>
  <c r="AD80" i="53" s="1"/>
  <c r="U36" i="53"/>
  <c r="AH28" i="53"/>
  <c r="AH36" i="53" s="1"/>
  <c r="V28" i="53"/>
  <c r="V25" i="53"/>
  <c r="AI17" i="53"/>
  <c r="AI25" i="53" s="1"/>
  <c r="S69" i="53"/>
  <c r="P34" i="53"/>
  <c r="AC34" i="53" s="1"/>
  <c r="AN34" i="53" s="1"/>
  <c r="AC23" i="53"/>
  <c r="S29" i="53"/>
  <c r="AF29" i="53" s="1"/>
  <c r="AF18" i="53"/>
  <c r="AF25" i="53" s="1"/>
  <c r="O10" i="54"/>
  <c r="P69" i="53"/>
  <c r="Y80" i="53"/>
  <c r="O29" i="53"/>
  <c r="AB29" i="53" s="1"/>
  <c r="AB18" i="53"/>
  <c r="P30" i="53"/>
  <c r="AC30" i="53" s="1"/>
  <c r="AC19" i="53"/>
  <c r="AK30" i="53"/>
  <c r="AK36" i="53" s="1"/>
  <c r="X36" i="53"/>
  <c r="O30" i="53"/>
  <c r="AB30" i="53" s="1"/>
  <c r="AB19" i="53"/>
  <c r="Y36" i="53"/>
  <c r="AL28" i="53"/>
  <c r="AL36" i="53" s="1"/>
  <c r="S25" i="53"/>
  <c r="AC14" i="53"/>
  <c r="E11" i="53"/>
  <c r="AE11" i="53" s="1"/>
  <c r="AD11" i="53"/>
  <c r="AD10" i="53"/>
  <c r="E10" i="53"/>
  <c r="AE10" i="53" s="1"/>
  <c r="E12" i="53"/>
  <c r="AE12" i="53" s="1"/>
  <c r="AD12" i="53"/>
  <c r="AD13" i="53"/>
  <c r="E13" i="53"/>
  <c r="AE13" i="53" s="1"/>
  <c r="E7" i="53"/>
  <c r="AE7" i="53" s="1"/>
  <c r="AD7" i="53"/>
  <c r="E6" i="53"/>
  <c r="AE6" i="53" s="1"/>
  <c r="AD6" i="53"/>
  <c r="AD8" i="53"/>
  <c r="E8" i="53"/>
  <c r="AE8" i="53" s="1"/>
  <c r="E9" i="53"/>
  <c r="AE9" i="53" s="1"/>
  <c r="AD9" i="53"/>
  <c r="AF46" i="53"/>
  <c r="G46" i="53"/>
  <c r="AH44" i="53"/>
  <c r="I44" i="53"/>
  <c r="G76" i="53"/>
  <c r="AF76" i="53"/>
  <c r="F45" i="53"/>
  <c r="AE45" i="53"/>
  <c r="AF73" i="53"/>
  <c r="G73" i="53"/>
  <c r="G72" i="53"/>
  <c r="AF72" i="53"/>
  <c r="G77" i="53"/>
  <c r="AF77" i="53"/>
  <c r="G75" i="53"/>
  <c r="AF75" i="53"/>
  <c r="AF74" i="53"/>
  <c r="G74" i="53"/>
  <c r="F39" i="53"/>
  <c r="AE39" i="53"/>
  <c r="I79" i="53"/>
  <c r="AH79" i="53"/>
  <c r="I41" i="53"/>
  <c r="AH41" i="53"/>
  <c r="AF78" i="53"/>
  <c r="G78" i="53"/>
  <c r="G42" i="53"/>
  <c r="AF42" i="53"/>
  <c r="AJ25" i="53" l="1"/>
  <c r="AL25" i="53"/>
  <c r="G66" i="57"/>
  <c r="D83" i="57" s="1"/>
  <c r="AM25" i="53"/>
  <c r="E54" i="57"/>
  <c r="G46" i="57"/>
  <c r="G54" i="57" s="1"/>
  <c r="D85" i="57" s="1"/>
  <c r="G78" i="57"/>
  <c r="D86" i="57" s="1"/>
  <c r="AN23" i="53"/>
  <c r="G26" i="55" s="1"/>
  <c r="AN22" i="53"/>
  <c r="AN33" i="53"/>
  <c r="AD25" i="53"/>
  <c r="AN24" i="53"/>
  <c r="G29" i="55" s="1"/>
  <c r="AJ36" i="53"/>
  <c r="AN18" i="53"/>
  <c r="AH40" i="53"/>
  <c r="I40" i="53"/>
  <c r="AN20" i="53"/>
  <c r="S36" i="53"/>
  <c r="W36" i="53"/>
  <c r="AN31" i="53"/>
  <c r="AE43" i="53"/>
  <c r="AE47" i="53" s="1"/>
  <c r="F43" i="53"/>
  <c r="AF36" i="53"/>
  <c r="AN8" i="53"/>
  <c r="G13" i="55" s="1"/>
  <c r="AC25" i="53"/>
  <c r="AN7" i="53"/>
  <c r="G10" i="55" s="1"/>
  <c r="AN12" i="53"/>
  <c r="G25" i="55" s="1"/>
  <c r="AC77" i="53"/>
  <c r="AC80" i="53" s="1"/>
  <c r="P80" i="53"/>
  <c r="O36" i="53"/>
  <c r="AB28" i="53"/>
  <c r="AB36" i="53" s="1"/>
  <c r="Z36" i="53"/>
  <c r="AM28" i="53"/>
  <c r="AM36" i="53" s="1"/>
  <c r="AN19" i="53"/>
  <c r="AN29" i="53"/>
  <c r="V36" i="53"/>
  <c r="AI28" i="53"/>
  <c r="AI36" i="53" s="1"/>
  <c r="AC36" i="53"/>
  <c r="AN30" i="53"/>
  <c r="G83" i="53"/>
  <c r="AF83" i="53"/>
  <c r="P36" i="53"/>
  <c r="AB25" i="53"/>
  <c r="AN17" i="53"/>
  <c r="F84" i="53"/>
  <c r="AE84" i="53"/>
  <c r="AE91" i="53" s="1"/>
  <c r="AD91" i="53"/>
  <c r="AN13" i="53"/>
  <c r="G28" i="55" s="1"/>
  <c r="AD14" i="53"/>
  <c r="AE14" i="53"/>
  <c r="AN9" i="53"/>
  <c r="G16" i="55" s="1"/>
  <c r="AN11" i="53"/>
  <c r="G22" i="55" s="1"/>
  <c r="AN10" i="53"/>
  <c r="G19" i="55" s="1"/>
  <c r="AN6" i="53"/>
  <c r="H78" i="53"/>
  <c r="AG78" i="53"/>
  <c r="J44" i="53"/>
  <c r="AI44" i="53"/>
  <c r="H46" i="53"/>
  <c r="AG46" i="53"/>
  <c r="G39" i="53"/>
  <c r="AF39" i="53"/>
  <c r="H72" i="53"/>
  <c r="AG72" i="53"/>
  <c r="J41" i="53"/>
  <c r="AI41" i="53"/>
  <c r="H75" i="53"/>
  <c r="AG75" i="53"/>
  <c r="AF45" i="53"/>
  <c r="G45" i="53"/>
  <c r="AF80" i="53"/>
  <c r="H74" i="53"/>
  <c r="AG74" i="53"/>
  <c r="AG73" i="53"/>
  <c r="H73" i="53"/>
  <c r="AG42" i="53"/>
  <c r="H42" i="53"/>
  <c r="AI79" i="53"/>
  <c r="J79" i="53"/>
  <c r="H77" i="53"/>
  <c r="AG77" i="53"/>
  <c r="H76" i="53"/>
  <c r="AG76" i="53"/>
  <c r="G23" i="55" l="1"/>
  <c r="F23" i="55" s="1"/>
  <c r="F23" i="57" s="1"/>
  <c r="G23" i="57"/>
  <c r="F22" i="55"/>
  <c r="F22" i="57" s="1"/>
  <c r="G22" i="57"/>
  <c r="F25" i="55"/>
  <c r="F25" i="57" s="1"/>
  <c r="G25" i="57"/>
  <c r="F29" i="55"/>
  <c r="F29" i="57" s="1"/>
  <c r="G29" i="57"/>
  <c r="F28" i="55"/>
  <c r="F28" i="57" s="1"/>
  <c r="G28" i="57"/>
  <c r="F10" i="55"/>
  <c r="F10" i="57" s="1"/>
  <c r="G10" i="57"/>
  <c r="F26" i="55"/>
  <c r="F26" i="57" s="1"/>
  <c r="G26" i="57"/>
  <c r="F13" i="55"/>
  <c r="F13" i="57" s="1"/>
  <c r="G13" i="57"/>
  <c r="G11" i="55"/>
  <c r="AI40" i="53"/>
  <c r="J40" i="53"/>
  <c r="G17" i="55"/>
  <c r="F17" i="55" s="1"/>
  <c r="AF43" i="53"/>
  <c r="AF47" i="53" s="1"/>
  <c r="G43" i="53"/>
  <c r="AN28" i="53"/>
  <c r="AN36" i="53" s="1"/>
  <c r="AN25" i="53"/>
  <c r="H83" i="53"/>
  <c r="AG83" i="53"/>
  <c r="G14" i="55"/>
  <c r="G84" i="53"/>
  <c r="AF84" i="53"/>
  <c r="AF91" i="53" s="1"/>
  <c r="G7" i="55"/>
  <c r="G7" i="57" s="1"/>
  <c r="AN14" i="53"/>
  <c r="K41" i="53"/>
  <c r="AJ41" i="53"/>
  <c r="I42" i="53"/>
  <c r="AH42" i="53"/>
  <c r="AH46" i="53"/>
  <c r="I46" i="53"/>
  <c r="H39" i="53"/>
  <c r="AG39" i="53"/>
  <c r="AH73" i="53"/>
  <c r="I73" i="53"/>
  <c r="AG80" i="53"/>
  <c r="AH75" i="53"/>
  <c r="I75" i="53"/>
  <c r="I72" i="53"/>
  <c r="AH72" i="53"/>
  <c r="AH74" i="53"/>
  <c r="I74" i="53"/>
  <c r="I76" i="53"/>
  <c r="AH76" i="53"/>
  <c r="H45" i="53"/>
  <c r="AG45" i="53"/>
  <c r="I77" i="53"/>
  <c r="AH77" i="53"/>
  <c r="AJ44" i="53"/>
  <c r="K44" i="53"/>
  <c r="AJ79" i="53"/>
  <c r="K79" i="53"/>
  <c r="AH78" i="53"/>
  <c r="I78" i="53"/>
  <c r="B5" i="56" l="1"/>
  <c r="D5" i="56" s="1"/>
  <c r="D82" i="57"/>
  <c r="D81" i="57"/>
  <c r="F14" i="55"/>
  <c r="F14" i="57" s="1"/>
  <c r="G14" i="57"/>
  <c r="F11" i="55"/>
  <c r="F11" i="57" s="1"/>
  <c r="G11" i="57"/>
  <c r="H43" i="53"/>
  <c r="AG43" i="53"/>
  <c r="AG47" i="53" s="1"/>
  <c r="B4" i="56"/>
  <c r="D4" i="56" s="1"/>
  <c r="G8" i="55"/>
  <c r="K40" i="53"/>
  <c r="AJ40" i="53"/>
  <c r="I83" i="53"/>
  <c r="AH83" i="53"/>
  <c r="H84" i="53"/>
  <c r="AG84" i="53"/>
  <c r="AG91" i="53" s="1"/>
  <c r="F7" i="55"/>
  <c r="F7" i="57" s="1"/>
  <c r="AK44" i="53"/>
  <c r="L44" i="53"/>
  <c r="J76" i="53"/>
  <c r="AI76" i="53"/>
  <c r="AI78" i="53"/>
  <c r="J78" i="53"/>
  <c r="AI77" i="53"/>
  <c r="J77" i="53"/>
  <c r="I39" i="53"/>
  <c r="AH39" i="53"/>
  <c r="I45" i="53"/>
  <c r="AH45" i="53"/>
  <c r="J72" i="53"/>
  <c r="AI72" i="53"/>
  <c r="J46" i="53"/>
  <c r="AI46" i="53"/>
  <c r="J73" i="53"/>
  <c r="AI73" i="53"/>
  <c r="J74" i="53"/>
  <c r="AI74" i="53"/>
  <c r="AH80" i="53"/>
  <c r="J42" i="53"/>
  <c r="AI42" i="53"/>
  <c r="L79" i="53"/>
  <c r="AK79" i="53"/>
  <c r="J75" i="53"/>
  <c r="AI75" i="53"/>
  <c r="L41" i="53"/>
  <c r="AK41" i="53"/>
  <c r="F8" i="55" l="1"/>
  <c r="F8" i="57" s="1"/>
  <c r="G8" i="57"/>
  <c r="G30" i="57" s="1"/>
  <c r="G30" i="55"/>
  <c r="L40" i="53"/>
  <c r="AK40" i="53"/>
  <c r="I43" i="53"/>
  <c r="AH43" i="53"/>
  <c r="AH47" i="53" s="1"/>
  <c r="AH84" i="53"/>
  <c r="AH91" i="53" s="1"/>
  <c r="I84" i="53"/>
  <c r="J83" i="53"/>
  <c r="AI83" i="53"/>
  <c r="J39" i="53"/>
  <c r="AI39" i="53"/>
  <c r="AJ76" i="53"/>
  <c r="K76" i="53"/>
  <c r="J45" i="53"/>
  <c r="AI45" i="53"/>
  <c r="M79" i="53"/>
  <c r="AM79" i="53" s="1"/>
  <c r="AL79" i="53"/>
  <c r="M41" i="53"/>
  <c r="AM41" i="53" s="1"/>
  <c r="AL41" i="53"/>
  <c r="M44" i="53"/>
  <c r="AM44" i="53" s="1"/>
  <c r="AL44" i="53"/>
  <c r="K74" i="53"/>
  <c r="AJ74" i="53"/>
  <c r="K72" i="53"/>
  <c r="AJ72" i="53"/>
  <c r="K73" i="53"/>
  <c r="AJ73" i="53"/>
  <c r="K42" i="53"/>
  <c r="AJ42" i="53"/>
  <c r="K46" i="53"/>
  <c r="AJ46" i="53"/>
  <c r="AI80" i="53"/>
  <c r="K77" i="53"/>
  <c r="AJ77" i="53"/>
  <c r="K75" i="53"/>
  <c r="AJ75" i="53"/>
  <c r="AJ78" i="53"/>
  <c r="K78" i="53"/>
  <c r="AI43" i="53" l="1"/>
  <c r="AI47" i="53" s="1"/>
  <c r="J43" i="53"/>
  <c r="M40" i="53"/>
  <c r="AM40" i="53" s="1"/>
  <c r="AL40" i="53"/>
  <c r="AJ83" i="53"/>
  <c r="K83" i="53"/>
  <c r="AN79" i="53"/>
  <c r="AI84" i="53"/>
  <c r="AI91" i="53" s="1"/>
  <c r="J84" i="53"/>
  <c r="AN44" i="53"/>
  <c r="L74" i="53"/>
  <c r="AK74" i="53"/>
  <c r="AK75" i="53"/>
  <c r="L75" i="53"/>
  <c r="AJ45" i="53"/>
  <c r="K45" i="53"/>
  <c r="AK42" i="53"/>
  <c r="L42" i="53"/>
  <c r="L73" i="53"/>
  <c r="AK73" i="53"/>
  <c r="AN41" i="53"/>
  <c r="AK76" i="53"/>
  <c r="L76" i="53"/>
  <c r="AK77" i="53"/>
  <c r="L77" i="53"/>
  <c r="AJ80" i="53"/>
  <c r="K39" i="53"/>
  <c r="AJ39" i="53"/>
  <c r="AK78" i="53"/>
  <c r="L78" i="53"/>
  <c r="L46" i="53"/>
  <c r="AK46" i="53"/>
  <c r="AK72" i="53"/>
  <c r="L72" i="53"/>
  <c r="AN40" i="53" l="1"/>
  <c r="K43" i="53"/>
  <c r="AJ43" i="53"/>
  <c r="AJ47" i="53" s="1"/>
  <c r="AJ84" i="53"/>
  <c r="K84" i="53"/>
  <c r="L83" i="53"/>
  <c r="AK83" i="53"/>
  <c r="AJ91" i="53"/>
  <c r="AL46" i="53"/>
  <c r="M46" i="53"/>
  <c r="AM46" i="53" s="1"/>
  <c r="AL78" i="53"/>
  <c r="M78" i="53"/>
  <c r="AM78" i="53" s="1"/>
  <c r="M75" i="53"/>
  <c r="AM75" i="53" s="1"/>
  <c r="AL75" i="53"/>
  <c r="L45" i="53"/>
  <c r="AK45" i="53"/>
  <c r="AL74" i="53"/>
  <c r="M74" i="53"/>
  <c r="AM74" i="53" s="1"/>
  <c r="AK80" i="53"/>
  <c r="AL77" i="53"/>
  <c r="M77" i="53"/>
  <c r="AM77" i="53" s="1"/>
  <c r="AL42" i="53"/>
  <c r="M42" i="53"/>
  <c r="AM42" i="53" s="1"/>
  <c r="AN42" i="53" s="1"/>
  <c r="M76" i="53"/>
  <c r="AM76" i="53" s="1"/>
  <c r="AL76" i="53"/>
  <c r="L39" i="53"/>
  <c r="AK39" i="53"/>
  <c r="M72" i="53"/>
  <c r="AM72" i="53" s="1"/>
  <c r="AL72" i="53"/>
  <c r="AL73" i="53"/>
  <c r="M73" i="53"/>
  <c r="AM73" i="53" s="1"/>
  <c r="AN73" i="53" s="1"/>
  <c r="AN77" i="53" l="1"/>
  <c r="AN46" i="53"/>
  <c r="AN75" i="53"/>
  <c r="L43" i="53"/>
  <c r="AK43" i="53"/>
  <c r="AK47" i="53" s="1"/>
  <c r="M83" i="53"/>
  <c r="AM83" i="53" s="1"/>
  <c r="AL83" i="53"/>
  <c r="L84" i="53"/>
  <c r="AK84" i="53"/>
  <c r="AK91" i="53" s="1"/>
  <c r="AN78" i="53"/>
  <c r="AL45" i="53"/>
  <c r="M45" i="53"/>
  <c r="AM45" i="53" s="1"/>
  <c r="AL80" i="53"/>
  <c r="AM80" i="53"/>
  <c r="AN72" i="53"/>
  <c r="AL39" i="53"/>
  <c r="M39" i="53"/>
  <c r="AM39" i="53" s="1"/>
  <c r="AN74" i="53"/>
  <c r="AN76" i="53"/>
  <c r="AN45" i="53" l="1"/>
  <c r="AL43" i="53"/>
  <c r="M43" i="53"/>
  <c r="AM43" i="53" s="1"/>
  <c r="AM47" i="53" s="1"/>
  <c r="AN80" i="53"/>
  <c r="B9" i="56" s="1"/>
  <c r="AN83" i="53"/>
  <c r="M84" i="53"/>
  <c r="AM84" i="53" s="1"/>
  <c r="AL84" i="53"/>
  <c r="AL91" i="53"/>
  <c r="AN39" i="53"/>
  <c r="D87" i="57" l="1"/>
  <c r="D88" i="57" s="1"/>
  <c r="D9" i="56"/>
  <c r="AN43" i="53"/>
  <c r="AN47" i="53" s="1"/>
  <c r="B6" i="56" s="1"/>
  <c r="D6" i="56" s="1"/>
  <c r="AN84" i="53"/>
  <c r="AL47" i="53"/>
  <c r="AM91" i="53"/>
  <c r="AN91" i="53"/>
  <c r="B10" i="56" s="1"/>
  <c r="C51" i="53" l="1"/>
  <c r="AB51" i="53"/>
  <c r="C54" i="53"/>
  <c r="AB54" i="53"/>
  <c r="C53" i="53"/>
  <c r="AB53" i="53"/>
  <c r="C55" i="53" l="1"/>
  <c r="AB55" i="53"/>
  <c r="C56" i="53"/>
  <c r="AB56" i="53"/>
  <c r="AC54" i="53"/>
  <c r="D54" i="53"/>
  <c r="D53" i="53"/>
  <c r="AC53" i="53"/>
  <c r="AC51" i="53"/>
  <c r="D51" i="53"/>
  <c r="C57" i="53"/>
  <c r="AB57" i="53"/>
  <c r="C52" i="53"/>
  <c r="AB52" i="53"/>
  <c r="C62" i="53" l="1"/>
  <c r="AB62" i="53"/>
  <c r="AB68" i="53"/>
  <c r="C68" i="53"/>
  <c r="AD54" i="53"/>
  <c r="E54" i="53"/>
  <c r="AC56" i="53"/>
  <c r="D56" i="53"/>
  <c r="AD51" i="53"/>
  <c r="E51" i="53"/>
  <c r="D55" i="53"/>
  <c r="AC55" i="53"/>
  <c r="D52" i="53"/>
  <c r="AC52" i="53"/>
  <c r="AD53" i="53"/>
  <c r="E53" i="53"/>
  <c r="C50" i="53"/>
  <c r="AB50" i="53"/>
  <c r="D57" i="53"/>
  <c r="AC57" i="53"/>
  <c r="C61" i="53" l="1"/>
  <c r="AB61" i="53"/>
  <c r="C64" i="53"/>
  <c r="AB64" i="53"/>
  <c r="E52" i="53"/>
  <c r="AD52" i="53"/>
  <c r="E57" i="53"/>
  <c r="AD57" i="53"/>
  <c r="E55" i="53"/>
  <c r="AD55" i="53"/>
  <c r="F54" i="53"/>
  <c r="AE54" i="53"/>
  <c r="C65" i="53"/>
  <c r="AB65" i="53"/>
  <c r="AB58" i="53"/>
  <c r="D62" i="53"/>
  <c r="AC62" i="53"/>
  <c r="D68" i="53"/>
  <c r="AC68" i="53"/>
  <c r="C66" i="53"/>
  <c r="AB66" i="53"/>
  <c r="C63" i="53"/>
  <c r="AB63" i="53"/>
  <c r="F53" i="53"/>
  <c r="AE53" i="53"/>
  <c r="F51" i="53"/>
  <c r="AE51" i="53"/>
  <c r="C67" i="53"/>
  <c r="AB67" i="53"/>
  <c r="E56" i="53"/>
  <c r="AD56" i="53"/>
  <c r="D50" i="53"/>
  <c r="AC50" i="53"/>
  <c r="AC58" i="53" s="1"/>
  <c r="E62" i="53" l="1"/>
  <c r="AD62" i="53"/>
  <c r="F52" i="53"/>
  <c r="AE52" i="53"/>
  <c r="G53" i="53"/>
  <c r="AF53" i="53"/>
  <c r="E68" i="53"/>
  <c r="AD68" i="53"/>
  <c r="G54" i="53"/>
  <c r="AF54" i="53"/>
  <c r="D63" i="53"/>
  <c r="AC63" i="53"/>
  <c r="AC64" i="53"/>
  <c r="D64" i="53"/>
  <c r="D67" i="53"/>
  <c r="AC67" i="53"/>
  <c r="D66" i="53"/>
  <c r="AC66" i="53"/>
  <c r="D61" i="53"/>
  <c r="AC61" i="53"/>
  <c r="F56" i="53"/>
  <c r="AE56" i="53"/>
  <c r="F55" i="53"/>
  <c r="AE55" i="53"/>
  <c r="AB69" i="53"/>
  <c r="E50" i="53"/>
  <c r="AD50" i="53"/>
  <c r="AD58" i="53" s="1"/>
  <c r="G51" i="53"/>
  <c r="AF51" i="53"/>
  <c r="D65" i="53"/>
  <c r="AC65" i="53"/>
  <c r="F57" i="53"/>
  <c r="AE57" i="53"/>
  <c r="G55" i="53" l="1"/>
  <c r="AF55" i="53"/>
  <c r="F68" i="53"/>
  <c r="AE68" i="53"/>
  <c r="E66" i="53"/>
  <c r="AD66" i="53"/>
  <c r="H54" i="53"/>
  <c r="AG54" i="53"/>
  <c r="G56" i="53"/>
  <c r="AF56" i="53"/>
  <c r="E63" i="53"/>
  <c r="AD63" i="53"/>
  <c r="AG53" i="53"/>
  <c r="H53" i="53"/>
  <c r="AF57" i="53"/>
  <c r="G57" i="53"/>
  <c r="E61" i="53"/>
  <c r="AD61" i="53"/>
  <c r="AC69" i="53"/>
  <c r="AD64" i="53"/>
  <c r="E64" i="53"/>
  <c r="G52" i="53"/>
  <c r="AF52" i="53"/>
  <c r="F62" i="53"/>
  <c r="AE62" i="53"/>
  <c r="H51" i="53"/>
  <c r="AG51" i="53"/>
  <c r="E67" i="53"/>
  <c r="AD67" i="53"/>
  <c r="AD65" i="53"/>
  <c r="E65" i="53"/>
  <c r="AE50" i="53"/>
  <c r="F50" i="53"/>
  <c r="F67" i="53" l="1"/>
  <c r="AE67" i="53"/>
  <c r="H52" i="53"/>
  <c r="AG52" i="53"/>
  <c r="G68" i="53"/>
  <c r="AF68" i="53"/>
  <c r="F66" i="53"/>
  <c r="AE66" i="53"/>
  <c r="AD69" i="53"/>
  <c r="H56" i="53"/>
  <c r="AG56" i="53"/>
  <c r="H55" i="53"/>
  <c r="AG55" i="53"/>
  <c r="F65" i="53"/>
  <c r="AE65" i="53"/>
  <c r="I51" i="53"/>
  <c r="AH51" i="53"/>
  <c r="G50" i="53"/>
  <c r="AF50" i="53"/>
  <c r="AF58" i="53" s="1"/>
  <c r="AE58" i="53"/>
  <c r="F61" i="53"/>
  <c r="AE61" i="53"/>
  <c r="AG57" i="53"/>
  <c r="H57" i="53"/>
  <c r="I53" i="53"/>
  <c r="AH53" i="53"/>
  <c r="AH54" i="53"/>
  <c r="I54" i="53"/>
  <c r="AE64" i="53"/>
  <c r="F64" i="53"/>
  <c r="G62" i="53"/>
  <c r="AF62" i="53"/>
  <c r="F63" i="53"/>
  <c r="AE63" i="53"/>
  <c r="H50" i="53" l="1"/>
  <c r="AG50" i="53"/>
  <c r="G66" i="53"/>
  <c r="AF66" i="53"/>
  <c r="AI54" i="53"/>
  <c r="J54" i="53"/>
  <c r="J51" i="53"/>
  <c r="AI51" i="53"/>
  <c r="I55" i="53"/>
  <c r="AH55" i="53"/>
  <c r="AH57" i="53"/>
  <c r="I57" i="53"/>
  <c r="G63" i="53"/>
  <c r="AF63" i="53"/>
  <c r="H62" i="53"/>
  <c r="AG62" i="53"/>
  <c r="AG68" i="53"/>
  <c r="H68" i="53"/>
  <c r="I52" i="53"/>
  <c r="AH52" i="53"/>
  <c r="AI53" i="53"/>
  <c r="J53" i="53"/>
  <c r="AE69" i="53"/>
  <c r="AF65" i="53"/>
  <c r="G65" i="53"/>
  <c r="G64" i="53"/>
  <c r="AF64" i="53"/>
  <c r="G61" i="53"/>
  <c r="AF61" i="53"/>
  <c r="I56" i="53"/>
  <c r="AH56" i="53"/>
  <c r="AF67" i="53"/>
  <c r="G67" i="53"/>
  <c r="I62" i="53" l="1"/>
  <c r="AH62" i="53"/>
  <c r="H66" i="53"/>
  <c r="AG66" i="53"/>
  <c r="AG64" i="53"/>
  <c r="H64" i="53"/>
  <c r="K54" i="53"/>
  <c r="AJ54" i="53"/>
  <c r="H63" i="53"/>
  <c r="AG63" i="53"/>
  <c r="H65" i="53"/>
  <c r="AG65" i="53"/>
  <c r="J52" i="53"/>
  <c r="AI52" i="53"/>
  <c r="K51" i="53"/>
  <c r="AJ51" i="53"/>
  <c r="J56" i="53"/>
  <c r="AI56" i="53"/>
  <c r="J55" i="53"/>
  <c r="AI55" i="53"/>
  <c r="J57" i="53"/>
  <c r="AI57" i="53"/>
  <c r="AG67" i="53"/>
  <c r="H67" i="53"/>
  <c r="AF69" i="53"/>
  <c r="H61" i="53"/>
  <c r="AG61" i="53"/>
  <c r="K53" i="53"/>
  <c r="AJ53" i="53"/>
  <c r="AH68" i="53"/>
  <c r="I68" i="53"/>
  <c r="AG58" i="53"/>
  <c r="I50" i="53"/>
  <c r="AH50" i="53"/>
  <c r="AH58" i="53" s="1"/>
  <c r="J50" i="53" l="1"/>
  <c r="AI50" i="53"/>
  <c r="AI58" i="53" s="1"/>
  <c r="AJ56" i="53"/>
  <c r="K56" i="53"/>
  <c r="I61" i="53"/>
  <c r="AH61" i="53"/>
  <c r="I67" i="53"/>
  <c r="AH67" i="53"/>
  <c r="AK51" i="53"/>
  <c r="L51" i="53"/>
  <c r="K55" i="53"/>
  <c r="AJ55" i="53"/>
  <c r="AH65" i="53"/>
  <c r="I65" i="53"/>
  <c r="I66" i="53"/>
  <c r="AH66" i="53"/>
  <c r="AH64" i="53"/>
  <c r="I64" i="53"/>
  <c r="J68" i="53"/>
  <c r="AI68" i="53"/>
  <c r="J62" i="53"/>
  <c r="AI62" i="53"/>
  <c r="AK53" i="53"/>
  <c r="L53" i="53"/>
  <c r="K57" i="53"/>
  <c r="AJ57" i="53"/>
  <c r="K52" i="53"/>
  <c r="AJ52" i="53"/>
  <c r="L54" i="53"/>
  <c r="AK54" i="53"/>
  <c r="AG69" i="53"/>
  <c r="I63" i="53"/>
  <c r="AH63" i="53"/>
  <c r="AJ68" i="53" l="1"/>
  <c r="K68" i="53"/>
  <c r="AI65" i="53"/>
  <c r="J65" i="53"/>
  <c r="AI64" i="53"/>
  <c r="J64" i="53"/>
  <c r="J63" i="53"/>
  <c r="AI63" i="53"/>
  <c r="AH69" i="53"/>
  <c r="AL51" i="53"/>
  <c r="M51" i="53"/>
  <c r="AM51" i="53" s="1"/>
  <c r="AN51" i="53" s="1"/>
  <c r="M53" i="53"/>
  <c r="AM53" i="53" s="1"/>
  <c r="AL53" i="53"/>
  <c r="K62" i="53"/>
  <c r="AJ62" i="53"/>
  <c r="AI67" i="53"/>
  <c r="J67" i="53"/>
  <c r="L52" i="53"/>
  <c r="AK52" i="53"/>
  <c r="J61" i="53"/>
  <c r="AI61" i="53"/>
  <c r="K50" i="53"/>
  <c r="AJ50" i="53"/>
  <c r="AJ58" i="53" s="1"/>
  <c r="L57" i="53"/>
  <c r="AK57" i="53"/>
  <c r="AK56" i="53"/>
  <c r="L56" i="53"/>
  <c r="AL54" i="53"/>
  <c r="M54" i="53"/>
  <c r="AM54" i="53" s="1"/>
  <c r="AN54" i="53" s="1"/>
  <c r="J66" i="53"/>
  <c r="AI66" i="53"/>
  <c r="L55" i="53"/>
  <c r="AK55" i="53"/>
  <c r="M52" i="53" l="1"/>
  <c r="AM52" i="53" s="1"/>
  <c r="AL52" i="53"/>
  <c r="K66" i="53"/>
  <c r="AJ66" i="53"/>
  <c r="K63" i="53"/>
  <c r="AJ63" i="53"/>
  <c r="AJ65" i="53"/>
  <c r="K65" i="53"/>
  <c r="AN53" i="53"/>
  <c r="AI69" i="53"/>
  <c r="L50" i="53"/>
  <c r="AK50" i="53"/>
  <c r="AK58" i="53" s="1"/>
  <c r="AJ67" i="53"/>
  <c r="K67" i="53"/>
  <c r="AJ64" i="53"/>
  <c r="K64" i="53"/>
  <c r="M56" i="53"/>
  <c r="AM56" i="53" s="1"/>
  <c r="AL56" i="53"/>
  <c r="L68" i="53"/>
  <c r="AK68" i="53"/>
  <c r="M57" i="53"/>
  <c r="AM57" i="53" s="1"/>
  <c r="AL57" i="53"/>
  <c r="K61" i="53"/>
  <c r="AJ61" i="53"/>
  <c r="M55" i="53"/>
  <c r="AM55" i="53" s="1"/>
  <c r="AL55" i="53"/>
  <c r="L62" i="53"/>
  <c r="AK62" i="53"/>
  <c r="AN52" i="53" l="1"/>
  <c r="AN57" i="53"/>
  <c r="AN56" i="53"/>
  <c r="AL50" i="53"/>
  <c r="AL58" i="53" s="1"/>
  <c r="M50" i="53"/>
  <c r="AM50" i="53" s="1"/>
  <c r="L63" i="53"/>
  <c r="AK63" i="53"/>
  <c r="L66" i="53"/>
  <c r="AK66" i="53"/>
  <c r="AN55" i="53"/>
  <c r="L65" i="53"/>
  <c r="AK65" i="53"/>
  <c r="L61" i="53"/>
  <c r="AK61" i="53"/>
  <c r="AK67" i="53"/>
  <c r="L67" i="53"/>
  <c r="M62" i="53"/>
  <c r="AM62" i="53" s="1"/>
  <c r="AL62" i="53"/>
  <c r="AJ69" i="53"/>
  <c r="AL68" i="53"/>
  <c r="M68" i="53"/>
  <c r="AM68" i="53" s="1"/>
  <c r="AK64" i="53"/>
  <c r="L64" i="53"/>
  <c r="AK69" i="53" l="1"/>
  <c r="AN62" i="53"/>
  <c r="M64" i="53"/>
  <c r="AM64" i="53" s="1"/>
  <c r="AL64" i="53"/>
  <c r="M67" i="53"/>
  <c r="AM67" i="53" s="1"/>
  <c r="AL67" i="53"/>
  <c r="M66" i="53"/>
  <c r="AM66" i="53" s="1"/>
  <c r="AL66" i="53"/>
  <c r="AN68" i="53"/>
  <c r="M65" i="53"/>
  <c r="AM65" i="53" s="1"/>
  <c r="AL65" i="53"/>
  <c r="AM58" i="53"/>
  <c r="AN50" i="53"/>
  <c r="AN58" i="53" s="1"/>
  <c r="B7" i="56" s="1"/>
  <c r="D7" i="56" s="1"/>
  <c r="M61" i="53"/>
  <c r="AM61" i="53" s="1"/>
  <c r="AL61" i="53"/>
  <c r="M63" i="53"/>
  <c r="AM63" i="53" s="1"/>
  <c r="AL63" i="53"/>
  <c r="AN63" i="53" l="1"/>
  <c r="AN66" i="53"/>
  <c r="AN67" i="53"/>
  <c r="AN65" i="53"/>
  <c r="AM69" i="53"/>
  <c r="AN61" i="53"/>
  <c r="AL69" i="53"/>
  <c r="AN64" i="53"/>
  <c r="AN69" i="53" l="1"/>
  <c r="B8" i="56" s="1"/>
  <c r="B11" i="56" l="1"/>
  <c r="D8" i="56"/>
  <c r="D11" i="56" s="1"/>
</calcChain>
</file>

<file path=xl/sharedStrings.xml><?xml version="1.0" encoding="utf-8"?>
<sst xmlns="http://schemas.openxmlformats.org/spreadsheetml/2006/main" count="803" uniqueCount="163">
  <si>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</si>
  <si>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</si>
  <si>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</si>
  <si>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</si>
  <si>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</si>
  <si>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</si>
  <si>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2014 Budget</t>
  </si>
  <si>
    <t>2015 Budget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</si>
  <si>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</si>
  <si>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</si>
  <si>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</si>
  <si>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</si>
  <si>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</si>
  <si>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</si>
  <si>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</si>
  <si>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</si>
  <si>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</si>
  <si>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</si>
  <si>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</si>
  <si>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</si>
  <si>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</si>
  <si>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</si>
  <si>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2017 Budget</t>
  </si>
  <si>
    <t>Rates</t>
  </si>
  <si>
    <t>Electricity - Commodity - RPP</t>
  </si>
  <si>
    <t>Electricity - Commodity - Non-RPP</t>
  </si>
  <si>
    <t>Global Adjustment</t>
  </si>
  <si>
    <t>Jan - Apr, 2014</t>
  </si>
  <si>
    <t>May - Oct, 2014</t>
  </si>
  <si>
    <t>Nov-Dec, 2014</t>
  </si>
  <si>
    <t>Jan - Apr, 2015</t>
  </si>
  <si>
    <t>May - Oct, 2015</t>
  </si>
  <si>
    <t>Nov-Dec, 2015</t>
  </si>
  <si>
    <t>Jan - Apr, 2016</t>
  </si>
  <si>
    <t>May - Oct, 2016</t>
  </si>
  <si>
    <t>Nov-Dec, 2016</t>
  </si>
  <si>
    <t>Jan - Apr, 2017</t>
  </si>
  <si>
    <t>May - Oct, 2017</t>
  </si>
  <si>
    <t>Nov-Dec, 2017</t>
  </si>
  <si>
    <t>2018 Budget</t>
  </si>
  <si>
    <t>Jan - Apr, 2018</t>
  </si>
  <si>
    <t>May - Oct, 2018</t>
  </si>
  <si>
    <t>Nov-Dec, 2018</t>
  </si>
  <si>
    <t>2019 Budget</t>
  </si>
  <si>
    <t>Jan - Apr, 2019</t>
  </si>
  <si>
    <t>May - Oct, 2019</t>
  </si>
  <si>
    <t>Nov-Dec, 2019</t>
  </si>
  <si>
    <t>2016 Annual Filing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</si>
  <si>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</si>
  <si>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</si>
  <si>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</si>
  <si>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</si>
  <si>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</si>
  <si>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</si>
  <si>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</si>
  <si>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</si>
  <si>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</si>
  <si>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</si>
  <si>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2016 Cost of Power Expense</t>
  </si>
  <si>
    <t>2016 - Budget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</si>
  <si>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</si>
  <si>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</si>
  <si>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</si>
  <si>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</si>
  <si>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</si>
  <si>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</si>
  <si>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</si>
  <si>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</si>
  <si>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</si>
  <si>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</si>
  <si>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</si>
  <si>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Electricity - Commodity</t>
  </si>
  <si>
    <t>2016 Forecasted Metered kWhs</t>
  </si>
  <si>
    <t>2016  Loss Factor</t>
  </si>
  <si>
    <t>Class per Load Forecast</t>
  </si>
  <si>
    <t xml:space="preserve">Uplifted  </t>
  </si>
  <si>
    <t>Cost Of Energy</t>
  </si>
  <si>
    <t>Total Cost</t>
  </si>
  <si>
    <t xml:space="preserve">                  - Rpp</t>
  </si>
  <si>
    <t xml:space="preserve">                  - Non Rpp</t>
  </si>
  <si>
    <t>GS&lt;50kW</t>
  </si>
  <si>
    <t>GS&gt;50kW</t>
  </si>
  <si>
    <t>TOTAL</t>
  </si>
  <si>
    <t>RateClass</t>
  </si>
  <si>
    <t>Total Billed</t>
  </si>
  <si>
    <t xml:space="preserve">Billed RPP </t>
  </si>
  <si>
    <t>RPP%</t>
  </si>
  <si>
    <t xml:space="preserve">Billed Non RPP </t>
  </si>
  <si>
    <t>Non RPP%</t>
  </si>
  <si>
    <t>General Svc &lt; 50kW</t>
  </si>
  <si>
    <t>General Svc &gt; 50kW</t>
  </si>
  <si>
    <t>Large Use (1)</t>
  </si>
  <si>
    <t>Large Use (2)</t>
  </si>
  <si>
    <t>Unmetered</t>
  </si>
  <si>
    <t xml:space="preserve">Total </t>
  </si>
  <si>
    <t>Power</t>
  </si>
  <si>
    <t xml:space="preserve">Smart Meter Entity </t>
  </si>
  <si>
    <t>Category</t>
  </si>
  <si>
    <t>Variance</t>
  </si>
  <si>
    <t>2016 COST OF POWER FORECAST CALCULATION</t>
  </si>
  <si>
    <t>2016 Custom IR</t>
  </si>
  <si>
    <t>Updated for 2014 Actuals</t>
  </si>
  <si>
    <t>Summary - 2016 Annual Update Cost of Power</t>
  </si>
  <si>
    <t>2016 Annual Update</t>
  </si>
  <si>
    <t>GS &lt; 50kW</t>
  </si>
  <si>
    <t>GS &gt; 50kW</t>
  </si>
  <si>
    <t xml:space="preserve">Large Use </t>
  </si>
  <si>
    <t>2016 Load Forecast (raw kWh)</t>
  </si>
  <si>
    <t>Transmission - Network</t>
  </si>
  <si>
    <t>Volume Metric</t>
  </si>
  <si>
    <t>2016 Forecast (EB-2015-0075)</t>
  </si>
  <si>
    <t>kWh</t>
  </si>
  <si>
    <t>kW</t>
  </si>
  <si>
    <t>Transmission - Connection</t>
  </si>
  <si>
    <t>Wholesale Market Service</t>
  </si>
  <si>
    <t>Rural Rate Assistance</t>
  </si>
  <si>
    <t>4705 - Power Purchased</t>
  </si>
  <si>
    <t>4708 - Charges - WMS</t>
  </si>
  <si>
    <t>4714 - Charges - NW</t>
  </si>
  <si>
    <t>4716 - Charges - CN</t>
  </si>
  <si>
    <t>4730 - Rural Rate Assistance</t>
  </si>
  <si>
    <t>4750 - Low Voltage</t>
  </si>
  <si>
    <t>2016 Forecast</t>
  </si>
  <si>
    <t>4707 - Cost of Power Adjustments</t>
  </si>
  <si>
    <r>
      <t xml:space="preserve">  Large Use 1 </t>
    </r>
    <r>
      <rPr>
        <vertAlign val="superscript"/>
        <sz val="11"/>
        <color theme="1"/>
        <rFont val="Arial"/>
        <family val="2"/>
      </rPr>
      <t>1</t>
    </r>
  </si>
  <si>
    <r>
      <t xml:space="preserve">  Large Use 2 </t>
    </r>
    <r>
      <rPr>
        <vertAlign val="superscript"/>
        <sz val="11"/>
        <color theme="1"/>
        <rFont val="Arial"/>
        <family val="2"/>
      </rPr>
      <t>1</t>
    </r>
  </si>
  <si>
    <t>kWh unadjusted</t>
  </si>
  <si>
    <t># of customers</t>
  </si>
  <si>
    <t>1. Large Use customer reclassed from Large Use (1) to Large Use (2) post settlement proposal</t>
  </si>
  <si>
    <t>Table 29 Settlement Proposal/
Agreement EB-2014-0002</t>
  </si>
  <si>
    <t>Large Use &gt; 5,000 kW</t>
  </si>
  <si>
    <t>Super Use &gt; 19,999 kW</t>
  </si>
  <si>
    <t>Power Revenue - RPP</t>
  </si>
  <si>
    <t>Subtotal RPP Revenue</t>
  </si>
  <si>
    <t>Power Revenue - Non-RPP</t>
  </si>
  <si>
    <t>Subtotal Non-RPP Revenue</t>
  </si>
  <si>
    <t xml:space="preserve">Wholesale Market Services  </t>
  </si>
  <si>
    <t xml:space="preserve">Network </t>
  </si>
  <si>
    <t xml:space="preserve">Connection </t>
  </si>
  <si>
    <t>Power Expense</t>
  </si>
  <si>
    <t>Power purchased</t>
  </si>
  <si>
    <t>Global Adjustment Expense</t>
  </si>
  <si>
    <t>Cost of power adjustments</t>
  </si>
  <si>
    <t>Charges - WMS</t>
  </si>
  <si>
    <t>Charges - Retail transmission - NW</t>
  </si>
  <si>
    <t>Charges - Retail transmission - CN</t>
  </si>
  <si>
    <t>Charges - Low voltage</t>
  </si>
  <si>
    <t>Charges - Smart Meter Entity</t>
  </si>
  <si>
    <t>TOTAL -  Cost of Power Sales Expense</t>
  </si>
  <si>
    <t>2016 Cost of Power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</si>
  <si>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</si>
  <si>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</si>
  <si>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</si>
  <si>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</si>
  <si>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</si>
  <si>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</si>
  <si>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</si>
  <si>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</si>
  <si>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</si>
  <si>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</si>
  <si>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</si>
  <si>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EB-2014-0002</t>
  </si>
  <si>
    <t>Increase/
(Decrease)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</si>
</sst>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_);_(* \(#,##0\);_(* &quot;-&quot;??_);_(@_)"/>
    <numFmt numFmtId="167" formatCode="_(* #,##0.0_);_(* \(#,##0.0\);_(* &quot;-&quot;??_);_(@_)"/>
    <numFmt numFmtId="168" formatCode="#,##0.0"/>
    <numFmt numFmtId="169" formatCode="0\-0"/>
    <numFmt numFmtId="170" formatCode="##\-#"/>
    <numFmt numFmtId="171" formatCode="&quot;£ &quot;#,##0.00;[Red]\-&quot;£ &quot;#,##0.00"/>
    <numFmt numFmtId="172" formatCode="0.0000"/>
    <numFmt numFmtId="173" formatCode="_-&quot;$&quot;* #,##0.0000_-;\-&quot;$&quot;* #,##0.0000_-;_-&quot;$&quot;* &quot;-&quot;??_-;_-@_-"/>
    <numFmt numFmtId="174" formatCode="_-&quot;$&quot;* #,##0.00000_-;\-&quot;$&quot;* #,##0.00000_-;_-&quot;$&quot;* &quot;-&quot;??_-;_-@_-"/>
    <numFmt numFmtId="175" formatCode="[$-409]dddd\,\ mmmm\ dd\,\ yyyy"/>
    <numFmt numFmtId="176" formatCode="_(* #,##0.00_);_(* \(#,##0.00\);_(* &quot;-&quot;_);_(@_)"/>
    <numFmt numFmtId="177" formatCode="m/d"/>
    <numFmt numFmtId="178" formatCode="&quot;$&quot;#,##0.00;[Red]\-&quot;$&quot;#,##0.00"/>
    <numFmt numFmtId="179" formatCode="&quot;$&quot;#,##0;[Red]\-&quot;$&quot;#,##0"/>
    <numFmt numFmtId="180" formatCode="_-* #,##0_-;\-* #,##0_-;_-* &quot;-&quot;??_-;_-@_-"/>
    <numFmt numFmtId="181" formatCode="#,##0.0000_);\(#,##0.0000\)"/>
    <numFmt numFmtId="182" formatCode="&quot;$&quot;#,##0.0000_);\(&quot;$&quot;#,##0.0000\)"/>
    <numFmt numFmtId="183" formatCode="&quot;$&quot;#,##0.00000_);\(&quot;$&quot;#,##0.00000\)"/>
    <numFmt numFmtId="184" formatCode="_(* #,##0.00000_);_(* \(#,##0.00000\);_(* &quot;-&quot;??_);_(@_)"/>
    <numFmt numFmtId="185" formatCode="#,##0.00000_);\(#,##0.00000\)"/>
    <numFmt numFmtId="186" formatCode="_-&quot;$&quot;* #,##0_-;\-&quot;$&quot;* #,##0_-;_-&quot;$&quot;* &quot;-&quot;??_-;_-@_-"/>
    <numFmt numFmtId="187" formatCode="0.00000"/>
    <numFmt numFmtId="188" formatCode="_(&quot;$&quot;* #,##0.0000_);_(&quot;$&quot;* \(#,##0.0000\);_(&quot;$&quot;* &quot;-&quot;??_);_(@_)"/>
    <numFmt numFmtId="189" formatCode="_(&quot;$&quot;* #,##0_);_(&quot;$&quot;* \(#,##0\);_(&quot;$&quot;* &quot;-&quot;??_);_(@_)"/>
  </numFmts>
  <fonts count="1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medium">
        <color theme="1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/>
      <bottom style="medium">
        <color theme="1"/>
      </bottom>
      <diagonal/>
    </border>
  </borders>
  <cellStyleXfs count="61981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164" fontId="1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4" fontId="13" fillId="0" borderId="0"/>
    <xf numFmtId="14" fontId="13" fillId="0" borderId="0"/>
    <xf numFmtId="14" fontId="13" fillId="0" borderId="0"/>
    <xf numFmtId="14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0" applyNumberFormat="0" applyAlignment="0" applyProtection="0"/>
    <xf numFmtId="0" fontId="19" fillId="20" borderId="10" applyNumberFormat="0" applyAlignment="0" applyProtection="0"/>
    <xf numFmtId="0" fontId="20" fillId="21" borderId="11" applyNumberFormat="0" applyAlignment="0" applyProtection="0"/>
    <xf numFmtId="0" fontId="20" fillId="21" borderId="11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64" fontId="2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38" fontId="24" fillId="22" borderId="0" applyNumberFormat="0" applyBorder="0" applyAlignment="0" applyProtection="0"/>
    <xf numFmtId="0" fontId="25" fillId="0" borderId="0" applyNumberFormat="0" applyFon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5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0" fontId="24" fillId="23" borderId="1" applyNumberFormat="0" applyBorder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170" fontId="13" fillId="0" borderId="0"/>
    <xf numFmtId="170" fontId="13" fillId="0" borderId="0"/>
    <xf numFmtId="170" fontId="13" fillId="0" borderId="0"/>
    <xf numFmtId="170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171" fontId="13" fillId="0" borderId="0"/>
    <xf numFmtId="171" fontId="13" fillId="0" borderId="0"/>
    <xf numFmtId="171" fontId="13" fillId="0" borderId="0"/>
    <xf numFmtId="171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9" applyNumberFormat="0" applyFont="0" applyAlignment="0" applyProtection="0"/>
    <xf numFmtId="0" fontId="13" fillId="25" borderId="9" applyNumberFormat="0" applyFont="0" applyAlignment="0" applyProtection="0"/>
    <xf numFmtId="0" fontId="32" fillId="20" borderId="16" applyNumberFormat="0" applyAlignment="0" applyProtection="0"/>
    <xf numFmtId="0" fontId="32" fillId="20" borderId="16" applyNumberFormat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49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9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49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9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49" fillId="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49" fillId="7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49" fillId="8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49" fillId="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49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49" fillId="5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49" fillId="8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9" fillId="1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1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9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50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51" fillId="14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50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0" fontId="51" fillId="1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18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50" fillId="45" borderId="0" applyNumberFormat="0" applyBorder="0" applyAlignment="0" applyProtection="0"/>
    <xf numFmtId="0" fontId="51" fillId="13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50" fillId="49" borderId="0" applyNumberFormat="0" applyBorder="0" applyAlignment="0" applyProtection="0"/>
    <xf numFmtId="0" fontId="51" fillId="14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51" fillId="1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54" fillId="30" borderId="25" applyNumberFormat="0" applyAlignment="0" applyProtection="0"/>
    <xf numFmtId="0" fontId="55" fillId="20" borderId="10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56" fillId="31" borderId="27" applyNumberFormat="0" applyAlignment="0" applyProtection="0"/>
    <xf numFmtId="0" fontId="57" fillId="21" borderId="11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165" fontId="58" fillId="0" borderId="0" applyFont="0" applyFill="0" applyBorder="0" applyAlignment="0" applyProtection="0"/>
    <xf numFmtId="165" fontId="4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0" fontId="62" fillId="4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63" fillId="0" borderId="22" applyNumberFormat="0" applyFill="0" applyAlignment="0" applyProtection="0"/>
    <xf numFmtId="0" fontId="37" fillId="0" borderId="22" applyNumberFormat="0" applyFill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65" fillId="0" borderId="23" applyNumberFormat="0" applyFill="0" applyAlignment="0" applyProtection="0"/>
    <xf numFmtId="0" fontId="38" fillId="0" borderId="2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69" fillId="29" borderId="25" applyNumberFormat="0" applyAlignment="0" applyProtection="0"/>
    <xf numFmtId="0" fontId="70" fillId="7" borderId="10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71" fillId="0" borderId="26" applyNumberFormat="0" applyFill="0" applyAlignment="0" applyProtection="0"/>
    <xf numFmtId="0" fontId="72" fillId="0" borderId="1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73" fillId="28" borderId="0" applyNumberFormat="0" applyBorder="0" applyAlignment="0" applyProtection="0"/>
    <xf numFmtId="0" fontId="74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25" borderId="9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4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0" fontId="11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3" fillId="0" borderId="0"/>
    <xf numFmtId="41" fontId="13" fillId="0" borderId="0" applyFont="0" applyFill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175" fontId="16" fillId="8" borderId="0" applyNumberFormat="0" applyBorder="0" applyAlignment="0" applyProtection="0"/>
    <xf numFmtId="175" fontId="16" fillId="8" borderId="0" applyNumberFormat="0" applyBorder="0" applyAlignment="0" applyProtection="0"/>
    <xf numFmtId="175" fontId="16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175" fontId="16" fillId="9" borderId="0" applyNumberFormat="0" applyBorder="0" applyAlignment="0" applyProtection="0"/>
    <xf numFmtId="175" fontId="16" fillId="9" borderId="0" applyNumberFormat="0" applyBorder="0" applyAlignment="0" applyProtection="0"/>
    <xf numFmtId="175" fontId="16" fillId="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3" fillId="0" borderId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175" fontId="16" fillId="25" borderId="0" applyNumberFormat="0" applyBorder="0" applyAlignment="0" applyProtection="0"/>
    <xf numFmtId="175" fontId="16" fillId="25" borderId="0" applyNumberFormat="0" applyBorder="0" applyAlignment="0" applyProtection="0"/>
    <xf numFmtId="175" fontId="16" fillId="2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175" fontId="16" fillId="7" borderId="0" applyNumberFormat="0" applyBorder="0" applyAlignment="0" applyProtection="0"/>
    <xf numFmtId="175" fontId="16" fillId="7" borderId="0" applyNumberFormat="0" applyBorder="0" applyAlignment="0" applyProtection="0"/>
    <xf numFmtId="175" fontId="16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175" fontId="16" fillId="6" borderId="0" applyNumberFormat="0" applyBorder="0" applyAlignment="0" applyProtection="0"/>
    <xf numFmtId="175" fontId="16" fillId="6" borderId="0" applyNumberFormat="0" applyBorder="0" applyAlignment="0" applyProtection="0"/>
    <xf numFmtId="175" fontId="16" fillId="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175" fontId="16" fillId="25" borderId="0" applyNumberFormat="0" applyBorder="0" applyAlignment="0" applyProtection="0"/>
    <xf numFmtId="175" fontId="16" fillId="25" borderId="0" applyNumberFormat="0" applyBorder="0" applyAlignment="0" applyProtection="0"/>
    <xf numFmtId="175" fontId="16" fillId="2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175" fontId="16" fillId="6" borderId="0" applyNumberFormat="0" applyBorder="0" applyAlignment="0" applyProtection="0"/>
    <xf numFmtId="175" fontId="16" fillId="6" borderId="0" applyNumberFormat="0" applyBorder="0" applyAlignment="0" applyProtection="0"/>
    <xf numFmtId="175" fontId="16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175" fontId="16" fillId="9" borderId="0" applyNumberFormat="0" applyBorder="0" applyAlignment="0" applyProtection="0"/>
    <xf numFmtId="175" fontId="16" fillId="9" borderId="0" applyNumberFormat="0" applyBorder="0" applyAlignment="0" applyProtection="0"/>
    <xf numFmtId="175" fontId="16" fillId="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175" fontId="16" fillId="24" borderId="0" applyNumberFormat="0" applyBorder="0" applyAlignment="0" applyProtection="0"/>
    <xf numFmtId="175" fontId="16" fillId="24" borderId="0" applyNumberFormat="0" applyBorder="0" applyAlignment="0" applyProtection="0"/>
    <xf numFmtId="175" fontId="16" fillId="2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175" fontId="16" fillId="3" borderId="0" applyNumberFormat="0" applyBorder="0" applyAlignment="0" applyProtection="0"/>
    <xf numFmtId="175" fontId="16" fillId="3" borderId="0" applyNumberFormat="0" applyBorder="0" applyAlignment="0" applyProtection="0"/>
    <xf numFmtId="175" fontId="16" fillId="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175" fontId="16" fillId="6" borderId="0" applyNumberFormat="0" applyBorder="0" applyAlignment="0" applyProtection="0"/>
    <xf numFmtId="175" fontId="16" fillId="6" borderId="0" applyNumberFormat="0" applyBorder="0" applyAlignment="0" applyProtection="0"/>
    <xf numFmtId="175" fontId="16" fillId="6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75" fontId="16" fillId="25" borderId="0" applyNumberFormat="0" applyBorder="0" applyAlignment="0" applyProtection="0"/>
    <xf numFmtId="175" fontId="16" fillId="25" borderId="0" applyNumberFormat="0" applyBorder="0" applyAlignment="0" applyProtection="0"/>
    <xf numFmtId="175" fontId="16" fillId="2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175" fontId="17" fillId="19" borderId="0" applyNumberFormat="0" applyBorder="0" applyAlignment="0" applyProtection="0"/>
    <xf numFmtId="175" fontId="17" fillId="19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175" fontId="17" fillId="11" borderId="0" applyNumberFormat="0" applyBorder="0" applyAlignment="0" applyProtection="0"/>
    <xf numFmtId="175" fontId="17" fillId="11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75" fontId="17" fillId="3" borderId="0" applyNumberFormat="0" applyBorder="0" applyAlignment="0" applyProtection="0"/>
    <xf numFmtId="175" fontId="17" fillId="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175" fontId="17" fillId="9" borderId="0" applyNumberFormat="0" applyBorder="0" applyAlignment="0" applyProtection="0"/>
    <xf numFmtId="175" fontId="17" fillId="9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175" fontId="17" fillId="58" borderId="0" applyNumberFormat="0" applyBorder="0" applyAlignment="0" applyProtection="0"/>
    <xf numFmtId="175" fontId="17" fillId="58" borderId="0" applyNumberFormat="0" applyBorder="0" applyAlignment="0" applyProtection="0"/>
    <xf numFmtId="175" fontId="17" fillId="19" borderId="0" applyNumberFormat="0" applyBorder="0" applyAlignment="0" applyProtection="0"/>
    <xf numFmtId="175" fontId="17" fillId="19" borderId="0" applyNumberFormat="0" applyBorder="0" applyAlignment="0" applyProtection="0"/>
    <xf numFmtId="175" fontId="17" fillId="11" borderId="0" applyNumberFormat="0" applyBorder="0" applyAlignment="0" applyProtection="0"/>
    <xf numFmtId="175" fontId="17" fillId="11" borderId="0" applyNumberFormat="0" applyBorder="0" applyAlignment="0" applyProtection="0"/>
    <xf numFmtId="175" fontId="17" fillId="59" borderId="0" applyNumberFormat="0" applyBorder="0" applyAlignment="0" applyProtection="0"/>
    <xf numFmtId="175" fontId="17" fillId="59" borderId="0" applyNumberFormat="0" applyBorder="0" applyAlignment="0" applyProtection="0"/>
    <xf numFmtId="175" fontId="17" fillId="14" borderId="0" applyNumberFormat="0" applyBorder="0" applyAlignment="0" applyProtection="0"/>
    <xf numFmtId="175" fontId="17" fillId="14" borderId="0" applyNumberFormat="0" applyBorder="0" applyAlignment="0" applyProtection="0"/>
    <xf numFmtId="175" fontId="17" fillId="17" borderId="0" applyNumberFormat="0" applyBorder="0" applyAlignment="0" applyProtection="0"/>
    <xf numFmtId="175" fontId="17" fillId="1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175" fontId="18" fillId="5" borderId="0" applyNumberFormat="0" applyBorder="0" applyAlignment="0" applyProtection="0"/>
    <xf numFmtId="175" fontId="18" fillId="5" borderId="0" applyNumberFormat="0" applyBorder="0" applyAlignment="0" applyProtection="0"/>
    <xf numFmtId="175" fontId="79" fillId="60" borderId="10" applyNumberFormat="0" applyAlignment="0" applyProtection="0"/>
    <xf numFmtId="175" fontId="79" fillId="60" borderId="10" applyNumberFormat="0" applyAlignment="0" applyProtection="0"/>
    <xf numFmtId="175" fontId="20" fillId="21" borderId="11" applyNumberFormat="0" applyAlignment="0" applyProtection="0"/>
    <xf numFmtId="175" fontId="20" fillId="21" borderId="11" applyNumberFormat="0" applyAlignment="0" applyProtection="0"/>
    <xf numFmtId="176" fontId="80" fillId="0" borderId="0" applyFont="0" applyFill="0" applyBorder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1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179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9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8" fontId="81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83" fillId="61" borderId="31">
      <alignment horizontal="left" vertical="center" wrapText="1"/>
    </xf>
    <xf numFmtId="175" fontId="22" fillId="0" borderId="0" applyNumberFormat="0" applyFill="0" applyBorder="0" applyAlignment="0" applyProtection="0"/>
    <xf numFmtId="175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175" fontId="23" fillId="6" borderId="0" applyNumberFormat="0" applyBorder="0" applyAlignment="0" applyProtection="0"/>
    <xf numFmtId="175" fontId="23" fillId="6" borderId="0" applyNumberFormat="0" applyBorder="0" applyAlignment="0" applyProtection="0"/>
    <xf numFmtId="175" fontId="84" fillId="0" borderId="32" applyNumberFormat="0" applyFill="0" applyAlignment="0" applyProtection="0"/>
    <xf numFmtId="175" fontId="84" fillId="0" borderId="32" applyNumberFormat="0" applyFill="0" applyAlignment="0" applyProtection="0"/>
    <xf numFmtId="175" fontId="85" fillId="0" borderId="33" applyNumberFormat="0" applyFill="0" applyAlignment="0" applyProtection="0"/>
    <xf numFmtId="175" fontId="85" fillId="0" borderId="33" applyNumberFormat="0" applyFill="0" applyAlignment="0" applyProtection="0"/>
    <xf numFmtId="175" fontId="86" fillId="0" borderId="34" applyNumberFormat="0" applyFill="0" applyAlignment="0" applyProtection="0"/>
    <xf numFmtId="175" fontId="86" fillId="0" borderId="34" applyNumberFormat="0" applyFill="0" applyAlignment="0" applyProtection="0"/>
    <xf numFmtId="175" fontId="86" fillId="0" borderId="0" applyNumberFormat="0" applyFill="0" applyBorder="0" applyAlignment="0" applyProtection="0"/>
    <xf numFmtId="175" fontId="86" fillId="0" borderId="0" applyNumberFormat="0" applyFill="0" applyBorder="0" applyAlignment="0" applyProtection="0"/>
    <xf numFmtId="175" fontId="29" fillId="24" borderId="10" applyNumberFormat="0" applyAlignment="0" applyProtection="0"/>
    <xf numFmtId="175" fontId="29" fillId="24" borderId="10" applyNumberFormat="0" applyAlignment="0" applyProtection="0"/>
    <xf numFmtId="175" fontId="35" fillId="0" borderId="35" applyNumberFormat="0" applyFill="0" applyAlignment="0" applyProtection="0"/>
    <xf numFmtId="175" fontId="35" fillId="0" borderId="35" applyNumberFormat="0" applyFill="0" applyAlignment="0" applyProtection="0"/>
    <xf numFmtId="175" fontId="87" fillId="24" borderId="0" applyNumberFormat="0" applyBorder="0" applyAlignment="0" applyProtection="0"/>
    <xf numFmtId="0" fontId="87" fillId="24" borderId="0" applyNumberFormat="0" applyBorder="0" applyAlignment="0" applyProtection="0"/>
    <xf numFmtId="175" fontId="87" fillId="24" borderId="0" applyNumberFormat="0" applyBorder="0" applyAlignment="0" applyProtection="0"/>
    <xf numFmtId="175" fontId="88" fillId="24" borderId="0" applyNumberFormat="0" applyBorder="0" applyAlignment="0" applyProtection="0"/>
    <xf numFmtId="175" fontId="88" fillId="24" borderId="0" applyNumberFormat="0" applyBorder="0" applyAlignment="0" applyProtection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5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5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13" fillId="0" borderId="0"/>
    <xf numFmtId="0" fontId="8" fillId="0" borderId="0"/>
    <xf numFmtId="0" fontId="8" fillId="0" borderId="0"/>
    <xf numFmtId="175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11" fillId="0" borderId="0"/>
    <xf numFmtId="0" fontId="13" fillId="0" borderId="0"/>
    <xf numFmtId="175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175" fontId="36" fillId="0" borderId="0"/>
    <xf numFmtId="0" fontId="13" fillId="0" borderId="0"/>
    <xf numFmtId="175" fontId="36" fillId="0" borderId="0"/>
    <xf numFmtId="175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175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16" fillId="0" borderId="0"/>
    <xf numFmtId="17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49" fillId="0" borderId="0"/>
    <xf numFmtId="0" fontId="13" fillId="0" borderId="0" applyBorder="0"/>
    <xf numFmtId="175" fontId="13" fillId="0" borderId="0"/>
    <xf numFmtId="175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58" fillId="0" borderId="0"/>
    <xf numFmtId="0" fontId="36" fillId="0" borderId="0"/>
    <xf numFmtId="0" fontId="36" fillId="0" borderId="0"/>
    <xf numFmtId="175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11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75" fontId="13" fillId="25" borderId="9" applyNumberFormat="0" applyFont="0" applyAlignment="0" applyProtection="0"/>
    <xf numFmtId="175" fontId="13" fillId="25" borderId="9" applyNumberFormat="0" applyFont="0" applyAlignment="0" applyProtection="0"/>
    <xf numFmtId="175" fontId="13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75" fontId="32" fillId="60" borderId="16" applyNumberFormat="0" applyAlignment="0" applyProtection="0"/>
    <xf numFmtId="175" fontId="32" fillId="60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83" fillId="62" borderId="1">
      <alignment horizontal="left" vertical="top" wrapText="1"/>
    </xf>
    <xf numFmtId="0" fontId="83" fillId="61" borderId="31">
      <alignment horizontal="left" vertical="top" wrapText="1"/>
    </xf>
    <xf numFmtId="0" fontId="83" fillId="61" borderId="31">
      <alignment horizontal="left" vertical="top" wrapText="1"/>
    </xf>
    <xf numFmtId="2" fontId="83" fillId="61" borderId="1">
      <alignment horizontal="right" vertical="top" wrapText="1"/>
    </xf>
    <xf numFmtId="0" fontId="83" fillId="63" borderId="31">
      <alignment horizontal="left" vertical="top" wrapText="1"/>
    </xf>
    <xf numFmtId="0" fontId="83" fillId="63" borderId="31">
      <alignment horizontal="left" vertical="top" wrapText="1"/>
    </xf>
    <xf numFmtId="0" fontId="83" fillId="63" borderId="31">
      <alignment horizontal="right" vertical="top" wrapText="1"/>
    </xf>
    <xf numFmtId="0" fontId="83" fillId="22" borderId="31">
      <alignment horizontal="right" vertical="top" wrapText="1"/>
    </xf>
    <xf numFmtId="175" fontId="89" fillId="0" borderId="0" applyNumberFormat="0" applyFill="0" applyBorder="0" applyAlignment="0" applyProtection="0"/>
    <xf numFmtId="175" fontId="89" fillId="0" borderId="0" applyNumberFormat="0" applyFill="0" applyBorder="0" applyAlignment="0" applyProtection="0"/>
    <xf numFmtId="175" fontId="89" fillId="0" borderId="0" applyNumberFormat="0" applyFill="0" applyBorder="0" applyAlignment="0" applyProtection="0"/>
    <xf numFmtId="175" fontId="34" fillId="0" borderId="36" applyNumberFormat="0" applyFill="0" applyAlignment="0" applyProtection="0"/>
    <xf numFmtId="175" fontId="34" fillId="0" borderId="36" applyNumberFormat="0" applyFill="0" applyAlignment="0" applyProtection="0"/>
    <xf numFmtId="175" fontId="35" fillId="0" borderId="0" applyNumberFormat="0" applyFill="0" applyBorder="0" applyAlignment="0" applyProtection="0"/>
    <xf numFmtId="175" fontId="35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165" fontId="4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4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51" fillId="12" borderId="0" applyNumberFormat="0" applyBorder="0" applyAlignment="0" applyProtection="0"/>
    <xf numFmtId="0" fontId="78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51" fillId="9" borderId="0" applyNumberFormat="0" applyBorder="0" applyAlignment="0" applyProtection="0"/>
    <xf numFmtId="0" fontId="78" fillId="40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48" fillId="10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51" fillId="14" borderId="0" applyNumberFormat="0" applyBorder="0" applyAlignment="0" applyProtection="0"/>
    <xf numFmtId="0" fontId="78" fillId="52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8" fillId="15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78" fillId="33" borderId="0" applyNumberFormat="0" applyBorder="0" applyAlignment="0" applyProtection="0"/>
    <xf numFmtId="0" fontId="51" fillId="16" borderId="0" applyNumberFormat="0" applyBorder="0" applyAlignment="0" applyProtection="0"/>
    <xf numFmtId="0" fontId="78" fillId="33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51" fillId="17" borderId="0" applyNumberFormat="0" applyBorder="0" applyAlignment="0" applyProtection="0"/>
    <xf numFmtId="0" fontId="78" fillId="3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51" fillId="18" borderId="0" applyNumberFormat="0" applyBorder="0" applyAlignment="0" applyProtection="0"/>
    <xf numFmtId="0" fontId="78" fillId="41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51" fillId="13" borderId="0" applyNumberFormat="0" applyBorder="0" applyAlignment="0" applyProtection="0"/>
    <xf numFmtId="0" fontId="78" fillId="45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0" fontId="51" fillId="14" borderId="0" applyNumberFormat="0" applyBorder="0" applyAlignment="0" applyProtection="0"/>
    <xf numFmtId="0" fontId="78" fillId="49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51" fillId="19" borderId="0" applyNumberFormat="0" applyBorder="0" applyAlignment="0" applyProtection="0"/>
    <xf numFmtId="0" fontId="78" fillId="53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91" fillId="27" borderId="0" applyNumberFormat="0" applyBorder="0" applyAlignment="0" applyProtection="0"/>
    <xf numFmtId="0" fontId="53" fillId="3" borderId="0" applyNumberFormat="0" applyBorder="0" applyAlignment="0" applyProtection="0"/>
    <xf numFmtId="0" fontId="91" fillId="27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92" fillId="30" borderId="25" applyNumberFormat="0" applyAlignment="0" applyProtection="0"/>
    <xf numFmtId="0" fontId="92" fillId="30" borderId="25" applyNumberFormat="0" applyAlignment="0" applyProtection="0"/>
    <xf numFmtId="0" fontId="92" fillId="30" borderId="25" applyNumberFormat="0" applyAlignment="0" applyProtection="0"/>
    <xf numFmtId="0" fontId="55" fillId="20" borderId="10" applyNumberFormat="0" applyAlignment="0" applyProtection="0"/>
    <xf numFmtId="0" fontId="92" fillId="30" borderId="25" applyNumberFormat="0" applyAlignment="0" applyProtection="0"/>
    <xf numFmtId="0" fontId="55" fillId="20" borderId="10" applyNumberFormat="0" applyAlignment="0" applyProtection="0"/>
    <xf numFmtId="0" fontId="55" fillId="20" borderId="10" applyNumberFormat="0" applyAlignment="0" applyProtection="0"/>
    <xf numFmtId="0" fontId="77" fillId="31" borderId="27" applyNumberFormat="0" applyAlignment="0" applyProtection="0"/>
    <xf numFmtId="0" fontId="77" fillId="31" borderId="27" applyNumberFormat="0" applyAlignment="0" applyProtection="0"/>
    <xf numFmtId="0" fontId="77" fillId="31" borderId="27" applyNumberFormat="0" applyAlignment="0" applyProtection="0"/>
    <xf numFmtId="0" fontId="57" fillId="21" borderId="11" applyNumberFormat="0" applyAlignment="0" applyProtection="0"/>
    <xf numFmtId="0" fontId="77" fillId="31" borderId="27" applyNumberFormat="0" applyAlignment="0" applyProtection="0"/>
    <xf numFmtId="0" fontId="57" fillId="21" borderId="11" applyNumberFormat="0" applyAlignment="0" applyProtection="0"/>
    <xf numFmtId="0" fontId="57" fillId="21" borderId="11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83" fillId="61" borderId="31">
      <alignment horizontal="left" vertical="center" wrapText="1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4" fillId="26" borderId="0" applyNumberFormat="0" applyBorder="0" applyAlignment="0" applyProtection="0"/>
    <xf numFmtId="0" fontId="62" fillId="4" borderId="0" applyNumberFormat="0" applyBorder="0" applyAlignment="0" applyProtection="0"/>
    <xf numFmtId="0" fontId="94" fillId="26" borderId="0" applyNumberFormat="0" applyBorder="0" applyAlignment="0" applyProtection="0"/>
    <xf numFmtId="0" fontId="62" fillId="4" borderId="0" applyNumberFormat="0" applyBorder="0" applyAlignment="0" applyProtection="0"/>
    <xf numFmtId="0" fontId="62" fillId="4" borderId="0" applyNumberFormat="0" applyBorder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95" fillId="29" borderId="25" applyNumberFormat="0" applyAlignment="0" applyProtection="0"/>
    <xf numFmtId="0" fontId="95" fillId="29" borderId="25" applyNumberFormat="0" applyAlignment="0" applyProtection="0"/>
    <xf numFmtId="0" fontId="95" fillId="29" borderId="25" applyNumberFormat="0" applyAlignment="0" applyProtection="0"/>
    <xf numFmtId="0" fontId="70" fillId="7" borderId="10" applyNumberFormat="0" applyAlignment="0" applyProtection="0"/>
    <xf numFmtId="0" fontId="95" fillId="29" borderId="25" applyNumberFormat="0" applyAlignment="0" applyProtection="0"/>
    <xf numFmtId="0" fontId="70" fillId="7" borderId="10" applyNumberFormat="0" applyAlignment="0" applyProtection="0"/>
    <xf numFmtId="0" fontId="70" fillId="7" borderId="10" applyNumberFormat="0" applyAlignment="0" applyProtection="0"/>
    <xf numFmtId="0" fontId="96" fillId="0" borderId="26" applyNumberFormat="0" applyFill="0" applyAlignment="0" applyProtection="0"/>
    <xf numFmtId="0" fontId="96" fillId="0" borderId="26" applyNumberFormat="0" applyFill="0" applyAlignment="0" applyProtection="0"/>
    <xf numFmtId="0" fontId="96" fillId="0" borderId="26" applyNumberFormat="0" applyFill="0" applyAlignment="0" applyProtection="0"/>
    <xf numFmtId="0" fontId="72" fillId="0" borderId="15" applyNumberFormat="0" applyFill="0" applyAlignment="0" applyProtection="0"/>
    <xf numFmtId="0" fontId="96" fillId="0" borderId="26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87" fillId="24" borderId="0" applyNumberFormat="0" applyBorder="0" applyAlignment="0" applyProtection="0"/>
    <xf numFmtId="0" fontId="74" fillId="24" borderId="0" applyNumberFormat="0" applyBorder="0" applyAlignment="0" applyProtection="0"/>
    <xf numFmtId="0" fontId="97" fillId="28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" fillId="0" borderId="0"/>
    <xf numFmtId="0" fontId="16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98" fillId="30" borderId="37" applyNumberFormat="0" applyAlignment="0" applyProtection="0"/>
    <xf numFmtId="0" fontId="98" fillId="30" borderId="37" applyNumberFormat="0" applyAlignment="0" applyProtection="0"/>
    <xf numFmtId="0" fontId="98" fillId="30" borderId="37" applyNumberFormat="0" applyAlignment="0" applyProtection="0"/>
    <xf numFmtId="0" fontId="99" fillId="20" borderId="16" applyNumberFormat="0" applyAlignment="0" applyProtection="0"/>
    <xf numFmtId="0" fontId="98" fillId="30" borderId="37" applyNumberFormat="0" applyAlignment="0" applyProtection="0"/>
    <xf numFmtId="0" fontId="99" fillId="20" borderId="16" applyNumberFormat="0" applyAlignment="0" applyProtection="0"/>
    <xf numFmtId="0" fontId="99" fillId="20" borderId="16" applyNumberFormat="0" applyAlignment="0" applyProtection="0"/>
    <xf numFmtId="9" fontId="5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3" fillId="61" borderId="31">
      <alignment horizontal="left" vertical="top" wrapText="1"/>
    </xf>
    <xf numFmtId="0" fontId="83" fillId="61" borderId="31">
      <alignment horizontal="left" vertical="top" wrapText="1"/>
    </xf>
    <xf numFmtId="0" fontId="83" fillId="63" borderId="31">
      <alignment horizontal="left" vertical="top" wrapText="1"/>
    </xf>
    <xf numFmtId="0" fontId="83" fillId="63" borderId="31">
      <alignment horizontal="left" vertical="top" wrapText="1"/>
    </xf>
    <xf numFmtId="0" fontId="83" fillId="63" borderId="31">
      <alignment horizontal="right" vertical="top" wrapText="1"/>
    </xf>
    <xf numFmtId="0" fontId="83" fillId="22" borderId="31">
      <alignment horizontal="right" vertical="top" wrapText="1"/>
    </xf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</cellStyleXfs>
  <cellXfs count="287">
    <xf numFmtId="0" fontId="0" fillId="0" borderId="0" xfId="0"/>
    <xf numFmtId="0" fontId="36" fillId="0" borderId="0" xfId="0" applyFont="1"/>
    <xf numFmtId="0" fontId="36" fillId="0" borderId="3" xfId="0" applyFont="1" applyBorder="1" applyAlignment="1">
      <alignment horizontal="center" wrapText="1"/>
    </xf>
    <xf numFmtId="0" fontId="36" fillId="0" borderId="30" xfId="0" applyFont="1" applyBorder="1" applyAlignment="1">
      <alignment horizontal="center" wrapText="1"/>
    </xf>
    <xf numFmtId="0" fontId="36" fillId="0" borderId="4" xfId="0" applyFont="1" applyBorder="1" applyAlignment="1">
      <alignment horizontal="center" wrapText="1"/>
    </xf>
    <xf numFmtId="0" fontId="36" fillId="0" borderId="5" xfId="0" applyFont="1" applyBorder="1" applyAlignment="1">
      <alignment horizontal="center" wrapText="1"/>
    </xf>
    <xf numFmtId="0" fontId="36" fillId="0" borderId="0" xfId="0" applyFont="1" applyBorder="1" applyAlignment="1">
      <alignment horizontal="center" wrapText="1"/>
    </xf>
    <xf numFmtId="0" fontId="36" fillId="0" borderId="6" xfId="0" applyFont="1" applyBorder="1" applyAlignment="1">
      <alignment horizontal="center" wrapText="1"/>
    </xf>
    <xf numFmtId="172" fontId="36" fillId="0" borderId="5" xfId="0" applyNumberFormat="1" applyFont="1" applyBorder="1" applyAlignment="1">
      <alignment horizontal="center"/>
    </xf>
    <xf numFmtId="172" fontId="36" fillId="0" borderId="0" xfId="0" applyNumberFormat="1" applyFont="1" applyBorder="1" applyAlignment="1">
      <alignment horizontal="center"/>
    </xf>
    <xf numFmtId="172" fontId="36" fillId="0" borderId="6" xfId="0" applyNumberFormat="1" applyFont="1" applyBorder="1" applyAlignment="1">
      <alignment horizontal="center"/>
    </xf>
    <xf numFmtId="172" fontId="36" fillId="0" borderId="7" xfId="0" applyNumberFormat="1" applyFont="1" applyBorder="1" applyAlignment="1">
      <alignment horizontal="center"/>
    </xf>
    <xf numFmtId="172" fontId="36" fillId="0" borderId="29" xfId="0" applyNumberFormat="1" applyFont="1" applyBorder="1" applyAlignment="1">
      <alignment horizontal="center"/>
    </xf>
    <xf numFmtId="172" fontId="36" fillId="0" borderId="8" xfId="0" applyNumberFormat="1" applyFont="1" applyBorder="1" applyAlignment="1">
      <alignment horizontal="center"/>
    </xf>
    <xf numFmtId="0" fontId="4" fillId="0" borderId="0" xfId="0" applyFont="1"/>
    <xf numFmtId="0" fontId="103" fillId="0" borderId="0" xfId="0" applyFont="1" applyAlignment="1">
      <alignment horizontal="center"/>
    </xf>
    <xf numFmtId="0" fontId="4" fillId="0" borderId="1" xfId="0" applyFont="1" applyBorder="1"/>
    <xf numFmtId="0" fontId="56" fillId="57" borderId="1" xfId="0" applyFont="1" applyFill="1" applyBorder="1" applyAlignment="1">
      <alignment horizontal="center"/>
    </xf>
    <xf numFmtId="0" fontId="56" fillId="64" borderId="1" xfId="0" applyFont="1" applyFill="1" applyBorder="1" applyAlignment="1">
      <alignment horizontal="center"/>
    </xf>
    <xf numFmtId="0" fontId="4" fillId="64" borderId="1" xfId="0" applyFont="1" applyFill="1" applyBorder="1"/>
    <xf numFmtId="173" fontId="4" fillId="0" borderId="1" xfId="4" applyNumberFormat="1" applyFont="1" applyBorder="1"/>
    <xf numFmtId="173" fontId="4" fillId="0" borderId="1" xfId="0" applyNumberFormat="1" applyFont="1" applyBorder="1"/>
    <xf numFmtId="174" fontId="4" fillId="0" borderId="1" xfId="4" applyNumberFormat="1" applyFont="1" applyBorder="1"/>
    <xf numFmtId="174" fontId="4" fillId="0" borderId="1" xfId="0" applyNumberFormat="1" applyFont="1" applyBorder="1"/>
    <xf numFmtId="0" fontId="4" fillId="65" borderId="1" xfId="0" applyFont="1" applyFill="1" applyBorder="1"/>
    <xf numFmtId="0" fontId="4" fillId="66" borderId="1" xfId="0" applyFont="1" applyFill="1" applyBorder="1"/>
    <xf numFmtId="0" fontId="4" fillId="67" borderId="1" xfId="0" applyFont="1" applyFill="1" applyBorder="1"/>
    <xf numFmtId="0" fontId="56" fillId="57" borderId="2" xfId="0" applyFont="1" applyFill="1" applyBorder="1" applyAlignment="1">
      <alignment horizontal="center"/>
    </xf>
    <xf numFmtId="0" fontId="56" fillId="64" borderId="2" xfId="0" applyFont="1" applyFill="1" applyBorder="1" applyAlignment="1">
      <alignment horizontal="center"/>
    </xf>
    <xf numFmtId="180" fontId="36" fillId="0" borderId="0" xfId="2" applyNumberFormat="1" applyFont="1"/>
    <xf numFmtId="0" fontId="36" fillId="0" borderId="19" xfId="0" applyFont="1" applyFill="1" applyBorder="1"/>
    <xf numFmtId="17" fontId="36" fillId="0" borderId="20" xfId="0" applyNumberFormat="1" applyFont="1" applyFill="1" applyBorder="1" applyAlignment="1">
      <alignment horizontal="center"/>
    </xf>
    <xf numFmtId="0" fontId="36" fillId="0" borderId="41" xfId="0" applyFont="1" applyFill="1" applyBorder="1" applyAlignment="1">
      <alignment horizontal="center"/>
    </xf>
    <xf numFmtId="0" fontId="36" fillId="68" borderId="19" xfId="0" applyFont="1" applyFill="1" applyBorder="1"/>
    <xf numFmtId="180" fontId="36" fillId="68" borderId="20" xfId="2" applyNumberFormat="1" applyFont="1" applyFill="1" applyBorder="1" applyAlignment="1">
      <alignment horizontal="center"/>
    </xf>
    <xf numFmtId="180" fontId="36" fillId="68" borderId="41" xfId="2" applyNumberFormat="1" applyFont="1" applyFill="1" applyBorder="1" applyAlignment="1">
      <alignment horizontal="center"/>
    </xf>
    <xf numFmtId="0" fontId="36" fillId="0" borderId="5" xfId="0" applyFont="1" applyFill="1" applyBorder="1"/>
    <xf numFmtId="180" fontId="36" fillId="0" borderId="0" xfId="2" applyNumberFormat="1" applyFont="1" applyFill="1" applyBorder="1" applyAlignment="1">
      <alignment horizontal="center"/>
    </xf>
    <xf numFmtId="180" fontId="36" fillId="0" borderId="42" xfId="2" applyNumberFormat="1" applyFont="1" applyFill="1" applyBorder="1" applyAlignment="1">
      <alignment horizontal="center"/>
    </xf>
    <xf numFmtId="0" fontId="36" fillId="69" borderId="3" xfId="0" applyFont="1" applyFill="1" applyBorder="1"/>
    <xf numFmtId="180" fontId="36" fillId="69" borderId="30" xfId="2" applyNumberFormat="1" applyFont="1" applyFill="1" applyBorder="1"/>
    <xf numFmtId="180" fontId="36" fillId="69" borderId="43" xfId="2" applyNumberFormat="1" applyFont="1" applyFill="1" applyBorder="1"/>
    <xf numFmtId="166" fontId="36" fillId="0" borderId="0" xfId="61978" applyNumberFormat="1" applyFont="1"/>
    <xf numFmtId="0" fontId="36" fillId="69" borderId="5" xfId="0" applyFont="1" applyFill="1" applyBorder="1" applyAlignment="1">
      <alignment horizontal="left" indent="2"/>
    </xf>
    <xf numFmtId="180" fontId="36" fillId="69" borderId="0" xfId="2" applyNumberFormat="1" applyFont="1" applyFill="1" applyBorder="1"/>
    <xf numFmtId="180" fontId="36" fillId="69" borderId="42" xfId="2" applyNumberFormat="1" applyFont="1" applyFill="1" applyBorder="1"/>
    <xf numFmtId="0" fontId="36" fillId="69" borderId="7" xfId="0" applyFont="1" applyFill="1" applyBorder="1" applyAlignment="1">
      <alignment horizontal="left" indent="2"/>
    </xf>
    <xf numFmtId="180" fontId="36" fillId="69" borderId="29" xfId="2" applyNumberFormat="1" applyFont="1" applyFill="1" applyBorder="1"/>
    <xf numFmtId="180" fontId="36" fillId="69" borderId="44" xfId="2" applyNumberFormat="1" applyFont="1" applyFill="1" applyBorder="1"/>
    <xf numFmtId="0" fontId="36" fillId="69" borderId="5" xfId="0" applyFont="1" applyFill="1" applyBorder="1"/>
    <xf numFmtId="166" fontId="36" fillId="69" borderId="30" xfId="2" applyNumberFormat="1" applyFont="1" applyFill="1" applyBorder="1"/>
    <xf numFmtId="166" fontId="36" fillId="69" borderId="0" xfId="2" applyNumberFormat="1" applyFont="1" applyFill="1" applyBorder="1"/>
    <xf numFmtId="180" fontId="36" fillId="0" borderId="20" xfId="2" applyNumberFormat="1" applyFont="1" applyFill="1" applyBorder="1"/>
    <xf numFmtId="180" fontId="36" fillId="0" borderId="41" xfId="2" applyNumberFormat="1" applyFont="1" applyFill="1" applyBorder="1"/>
    <xf numFmtId="10" fontId="36" fillId="0" borderId="0" xfId="61979" applyNumberFormat="1" applyFont="1" applyFill="1" applyBorder="1" applyAlignment="1">
      <alignment horizontal="center"/>
    </xf>
    <xf numFmtId="0" fontId="13" fillId="0" borderId="0" xfId="219"/>
    <xf numFmtId="0" fontId="105" fillId="0" borderId="1" xfId="219" applyFont="1" applyBorder="1" applyAlignment="1">
      <alignment vertical="center"/>
    </xf>
    <xf numFmtId="0" fontId="106" fillId="0" borderId="0" xfId="219" applyFont="1"/>
    <xf numFmtId="0" fontId="106" fillId="0" borderId="1" xfId="219" applyFont="1" applyBorder="1" applyAlignment="1">
      <alignment vertical="center"/>
    </xf>
    <xf numFmtId="0" fontId="106" fillId="0" borderId="1" xfId="219" applyNumberFormat="1" applyFont="1" applyBorder="1" applyAlignment="1">
      <alignment horizontal="center" vertical="center"/>
    </xf>
    <xf numFmtId="0" fontId="106" fillId="0" borderId="48" xfId="219" applyNumberFormat="1" applyFont="1" applyBorder="1" applyAlignment="1">
      <alignment horizontal="center" vertical="center"/>
    </xf>
    <xf numFmtId="0" fontId="13" fillId="0" borderId="45" xfId="219" applyBorder="1"/>
    <xf numFmtId="37" fontId="13" fillId="70" borderId="50" xfId="219" applyNumberFormat="1" applyFill="1" applyBorder="1"/>
    <xf numFmtId="181" fontId="13" fillId="70" borderId="45" xfId="219" applyNumberFormat="1" applyFill="1" applyBorder="1"/>
    <xf numFmtId="37" fontId="13" fillId="0" borderId="50" xfId="219" applyNumberFormat="1" applyBorder="1"/>
    <xf numFmtId="182" fontId="13" fillId="70" borderId="45" xfId="219" applyNumberFormat="1" applyFill="1" applyBorder="1"/>
    <xf numFmtId="5" fontId="13" fillId="0" borderId="51" xfId="219" applyNumberFormat="1" applyBorder="1"/>
    <xf numFmtId="0" fontId="13" fillId="0" borderId="49" xfId="219" applyFont="1" applyBorder="1"/>
    <xf numFmtId="37" fontId="13" fillId="70" borderId="0" xfId="219" applyNumberFormat="1" applyFill="1" applyBorder="1"/>
    <xf numFmtId="181" fontId="13" fillId="70" borderId="49" xfId="219" applyNumberFormat="1" applyFill="1" applyBorder="1"/>
    <xf numFmtId="37" fontId="13" fillId="0" borderId="0" xfId="219" applyNumberFormat="1" applyBorder="1"/>
    <xf numFmtId="183" fontId="13" fillId="70" borderId="49" xfId="219" applyNumberFormat="1" applyFill="1" applyBorder="1"/>
    <xf numFmtId="5" fontId="13" fillId="0" borderId="52" xfId="219" applyNumberFormat="1" applyBorder="1"/>
    <xf numFmtId="37" fontId="13" fillId="0" borderId="0" xfId="219" applyNumberFormat="1"/>
    <xf numFmtId="43" fontId="0" fillId="0" borderId="0" xfId="82" applyNumberFormat="1" applyFont="1"/>
    <xf numFmtId="0" fontId="13" fillId="0" borderId="53" xfId="219" applyFont="1" applyBorder="1"/>
    <xf numFmtId="37" fontId="13" fillId="70" borderId="49" xfId="219" applyNumberFormat="1" applyFill="1" applyBorder="1"/>
    <xf numFmtId="0" fontId="13" fillId="0" borderId="49" xfId="219" applyBorder="1"/>
    <xf numFmtId="184" fontId="0" fillId="0" borderId="0" xfId="82" applyNumberFormat="1" applyFont="1"/>
    <xf numFmtId="166" fontId="0" fillId="0" borderId="0" xfId="82" applyNumberFormat="1" applyFont="1"/>
    <xf numFmtId="181" fontId="13" fillId="70" borderId="2" xfId="219" applyNumberFormat="1" applyFill="1" applyBorder="1"/>
    <xf numFmtId="0" fontId="106" fillId="0" borderId="1" xfId="219" applyFont="1" applyBorder="1" applyAlignment="1">
      <alignment horizontal="left" indent="1"/>
    </xf>
    <xf numFmtId="37" fontId="106" fillId="0" borderId="1" xfId="219" applyNumberFormat="1" applyFont="1" applyBorder="1"/>
    <xf numFmtId="0" fontId="106" fillId="0" borderId="2" xfId="219" applyFont="1" applyBorder="1"/>
    <xf numFmtId="185" fontId="13" fillId="0" borderId="1" xfId="219" applyNumberFormat="1" applyBorder="1"/>
    <xf numFmtId="5" fontId="106" fillId="0" borderId="1" xfId="219" applyNumberFormat="1" applyFont="1" applyFill="1" applyBorder="1"/>
    <xf numFmtId="0" fontId="106" fillId="0" borderId="0" xfId="219" applyFont="1" applyBorder="1" applyAlignment="1">
      <alignment horizontal="left" indent="1"/>
    </xf>
    <xf numFmtId="5" fontId="106" fillId="0" borderId="0" xfId="219" applyNumberFormat="1" applyFont="1" applyFill="1" applyBorder="1"/>
    <xf numFmtId="166" fontId="4" fillId="0" borderId="1" xfId="61978" applyNumberFormat="1" applyFont="1" applyBorder="1"/>
    <xf numFmtId="166" fontId="103" fillId="0" borderId="1" xfId="61978" applyNumberFormat="1" applyFont="1" applyBorder="1"/>
    <xf numFmtId="166" fontId="4" fillId="0" borderId="1" xfId="0" applyNumberFormat="1" applyFont="1" applyBorder="1"/>
    <xf numFmtId="186" fontId="4" fillId="0" borderId="1" xfId="4" applyNumberFormat="1" applyFont="1" applyBorder="1"/>
    <xf numFmtId="186" fontId="103" fillId="0" borderId="1" xfId="4" applyNumberFormat="1" applyFont="1" applyBorder="1"/>
    <xf numFmtId="166" fontId="103" fillId="0" borderId="1" xfId="0" applyNumberFormat="1" applyFont="1" applyBorder="1"/>
    <xf numFmtId="0" fontId="4" fillId="57" borderId="1" xfId="0" applyFont="1" applyFill="1" applyBorder="1"/>
    <xf numFmtId="186" fontId="4" fillId="57" borderId="1" xfId="4" applyNumberFormat="1" applyFont="1" applyFill="1" applyBorder="1"/>
    <xf numFmtId="186" fontId="103" fillId="57" borderId="1" xfId="4" applyNumberFormat="1" applyFont="1" applyFill="1" applyBorder="1"/>
    <xf numFmtId="0" fontId="3" fillId="0" borderId="0" xfId="0" applyFont="1"/>
    <xf numFmtId="0" fontId="3" fillId="0" borderId="5" xfId="0" applyFont="1" applyBorder="1"/>
    <xf numFmtId="5" fontId="3" fillId="0" borderId="0" xfId="4" applyNumberFormat="1" applyFont="1" applyBorder="1"/>
    <xf numFmtId="37" fontId="106" fillId="0" borderId="0" xfId="219" applyNumberFormat="1" applyFont="1" applyFill="1" applyBorder="1"/>
    <xf numFmtId="0" fontId="106" fillId="0" borderId="0" xfId="219" applyFont="1" applyFill="1" applyBorder="1"/>
    <xf numFmtId="185" fontId="13" fillId="0" borderId="0" xfId="219" applyNumberFormat="1" applyFill="1" applyBorder="1"/>
    <xf numFmtId="166" fontId="36" fillId="0" borderId="0" xfId="0" applyNumberFormat="1" applyFont="1"/>
    <xf numFmtId="180" fontId="36" fillId="0" borderId="0" xfId="0" applyNumberFormat="1" applyFont="1"/>
    <xf numFmtId="3" fontId="13" fillId="0" borderId="0" xfId="219" applyNumberFormat="1"/>
    <xf numFmtId="10" fontId="13" fillId="0" borderId="0" xfId="219" applyNumberFormat="1"/>
    <xf numFmtId="166" fontId="4" fillId="0" borderId="0" xfId="0" applyNumberFormat="1" applyFont="1"/>
    <xf numFmtId="187" fontId="36" fillId="0" borderId="5" xfId="0" applyNumberFormat="1" applyFont="1" applyBorder="1" applyAlignment="1">
      <alignment horizontal="center"/>
    </xf>
    <xf numFmtId="187" fontId="36" fillId="0" borderId="7" xfId="0" applyNumberFormat="1" applyFont="1" applyBorder="1" applyAlignment="1">
      <alignment horizontal="center"/>
    </xf>
    <xf numFmtId="187" fontId="36" fillId="0" borderId="0" xfId="0" applyNumberFormat="1" applyFont="1" applyBorder="1" applyAlignment="1">
      <alignment horizontal="center"/>
    </xf>
    <xf numFmtId="187" fontId="36" fillId="0" borderId="6" xfId="0" applyNumberFormat="1" applyFont="1" applyBorder="1" applyAlignment="1">
      <alignment horizontal="center"/>
    </xf>
    <xf numFmtId="187" fontId="36" fillId="0" borderId="29" xfId="0" applyNumberFormat="1" applyFont="1" applyBorder="1" applyAlignment="1">
      <alignment horizontal="center"/>
    </xf>
    <xf numFmtId="187" fontId="36" fillId="0" borderId="8" xfId="0" applyNumberFormat="1" applyFont="1" applyBorder="1" applyAlignment="1">
      <alignment horizontal="center"/>
    </xf>
    <xf numFmtId="187" fontId="36" fillId="0" borderId="0" xfId="0" applyNumberFormat="1" applyFont="1"/>
    <xf numFmtId="0" fontId="56" fillId="57" borderId="65" xfId="0" applyFont="1" applyFill="1" applyBorder="1" applyAlignment="1">
      <alignment horizontal="center" vertical="center"/>
    </xf>
    <xf numFmtId="0" fontId="56" fillId="57" borderId="65" xfId="0" applyFont="1" applyFill="1" applyBorder="1" applyAlignment="1">
      <alignment horizontal="center" vertical="center" wrapText="1"/>
    </xf>
    <xf numFmtId="0" fontId="106" fillId="0" borderId="48" xfId="219" applyNumberFormat="1" applyFont="1" applyBorder="1" applyAlignment="1">
      <alignment horizontal="center" vertical="center"/>
    </xf>
    <xf numFmtId="0" fontId="107" fillId="0" borderId="0" xfId="0" applyFont="1"/>
    <xf numFmtId="166" fontId="3" fillId="0" borderId="1" xfId="61978" applyNumberFormat="1" applyFont="1" applyBorder="1"/>
    <xf numFmtId="0" fontId="108" fillId="0" borderId="0" xfId="0" applyFont="1" applyAlignment="1">
      <alignment wrapText="1"/>
    </xf>
    <xf numFmtId="0" fontId="106" fillId="71" borderId="1" xfId="219" applyNumberFormat="1" applyFont="1" applyFill="1" applyBorder="1" applyAlignment="1">
      <alignment horizontal="center" vertical="center"/>
    </xf>
    <xf numFmtId="37" fontId="13" fillId="71" borderId="50" xfId="219" applyNumberFormat="1" applyFill="1" applyBorder="1"/>
    <xf numFmtId="181" fontId="13" fillId="71" borderId="45" xfId="219" applyNumberFormat="1" applyFill="1" applyBorder="1"/>
    <xf numFmtId="182" fontId="13" fillId="71" borderId="45" xfId="219" applyNumberFormat="1" applyFill="1" applyBorder="1"/>
    <xf numFmtId="37" fontId="13" fillId="71" borderId="0" xfId="219" applyNumberFormat="1" applyFill="1" applyBorder="1"/>
    <xf numFmtId="181" fontId="13" fillId="71" borderId="49" xfId="219" applyNumberFormat="1" applyFill="1" applyBorder="1"/>
    <xf numFmtId="183" fontId="13" fillId="71" borderId="49" xfId="219" applyNumberFormat="1" applyFill="1" applyBorder="1"/>
    <xf numFmtId="37" fontId="13" fillId="71" borderId="49" xfId="219" applyNumberFormat="1" applyFill="1" applyBorder="1"/>
    <xf numFmtId="181" fontId="13" fillId="71" borderId="2" xfId="219" applyNumberFormat="1" applyFill="1" applyBorder="1"/>
    <xf numFmtId="37" fontId="106" fillId="71" borderId="1" xfId="219" applyNumberFormat="1" applyFont="1" applyFill="1" applyBorder="1"/>
    <xf numFmtId="0" fontId="106" fillId="71" borderId="2" xfId="219" applyFont="1" applyFill="1" applyBorder="1"/>
    <xf numFmtId="185" fontId="13" fillId="71" borderId="1" xfId="219" applyNumberFormat="1" applyFill="1" applyBorder="1"/>
    <xf numFmtId="37" fontId="106" fillId="71" borderId="0" xfId="219" applyNumberFormat="1" applyFont="1" applyFill="1" applyBorder="1"/>
    <xf numFmtId="0" fontId="106" fillId="71" borderId="0" xfId="219" applyFont="1" applyFill="1" applyBorder="1"/>
    <xf numFmtId="185" fontId="13" fillId="71" borderId="0" xfId="219" applyNumberFormat="1" applyFill="1" applyBorder="1"/>
    <xf numFmtId="0" fontId="13" fillId="71" borderId="0" xfId="219" applyFill="1"/>
    <xf numFmtId="0" fontId="13" fillId="0" borderId="5" xfId="219" applyBorder="1"/>
    <xf numFmtId="0" fontId="13" fillId="0" borderId="19" xfId="219" applyBorder="1"/>
    <xf numFmtId="0" fontId="13" fillId="71" borderId="20" xfId="219" applyFill="1" applyBorder="1"/>
    <xf numFmtId="0" fontId="13" fillId="71" borderId="49" xfId="219" applyFill="1" applyBorder="1"/>
    <xf numFmtId="0" fontId="106" fillId="0" borderId="72" xfId="219" applyFont="1" applyBorder="1"/>
    <xf numFmtId="0" fontId="106" fillId="0" borderId="73" xfId="219" applyFont="1" applyBorder="1"/>
    <xf numFmtId="0" fontId="106" fillId="0" borderId="19" xfId="219" applyFont="1" applyBorder="1"/>
    <xf numFmtId="0" fontId="106" fillId="71" borderId="75" xfId="219" applyFont="1" applyFill="1" applyBorder="1"/>
    <xf numFmtId="0" fontId="106" fillId="71" borderId="20" xfId="219" applyFont="1" applyFill="1" applyBorder="1"/>
    <xf numFmtId="0" fontId="13" fillId="71" borderId="0" xfId="219" applyFill="1" applyBorder="1" applyAlignment="1">
      <alignment horizontal="center"/>
    </xf>
    <xf numFmtId="37" fontId="106" fillId="71" borderId="75" xfId="219" applyNumberFormat="1" applyFont="1" applyFill="1" applyBorder="1"/>
    <xf numFmtId="188" fontId="13" fillId="71" borderId="49" xfId="219" applyNumberFormat="1" applyFill="1" applyBorder="1"/>
    <xf numFmtId="189" fontId="13" fillId="0" borderId="6" xfId="219" applyNumberFormat="1" applyBorder="1"/>
    <xf numFmtId="189" fontId="106" fillId="0" borderId="21" xfId="219" applyNumberFormat="1" applyFont="1" applyBorder="1"/>
    <xf numFmtId="189" fontId="24" fillId="0" borderId="0" xfId="219" applyNumberFormat="1" applyFont="1"/>
    <xf numFmtId="189" fontId="13" fillId="71" borderId="76" xfId="219" applyNumberFormat="1" applyFill="1" applyBorder="1"/>
    <xf numFmtId="189" fontId="106" fillId="71" borderId="64" xfId="219" applyNumberFormat="1" applyFont="1" applyFill="1" applyBorder="1"/>
    <xf numFmtId="0" fontId="106" fillId="71" borderId="64" xfId="219" applyFont="1" applyFill="1" applyBorder="1" applyAlignment="1">
      <alignment horizontal="center"/>
    </xf>
    <xf numFmtId="0" fontId="13" fillId="0" borderId="0" xfId="219" applyFont="1" applyFill="1" applyAlignment="1"/>
    <xf numFmtId="0" fontId="13" fillId="0" borderId="0" xfId="219" applyFont="1"/>
    <xf numFmtId="0" fontId="34" fillId="0" borderId="54" xfId="61980" applyFont="1" applyFill="1" applyBorder="1" applyAlignment="1">
      <alignment horizontal="center"/>
    </xf>
    <xf numFmtId="0" fontId="34" fillId="0" borderId="55" xfId="61980" applyFont="1" applyFill="1" applyBorder="1" applyAlignment="1">
      <alignment horizontal="center"/>
    </xf>
    <xf numFmtId="0" fontId="34" fillId="0" borderId="56" xfId="61980" applyFont="1" applyFill="1" applyBorder="1" applyAlignment="1">
      <alignment horizontal="center"/>
    </xf>
    <xf numFmtId="0" fontId="16" fillId="0" borderId="57" xfId="61980" applyFont="1" applyFill="1" applyBorder="1" applyAlignment="1">
      <alignment wrapText="1"/>
    </xf>
    <xf numFmtId="3" fontId="16" fillId="0" borderId="58" xfId="61980" applyNumberFormat="1" applyFont="1" applyFill="1" applyBorder="1" applyAlignment="1">
      <alignment horizontal="right" wrapText="1"/>
    </xf>
    <xf numFmtId="10" fontId="13" fillId="0" borderId="0" xfId="550" applyNumberFormat="1" applyFont="1" applyFill="1" applyBorder="1"/>
    <xf numFmtId="10" fontId="13" fillId="0" borderId="6" xfId="550" applyNumberFormat="1" applyFont="1" applyFill="1" applyBorder="1"/>
    <xf numFmtId="0" fontId="16" fillId="0" borderId="59" xfId="61980" applyFont="1" applyFill="1" applyBorder="1" applyAlignment="1">
      <alignment wrapText="1"/>
    </xf>
    <xf numFmtId="3" fontId="16" fillId="0" borderId="9" xfId="61980" applyNumberFormat="1" applyFont="1" applyFill="1" applyBorder="1" applyAlignment="1">
      <alignment horizontal="right" wrapText="1"/>
    </xf>
    <xf numFmtId="0" fontId="16" fillId="0" borderId="60" xfId="61980" applyFont="1" applyFill="1" applyBorder="1" applyAlignment="1">
      <alignment wrapText="1"/>
    </xf>
    <xf numFmtId="3" fontId="16" fillId="0" borderId="61" xfId="61980" applyNumberFormat="1" applyFont="1" applyFill="1" applyBorder="1" applyAlignment="1">
      <alignment horizontal="right" wrapText="1"/>
    </xf>
    <xf numFmtId="4" fontId="34" fillId="0" borderId="62" xfId="61980" applyNumberFormat="1" applyFont="1" applyFill="1" applyBorder="1" applyAlignment="1">
      <alignment horizontal="left" wrapText="1"/>
    </xf>
    <xf numFmtId="3" fontId="34" fillId="0" borderId="63" xfId="61980" applyNumberFormat="1" applyFont="1" applyFill="1" applyBorder="1" applyAlignment="1">
      <alignment horizontal="right" wrapText="1"/>
    </xf>
    <xf numFmtId="3" fontId="34" fillId="0" borderId="64" xfId="61980" applyNumberFormat="1" applyFont="1" applyFill="1" applyBorder="1" applyAlignment="1">
      <alignment horizontal="right" wrapText="1"/>
    </xf>
    <xf numFmtId="0" fontId="108" fillId="0" borderId="0" xfId="0" applyFont="1" applyBorder="1" applyAlignment="1">
      <alignment vertical="center" wrapText="1"/>
    </xf>
    <xf numFmtId="0" fontId="103" fillId="0" borderId="0" xfId="0" applyFont="1" applyBorder="1"/>
    <xf numFmtId="5" fontId="103" fillId="0" borderId="0" xfId="4" applyNumberFormat="1" applyFont="1" applyBorder="1"/>
    <xf numFmtId="0" fontId="103" fillId="0" borderId="77" xfId="0" applyFont="1" applyBorder="1"/>
    <xf numFmtId="5" fontId="103" fillId="0" borderId="47" xfId="4" applyNumberFormat="1" applyFont="1" applyBorder="1"/>
    <xf numFmtId="166" fontId="3" fillId="57" borderId="1" xfId="61978" applyNumberFormat="1" applyFont="1" applyFill="1" applyBorder="1"/>
    <xf numFmtId="166" fontId="103" fillId="57" borderId="1" xfId="61978" applyNumberFormat="1" applyFont="1" applyFill="1" applyBorder="1"/>
    <xf numFmtId="166" fontId="0" fillId="0" borderId="0" xfId="61978" applyNumberFormat="1" applyFont="1"/>
    <xf numFmtId="166" fontId="0" fillId="72" borderId="0" xfId="61978" applyNumberFormat="1" applyFont="1" applyFill="1"/>
    <xf numFmtId="0" fontId="112" fillId="73" borderId="0" xfId="0" applyFont="1" applyFill="1" applyBorder="1" applyAlignment="1">
      <alignment horizontal="center"/>
    </xf>
    <xf numFmtId="166" fontId="0" fillId="72" borderId="1" xfId="61978" applyNumberFormat="1" applyFont="1" applyFill="1" applyBorder="1"/>
    <xf numFmtId="186" fontId="0" fillId="0" borderId="2" xfId="4" applyNumberFormat="1" applyFont="1" applyFill="1" applyBorder="1"/>
    <xf numFmtId="166" fontId="110" fillId="72" borderId="1" xfId="61978" applyNumberFormat="1" applyFont="1" applyFill="1" applyBorder="1"/>
    <xf numFmtId="0" fontId="110" fillId="74" borderId="1" xfId="0" applyFont="1" applyFill="1" applyBorder="1" applyAlignment="1">
      <alignment horizontal="left" indent="1"/>
    </xf>
    <xf numFmtId="0" fontId="110" fillId="74" borderId="0" xfId="0" applyFont="1" applyFill="1" applyBorder="1" applyAlignment="1">
      <alignment horizontal="left" indent="1"/>
    </xf>
    <xf numFmtId="166" fontId="110" fillId="74" borderId="1" xfId="61978" applyNumberFormat="1" applyFont="1" applyFill="1" applyBorder="1"/>
    <xf numFmtId="186" fontId="110" fillId="74" borderId="1" xfId="4" applyNumberFormat="1" applyFont="1" applyFill="1" applyBorder="1"/>
    <xf numFmtId="186" fontId="0" fillId="0" borderId="0" xfId="4" applyNumberFormat="1" applyFont="1"/>
    <xf numFmtId="186" fontId="110" fillId="0" borderId="1" xfId="61978" applyNumberFormat="1" applyFont="1" applyBorder="1"/>
    <xf numFmtId="166" fontId="11" fillId="0" borderId="1" xfId="61978" applyNumberFormat="1" applyFont="1" applyBorder="1"/>
    <xf numFmtId="0" fontId="0" fillId="0" borderId="0" xfId="0" applyFont="1" applyFill="1" applyBorder="1" applyAlignment="1">
      <alignment horizontal="left" indent="4"/>
    </xf>
    <xf numFmtId="164" fontId="110" fillId="0" borderId="1" xfId="4" applyFont="1" applyBorder="1"/>
    <xf numFmtId="166" fontId="110" fillId="0" borderId="1" xfId="61978" applyNumberFormat="1" applyFont="1" applyBorder="1"/>
    <xf numFmtId="166" fontId="111" fillId="72" borderId="1" xfId="0" applyNumberFormat="1" applyFont="1" applyFill="1" applyBorder="1"/>
    <xf numFmtId="186" fontId="110" fillId="0" borderId="1" xfId="4" applyNumberFormat="1" applyFont="1" applyBorder="1"/>
    <xf numFmtId="0" fontId="113" fillId="0" borderId="0" xfId="0" applyFont="1" applyBorder="1" applyAlignment="1">
      <alignment horizontal="left" indent="1"/>
    </xf>
    <xf numFmtId="186" fontId="11" fillId="0" borderId="1" xfId="4" applyNumberFormat="1" applyFont="1" applyBorder="1"/>
    <xf numFmtId="164" fontId="110" fillId="0" borderId="1" xfId="4" applyFont="1" applyFill="1" applyBorder="1"/>
    <xf numFmtId="166" fontId="110" fillId="0" borderId="1" xfId="61978" applyNumberFormat="1" applyFont="1" applyFill="1" applyBorder="1"/>
    <xf numFmtId="186" fontId="110" fillId="0" borderId="1" xfId="4" applyNumberFormat="1" applyFont="1" applyFill="1" applyBorder="1"/>
    <xf numFmtId="186" fontId="110" fillId="0" borderId="1" xfId="61978" applyNumberFormat="1" applyFont="1" applyFill="1" applyBorder="1"/>
    <xf numFmtId="166" fontId="0" fillId="0" borderId="0" xfId="61978" applyNumberFormat="1" applyFont="1" applyFill="1"/>
    <xf numFmtId="0" fontId="0" fillId="0" borderId="0" xfId="0" applyFill="1"/>
    <xf numFmtId="0" fontId="113" fillId="0" borderId="0" xfId="0" applyFont="1" applyBorder="1" applyAlignment="1">
      <alignment horizontal="left" indent="3"/>
    </xf>
    <xf numFmtId="173" fontId="110" fillId="74" borderId="1" xfId="4" applyNumberFormat="1" applyFont="1" applyFill="1" applyBorder="1"/>
    <xf numFmtId="0" fontId="110" fillId="0" borderId="0" xfId="0" applyFont="1" applyBorder="1" applyAlignment="1">
      <alignment horizontal="left" indent="3"/>
    </xf>
    <xf numFmtId="173" fontId="11" fillId="0" borderId="1" xfId="4" applyNumberFormat="1" applyFont="1" applyBorder="1"/>
    <xf numFmtId="173" fontId="110" fillId="0" borderId="1" xfId="4" applyNumberFormat="1" applyFont="1" applyBorder="1"/>
    <xf numFmtId="173" fontId="110" fillId="0" borderId="1" xfId="61978" applyNumberFormat="1" applyFont="1" applyBorder="1"/>
    <xf numFmtId="0" fontId="110" fillId="75" borderId="0" xfId="0" applyFont="1" applyFill="1" applyBorder="1" applyAlignment="1">
      <alignment horizontal="left"/>
    </xf>
    <xf numFmtId="173" fontId="110" fillId="0" borderId="1" xfId="4" applyNumberFormat="1" applyFont="1" applyFill="1" applyBorder="1"/>
    <xf numFmtId="173" fontId="110" fillId="0" borderId="1" xfId="61978" applyNumberFormat="1" applyFont="1" applyFill="1" applyBorder="1"/>
    <xf numFmtId="173" fontId="11" fillId="0" borderId="1" xfId="4" applyNumberFormat="1" applyFont="1" applyFill="1" applyBorder="1"/>
    <xf numFmtId="166" fontId="11" fillId="0" borderId="1" xfId="61978" applyNumberFormat="1" applyFont="1" applyFill="1" applyBorder="1"/>
    <xf numFmtId="173" fontId="0" fillId="0" borderId="1" xfId="4" applyNumberFormat="1" applyFont="1" applyFill="1" applyBorder="1"/>
    <xf numFmtId="173" fontId="111" fillId="75" borderId="1" xfId="4" applyNumberFormat="1" applyFont="1" applyFill="1" applyBorder="1"/>
    <xf numFmtId="166" fontId="111" fillId="75" borderId="1" xfId="61978" applyNumberFormat="1" applyFont="1" applyFill="1" applyBorder="1"/>
    <xf numFmtId="186" fontId="111" fillId="75" borderId="1" xfId="4" applyNumberFormat="1" applyFont="1" applyFill="1" applyBorder="1"/>
    <xf numFmtId="164" fontId="0" fillId="0" borderId="0" xfId="4" applyFont="1"/>
    <xf numFmtId="186" fontId="0" fillId="0" borderId="0" xfId="61978" applyNumberFormat="1" applyFont="1"/>
    <xf numFmtId="164" fontId="0" fillId="0" borderId="1" xfId="4" quotePrefix="1" applyFont="1" applyFill="1" applyBorder="1" applyAlignment="1">
      <alignment horizontal="center"/>
    </xf>
    <xf numFmtId="166" fontId="110" fillId="0" borderId="1" xfId="61978" applyNumberFormat="1" applyFont="1" applyBorder="1" applyAlignment="1">
      <alignment horizontal="center"/>
    </xf>
    <xf numFmtId="166" fontId="3" fillId="0" borderId="2" xfId="61978" applyNumberFormat="1" applyFont="1" applyBorder="1"/>
    <xf numFmtId="166" fontId="3" fillId="57" borderId="2" xfId="61978" applyNumberFormat="1" applyFont="1" applyFill="1" applyBorder="1"/>
    <xf numFmtId="0" fontId="3" fillId="0" borderId="0" xfId="0" applyFont="1" applyBorder="1"/>
    <xf numFmtId="0" fontId="2" fillId="0" borderId="81" xfId="0" applyFont="1" applyBorder="1"/>
    <xf numFmtId="166" fontId="3" fillId="0" borderId="82" xfId="61978" applyNumberFormat="1" applyFont="1" applyBorder="1"/>
    <xf numFmtId="0" fontId="2" fillId="0" borderId="83" xfId="0" applyFont="1" applyBorder="1"/>
    <xf numFmtId="166" fontId="3" fillId="0" borderId="84" xfId="61978" applyNumberFormat="1" applyFont="1" applyBorder="1"/>
    <xf numFmtId="0" fontId="103" fillId="0" borderId="83" xfId="0" applyFont="1" applyBorder="1"/>
    <xf numFmtId="166" fontId="103" fillId="0" borderId="84" xfId="61978" applyNumberFormat="1" applyFont="1" applyBorder="1"/>
    <xf numFmtId="0" fontId="1" fillId="0" borderId="83" xfId="0" applyFont="1" applyBorder="1"/>
    <xf numFmtId="0" fontId="103" fillId="0" borderId="85" xfId="0" applyFont="1" applyBorder="1"/>
    <xf numFmtId="166" fontId="103" fillId="0" borderId="86" xfId="61978" applyNumberFormat="1" applyFont="1" applyBorder="1"/>
    <xf numFmtId="166" fontId="103" fillId="57" borderId="86" xfId="61978" applyNumberFormat="1" applyFont="1" applyFill="1" applyBorder="1"/>
    <xf numFmtId="166" fontId="103" fillId="0" borderId="87" xfId="61978" applyNumberFormat="1" applyFont="1" applyBorder="1"/>
    <xf numFmtId="0" fontId="56" fillId="57" borderId="89" xfId="0" applyFont="1" applyFill="1" applyBorder="1" applyAlignment="1">
      <alignment horizontal="center" wrapText="1"/>
    </xf>
    <xf numFmtId="0" fontId="56" fillId="57" borderId="90" xfId="0" applyFont="1" applyFill="1" applyBorder="1" applyAlignment="1">
      <alignment horizontal="center" wrapText="1"/>
    </xf>
    <xf numFmtId="0" fontId="56" fillId="57" borderId="92" xfId="0" applyFont="1" applyFill="1" applyBorder="1" applyAlignment="1">
      <alignment horizontal="center" wrapText="1"/>
    </xf>
    <xf numFmtId="0" fontId="56" fillId="57" borderId="91" xfId="0" applyFont="1" applyFill="1" applyBorder="1" applyAlignment="1">
      <alignment horizontal="center"/>
    </xf>
    <xf numFmtId="0" fontId="56" fillId="57" borderId="79" xfId="0" applyFont="1" applyFill="1" applyBorder="1" applyAlignment="1">
      <alignment horizontal="center"/>
    </xf>
    <xf numFmtId="0" fontId="56" fillId="57" borderId="80" xfId="0" applyFont="1" applyFill="1" applyBorder="1" applyAlignment="1">
      <alignment horizontal="center"/>
    </xf>
    <xf numFmtId="0" fontId="56" fillId="57" borderId="78" xfId="0" applyFont="1" applyFill="1" applyBorder="1" applyAlignment="1">
      <alignment horizontal="center" vertical="center"/>
    </xf>
    <xf numFmtId="0" fontId="56" fillId="57" borderId="88" xfId="0" applyFont="1" applyFill="1" applyBorder="1" applyAlignment="1">
      <alignment horizontal="center" vertical="center"/>
    </xf>
    <xf numFmtId="0" fontId="108" fillId="0" borderId="0" xfId="0" applyFont="1" applyBorder="1" applyAlignment="1">
      <alignment horizontal="left" vertical="center" wrapText="1"/>
    </xf>
    <xf numFmtId="0" fontId="106" fillId="71" borderId="67" xfId="219" applyFont="1" applyFill="1" applyBorder="1" applyAlignment="1">
      <alignment horizontal="center" vertical="center"/>
    </xf>
    <xf numFmtId="0" fontId="106" fillId="71" borderId="68" xfId="219" applyFont="1" applyFill="1" applyBorder="1" applyAlignment="1">
      <alignment horizontal="center" vertical="center"/>
    </xf>
    <xf numFmtId="0" fontId="106" fillId="71" borderId="70" xfId="219" applyFont="1" applyFill="1" applyBorder="1" applyAlignment="1">
      <alignment horizontal="center" vertical="center"/>
    </xf>
    <xf numFmtId="0" fontId="106" fillId="71" borderId="71" xfId="219" applyFont="1" applyFill="1" applyBorder="1" applyAlignment="1">
      <alignment horizontal="center" vertical="center"/>
    </xf>
    <xf numFmtId="0" fontId="106" fillId="71" borderId="40" xfId="219" applyFont="1" applyFill="1" applyBorder="1" applyAlignment="1">
      <alignment horizontal="center" vertical="center"/>
    </xf>
    <xf numFmtId="0" fontId="106" fillId="71" borderId="74" xfId="219" applyFont="1" applyFill="1" applyBorder="1" applyAlignment="1">
      <alignment horizontal="center" vertical="center"/>
    </xf>
    <xf numFmtId="0" fontId="106" fillId="71" borderId="66" xfId="219" applyFont="1" applyFill="1" applyBorder="1" applyAlignment="1">
      <alignment horizontal="center"/>
    </xf>
    <xf numFmtId="0" fontId="106" fillId="71" borderId="69" xfId="219" applyFont="1" applyFill="1" applyBorder="1" applyAlignment="1">
      <alignment horizontal="center"/>
    </xf>
    <xf numFmtId="0" fontId="14" fillId="0" borderId="0" xfId="219" applyFont="1" applyAlignment="1">
      <alignment horizontal="center"/>
    </xf>
    <xf numFmtId="0" fontId="106" fillId="71" borderId="45" xfId="219" applyNumberFormat="1" applyFont="1" applyFill="1" applyBorder="1" applyAlignment="1">
      <alignment horizontal="center" vertical="center" wrapText="1"/>
    </xf>
    <xf numFmtId="0" fontId="106" fillId="71" borderId="2" xfId="219" applyNumberFormat="1" applyFont="1" applyFill="1" applyBorder="1" applyAlignment="1">
      <alignment horizontal="center" vertical="center" wrapText="1"/>
    </xf>
    <xf numFmtId="0" fontId="106" fillId="71" borderId="45" xfId="219" applyFont="1" applyFill="1" applyBorder="1" applyAlignment="1">
      <alignment horizontal="center" vertical="center" wrapText="1"/>
    </xf>
    <xf numFmtId="0" fontId="106" fillId="71" borderId="49" xfId="219" applyFont="1" applyFill="1" applyBorder="1" applyAlignment="1">
      <alignment horizontal="center" vertical="center" wrapText="1"/>
    </xf>
    <xf numFmtId="0" fontId="106" fillId="0" borderId="46" xfId="219" applyNumberFormat="1" applyFont="1" applyBorder="1" applyAlignment="1">
      <alignment horizontal="center" vertical="center"/>
    </xf>
    <xf numFmtId="0" fontId="106" fillId="0" borderId="47" xfId="219" applyNumberFormat="1" applyFont="1" applyBorder="1" applyAlignment="1">
      <alignment horizontal="center" vertical="center"/>
    </xf>
    <xf numFmtId="0" fontId="106" fillId="0" borderId="48" xfId="219" applyNumberFormat="1" applyFont="1" applyBorder="1" applyAlignment="1">
      <alignment horizontal="center" vertical="center"/>
    </xf>
    <xf numFmtId="0" fontId="13" fillId="0" borderId="5" xfId="219" applyBorder="1" applyAlignment="1">
      <alignment horizontal="left"/>
    </xf>
    <xf numFmtId="0" fontId="13" fillId="0" borderId="0" xfId="219" applyBorder="1" applyAlignment="1">
      <alignment horizontal="left"/>
    </xf>
    <xf numFmtId="0" fontId="106" fillId="0" borderId="45" xfId="219" applyNumberFormat="1" applyFont="1" applyBorder="1" applyAlignment="1">
      <alignment horizontal="center" vertical="center" wrapText="1"/>
    </xf>
    <xf numFmtId="0" fontId="106" fillId="0" borderId="2" xfId="219" applyNumberFormat="1" applyFont="1" applyBorder="1" applyAlignment="1">
      <alignment horizontal="center" vertical="center" wrapText="1"/>
    </xf>
    <xf numFmtId="0" fontId="106" fillId="0" borderId="45" xfId="219" applyFont="1" applyBorder="1" applyAlignment="1">
      <alignment horizontal="center" vertical="center" wrapText="1"/>
    </xf>
    <xf numFmtId="0" fontId="106" fillId="0" borderId="49" xfId="219" applyFont="1" applyBorder="1" applyAlignment="1">
      <alignment horizontal="center" vertical="center" wrapText="1"/>
    </xf>
    <xf numFmtId="0" fontId="56" fillId="57" borderId="1" xfId="0" applyFont="1" applyFill="1" applyBorder="1" applyAlignment="1">
      <alignment horizontal="center"/>
    </xf>
    <xf numFmtId="0" fontId="56" fillId="57" borderId="38" xfId="0" applyFont="1" applyFill="1" applyBorder="1" applyAlignment="1">
      <alignment horizontal="center" wrapText="1"/>
    </xf>
    <xf numFmtId="0" fontId="56" fillId="57" borderId="39" xfId="0" applyFont="1" applyFill="1" applyBorder="1" applyAlignment="1">
      <alignment horizontal="center" wrapText="1"/>
    </xf>
    <xf numFmtId="0" fontId="56" fillId="57" borderId="40" xfId="0" applyFont="1" applyFill="1" applyBorder="1" applyAlignment="1">
      <alignment horizontal="center" wrapText="1"/>
    </xf>
    <xf numFmtId="0" fontId="104" fillId="0" borderId="3" xfId="0" applyFont="1" applyBorder="1" applyAlignment="1">
      <alignment horizontal="center" vertical="center" wrapText="1"/>
    </xf>
    <xf numFmtId="0" fontId="104" fillId="0" borderId="30" xfId="0" applyFont="1" applyBorder="1" applyAlignment="1">
      <alignment horizontal="center" vertical="center" wrapText="1"/>
    </xf>
    <xf numFmtId="0" fontId="104" fillId="0" borderId="4" xfId="0" applyFont="1" applyBorder="1" applyAlignment="1">
      <alignment horizontal="center" vertical="center" wrapText="1"/>
    </xf>
    <xf numFmtId="0" fontId="104" fillId="0" borderId="5" xfId="0" applyFont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104" fillId="0" borderId="6" xfId="0" applyFont="1" applyBorder="1" applyAlignment="1">
      <alignment horizontal="center" vertical="center" wrapText="1"/>
    </xf>
    <xf numFmtId="0" fontId="104" fillId="0" borderId="7" xfId="0" applyFont="1" applyBorder="1" applyAlignment="1">
      <alignment horizontal="center" vertical="center" wrapText="1"/>
    </xf>
    <xf numFmtId="0" fontId="104" fillId="0" borderId="29" xfId="0" applyFont="1" applyBorder="1" applyAlignment="1">
      <alignment horizontal="center" vertical="center" wrapText="1"/>
    </xf>
    <xf numFmtId="0" fontId="104" fillId="0" borderId="8" xfId="0" applyFont="1" applyBorder="1" applyAlignment="1">
      <alignment horizontal="center" vertical="center" wrapText="1"/>
    </xf>
    <xf numFmtId="0" fontId="56" fillId="57" borderId="2" xfId="0" applyFont="1" applyFill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20" xfId="0" applyFont="1" applyBorder="1" applyAlignment="1">
      <alignment horizontal="center"/>
    </xf>
    <xf numFmtId="0" fontId="36" fillId="0" borderId="21" xfId="0" applyFont="1" applyBorder="1" applyAlignment="1">
      <alignment horizontal="center"/>
    </xf>
    <xf numFmtId="0" fontId="76" fillId="57" borderId="6" xfId="0" applyFont="1" applyFill="1" applyBorder="1" applyAlignment="1">
      <alignment horizontal="center" vertical="center"/>
    </xf>
    <xf numFmtId="0" fontId="76" fillId="57" borderId="0" xfId="0" applyFont="1" applyFill="1" applyBorder="1" applyAlignment="1">
      <alignment horizontal="center" vertical="center"/>
    </xf>
  </cellXfs>
  <cellStyles count="61981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rmal_Inputs" xfId="61980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showGridLines="0" tabSelected="1" topLeftCell="A19" workbookViewId="0">
      <selection activeCell="C22" sqref="C22"/>
    </sheetView>
  </sheetViews>
  <sheetFormatPr defaultColWidth="9.140625" defaultRowHeight="14.25" x14ac:dyDescent="0.2"/>
  <cols>
    <col min="1" max="1" width="38.42578125" style="97" customWidth="1"/>
    <col min="2" max="4" width="15.5703125" style="97" customWidth="1"/>
    <col min="5" max="5" width="1.5703125" style="97" customWidth="1"/>
    <col min="6" max="8" width="15.5703125" style="97" customWidth="1"/>
    <col min="9" max="16384" width="9.140625" style="97"/>
  </cols>
  <sheetData>
    <row r="1" spans="1:8" ht="18" x14ac:dyDescent="0.25">
      <c r="A1" s="118" t="s">
        <v>102</v>
      </c>
    </row>
    <row r="3" spans="1:8" ht="30" x14ac:dyDescent="0.2">
      <c r="A3" s="115" t="s">
        <v>97</v>
      </c>
      <c r="B3" s="116" t="s">
        <v>47</v>
      </c>
      <c r="C3" s="116" t="s">
        <v>161</v>
      </c>
      <c r="D3" s="116" t="s">
        <v>162</v>
      </c>
    </row>
    <row r="4" spans="1:8" x14ac:dyDescent="0.2">
      <c r="A4" s="98" t="s">
        <v>95</v>
      </c>
      <c r="B4" s="99">
        <f>+'2016 CoP Expense (EB-2015-0075)'!AN14+'2016 CoP Expense (EB-2015-0075)'!AN25</f>
        <v>290947660.13460803</v>
      </c>
      <c r="C4" s="99">
        <f>'CoP EB-2014-0002'!AN12+'CoP EB-2014-0002'!AN22</f>
        <v>271124857.7859177</v>
      </c>
      <c r="D4" s="99">
        <f>B4-C4</f>
        <v>19822802.348690331</v>
      </c>
    </row>
    <row r="5" spans="1:8" x14ac:dyDescent="0.2">
      <c r="A5" s="98" t="s">
        <v>26</v>
      </c>
      <c r="B5" s="99">
        <f>+'2016 CoP Expense (EB-2015-0075)'!AN36</f>
        <v>191524601.45951003</v>
      </c>
      <c r="C5" s="99">
        <f>'CoP EB-2014-0002'!AN33</f>
        <v>174605458.00228623</v>
      </c>
      <c r="D5" s="99">
        <f t="shared" ref="D5:D10" si="0">B5-C5</f>
        <v>16919143.457223803</v>
      </c>
    </row>
    <row r="6" spans="1:8" x14ac:dyDescent="0.2">
      <c r="A6" s="98" t="s">
        <v>53</v>
      </c>
      <c r="B6" s="99">
        <f>+'2016 CoP Expense (EB-2015-0075)'!AN47</f>
        <v>27984669.129357968</v>
      </c>
      <c r="C6" s="99">
        <f>'CoP EB-2014-0002'!AN43</f>
        <v>27984669.129357964</v>
      </c>
      <c r="D6" s="99">
        <f t="shared" si="0"/>
        <v>0</v>
      </c>
    </row>
    <row r="7" spans="1:8" x14ac:dyDescent="0.2">
      <c r="A7" s="98" t="s">
        <v>54</v>
      </c>
      <c r="B7" s="99">
        <f>+'2016 CoP Expense (EB-2015-0075)'!AN58</f>
        <v>39466000.122920424</v>
      </c>
      <c r="C7" s="99">
        <f>'CoP EB-2014-0002'!AN53</f>
        <v>40548518.291693062</v>
      </c>
      <c r="D7" s="99">
        <f t="shared" si="0"/>
        <v>-1082518.1687726378</v>
      </c>
    </row>
    <row r="8" spans="1:8" x14ac:dyDescent="0.2">
      <c r="A8" s="98" t="s">
        <v>55</v>
      </c>
      <c r="B8" s="99">
        <f>+'2016 CoP Expense (EB-2015-0075)'!AN69</f>
        <v>30589432.843838245</v>
      </c>
      <c r="C8" s="99">
        <f>'CoP EB-2014-0002'!AN63</f>
        <v>30554595.806304485</v>
      </c>
      <c r="D8" s="99">
        <f t="shared" si="0"/>
        <v>34837.037533760071</v>
      </c>
    </row>
    <row r="9" spans="1:8" x14ac:dyDescent="0.2">
      <c r="A9" s="98" t="s">
        <v>20</v>
      </c>
      <c r="B9" s="99">
        <f>+'2016 CoP Expense (EB-2015-0075)'!AN80</f>
        <v>310717.19924479857</v>
      </c>
      <c r="C9" s="99">
        <f>'CoP EB-2014-0002'!AN73</f>
        <v>310717.19521521736</v>
      </c>
      <c r="D9" s="99">
        <f t="shared" si="0"/>
        <v>4.0295812068507075E-3</v>
      </c>
    </row>
    <row r="10" spans="1:8" x14ac:dyDescent="0.2">
      <c r="A10" s="98" t="s">
        <v>96</v>
      </c>
      <c r="B10" s="99">
        <f>+'2016 CoP Expense (EB-2015-0075)'!AN91</f>
        <v>2250528</v>
      </c>
      <c r="C10" s="99">
        <f>'CoP EB-2014-0002'!AN77</f>
        <v>2251364.9622856355</v>
      </c>
      <c r="D10" s="99">
        <f t="shared" si="0"/>
        <v>-836.96228563552722</v>
      </c>
    </row>
    <row r="11" spans="1:8" ht="15" x14ac:dyDescent="0.25">
      <c r="A11" s="174" t="s">
        <v>82</v>
      </c>
      <c r="B11" s="175">
        <f>SUM(B4:B10)</f>
        <v>583073608.88947952</v>
      </c>
      <c r="C11" s="175">
        <f t="shared" ref="C11:D11" si="1">SUM(C4:C10)</f>
        <v>547380181.1730603</v>
      </c>
      <c r="D11" s="175">
        <f t="shared" si="1"/>
        <v>35693427.716419198</v>
      </c>
    </row>
    <row r="12" spans="1:8" ht="15.75" thickBot="1" x14ac:dyDescent="0.3">
      <c r="A12" s="172"/>
      <c r="B12" s="173"/>
    </row>
    <row r="13" spans="1:8" ht="14.45" customHeight="1" x14ac:dyDescent="0.25">
      <c r="A13" s="243" t="s">
        <v>107</v>
      </c>
      <c r="B13" s="241" t="s">
        <v>126</v>
      </c>
      <c r="C13" s="241"/>
      <c r="D13" s="241"/>
      <c r="E13" s="240"/>
      <c r="F13" s="241" t="s">
        <v>127</v>
      </c>
      <c r="G13" s="241"/>
      <c r="H13" s="242"/>
    </row>
    <row r="14" spans="1:8" ht="75.75" thickBot="1" x14ac:dyDescent="0.3">
      <c r="A14" s="244"/>
      <c r="B14" s="237" t="s">
        <v>129</v>
      </c>
      <c r="C14" s="237" t="s">
        <v>103</v>
      </c>
      <c r="D14" s="237" t="s">
        <v>98</v>
      </c>
      <c r="E14" s="239"/>
      <c r="F14" s="237" t="s">
        <v>129</v>
      </c>
      <c r="G14" s="237" t="s">
        <v>103</v>
      </c>
      <c r="H14" s="238" t="s">
        <v>98</v>
      </c>
    </row>
    <row r="15" spans="1:8" x14ac:dyDescent="0.2">
      <c r="A15" s="226" t="s">
        <v>61</v>
      </c>
      <c r="B15" s="223">
        <v>1637504596</v>
      </c>
      <c r="C15" s="223">
        <f>+'2016 LF Output (EB-2015-0075)'!O37</f>
        <v>1637504595.5259821</v>
      </c>
      <c r="D15" s="223">
        <f>+C15-B15</f>
        <v>-0.47401785850524902</v>
      </c>
      <c r="E15" s="224"/>
      <c r="F15" s="223">
        <v>222279</v>
      </c>
      <c r="G15" s="223">
        <f>F15</f>
        <v>222279</v>
      </c>
      <c r="H15" s="227">
        <f>+G15-F15</f>
        <v>0</v>
      </c>
    </row>
    <row r="16" spans="1:8" x14ac:dyDescent="0.2">
      <c r="A16" s="228" t="s">
        <v>104</v>
      </c>
      <c r="B16" s="119">
        <v>591826169</v>
      </c>
      <c r="C16" s="119">
        <f>+'2016 LF Output (EB-2015-0075)'!O38</f>
        <v>591826168.94057333</v>
      </c>
      <c r="D16" s="119">
        <f t="shared" ref="D16:D23" si="2">+C16-B16</f>
        <v>-5.9426665306091309E-2</v>
      </c>
      <c r="E16" s="176"/>
      <c r="F16" s="119">
        <v>18494</v>
      </c>
      <c r="G16" s="119">
        <f>F16</f>
        <v>18494</v>
      </c>
      <c r="H16" s="229">
        <f t="shared" ref="H16:H23" si="3">+G16-F16</f>
        <v>0</v>
      </c>
    </row>
    <row r="17" spans="1:9" x14ac:dyDescent="0.2">
      <c r="A17" s="228" t="s">
        <v>105</v>
      </c>
      <c r="B17" s="119">
        <v>1857725645</v>
      </c>
      <c r="C17" s="119">
        <f>+'2016 LF Output (EB-2015-0075)'!O39</f>
        <v>1857725645.1142704</v>
      </c>
      <c r="D17" s="119">
        <f t="shared" si="2"/>
        <v>0.11427044868469238</v>
      </c>
      <c r="E17" s="176"/>
      <c r="F17" s="119">
        <v>2230</v>
      </c>
      <c r="G17" s="119">
        <f>F17</f>
        <v>2230</v>
      </c>
      <c r="H17" s="229">
        <f t="shared" si="3"/>
        <v>0</v>
      </c>
    </row>
    <row r="18" spans="1:9" ht="15" x14ac:dyDescent="0.25">
      <c r="A18" s="230" t="s">
        <v>106</v>
      </c>
      <c r="B18" s="89">
        <f>+B19+B20</f>
        <v>610834051</v>
      </c>
      <c r="C18" s="89">
        <f t="shared" ref="C18" si="4">+C19+C20</f>
        <v>610834051.24599838</v>
      </c>
      <c r="D18" s="89">
        <f t="shared" si="2"/>
        <v>0.24599838256835938</v>
      </c>
      <c r="E18" s="177"/>
      <c r="F18" s="89">
        <f>+F19+F20</f>
        <v>11</v>
      </c>
      <c r="G18" s="89">
        <f t="shared" ref="G18" si="5">+G19+G20</f>
        <v>11</v>
      </c>
      <c r="H18" s="231">
        <f t="shared" si="3"/>
        <v>0</v>
      </c>
    </row>
    <row r="19" spans="1:9" ht="15" customHeight="1" x14ac:dyDescent="0.2">
      <c r="A19" s="232" t="s">
        <v>124</v>
      </c>
      <c r="B19" s="119">
        <v>275125662</v>
      </c>
      <c r="C19" s="119">
        <f>+'2016 LF Output (EB-2015-0075)'!O44</f>
        <v>228936405.36273167</v>
      </c>
      <c r="D19" s="119">
        <f t="shared" si="2"/>
        <v>-46189256.637268335</v>
      </c>
      <c r="E19" s="176"/>
      <c r="F19" s="119">
        <v>7</v>
      </c>
      <c r="G19" s="119">
        <v>6</v>
      </c>
      <c r="H19" s="229">
        <f t="shared" si="3"/>
        <v>-1</v>
      </c>
      <c r="I19" s="120"/>
    </row>
    <row r="20" spans="1:9" ht="16.5" x14ac:dyDescent="0.2">
      <c r="A20" s="232" t="s">
        <v>125</v>
      </c>
      <c r="B20" s="119">
        <v>335708389</v>
      </c>
      <c r="C20" s="119">
        <f>+'2016 LF Output (EB-2015-0075)'!O45</f>
        <v>381897645.88326669</v>
      </c>
      <c r="D20" s="119">
        <f t="shared" si="2"/>
        <v>46189256.883266687</v>
      </c>
      <c r="E20" s="176"/>
      <c r="F20" s="119">
        <v>4</v>
      </c>
      <c r="G20" s="119">
        <v>5</v>
      </c>
      <c r="H20" s="229">
        <f t="shared" si="3"/>
        <v>1</v>
      </c>
      <c r="I20" s="120"/>
    </row>
    <row r="21" spans="1:9" x14ac:dyDescent="0.2">
      <c r="A21" s="228" t="s">
        <v>3</v>
      </c>
      <c r="B21" s="119">
        <v>11174331</v>
      </c>
      <c r="C21" s="119">
        <f>+'2016 LF Output (EB-2015-0075)'!O40</f>
        <v>11174330.720076239</v>
      </c>
      <c r="D21" s="119">
        <f t="shared" si="2"/>
        <v>-0.27992376126348972</v>
      </c>
      <c r="E21" s="176"/>
      <c r="F21" s="119">
        <v>1857</v>
      </c>
      <c r="G21" s="119">
        <f>F21</f>
        <v>1857</v>
      </c>
      <c r="H21" s="229">
        <f t="shared" si="3"/>
        <v>0</v>
      </c>
    </row>
    <row r="22" spans="1:9" x14ac:dyDescent="0.2">
      <c r="A22" s="228" t="s">
        <v>67</v>
      </c>
      <c r="B22" s="119">
        <v>418980</v>
      </c>
      <c r="C22" s="119">
        <f>+'2016 LF Output (EB-2015-0075)'!O41</f>
        <v>418980.38651127217</v>
      </c>
      <c r="D22" s="119">
        <f t="shared" si="2"/>
        <v>0.38651127216871828</v>
      </c>
      <c r="E22" s="176"/>
      <c r="F22" s="119">
        <v>248</v>
      </c>
      <c r="G22" s="119">
        <f>F22</f>
        <v>248</v>
      </c>
      <c r="H22" s="229">
        <f t="shared" si="3"/>
        <v>0</v>
      </c>
    </row>
    <row r="23" spans="1:9" x14ac:dyDescent="0.2">
      <c r="A23" s="228" t="s">
        <v>5</v>
      </c>
      <c r="B23" s="119">
        <v>39602538</v>
      </c>
      <c r="C23" s="119">
        <f>+'2016 LF Output (EB-2015-0075)'!O42</f>
        <v>39602538.463260598</v>
      </c>
      <c r="D23" s="119">
        <f t="shared" si="2"/>
        <v>0.46326059848070145</v>
      </c>
      <c r="E23" s="176"/>
      <c r="F23" s="119">
        <v>4</v>
      </c>
      <c r="G23" s="119">
        <f>F23</f>
        <v>4</v>
      </c>
      <c r="H23" s="229">
        <f t="shared" si="3"/>
        <v>0</v>
      </c>
    </row>
    <row r="24" spans="1:9" ht="15.75" thickBot="1" x14ac:dyDescent="0.3">
      <c r="A24" s="233" t="s">
        <v>82</v>
      </c>
      <c r="B24" s="234">
        <f>SUM(B15:B17)+SUM(B19:B23)</f>
        <v>4749086310</v>
      </c>
      <c r="C24" s="234">
        <f>SUM(C15:C17)+SUM(C19:C23)</f>
        <v>4749086310.3966722</v>
      </c>
      <c r="D24" s="234">
        <f>SUM(D15:D17)+SUM(D19:D23)</f>
        <v>0.39667238702531904</v>
      </c>
      <c r="E24" s="235"/>
      <c r="F24" s="234">
        <f>SUM(F15:F17)+SUM(F19:F23)</f>
        <v>245123</v>
      </c>
      <c r="G24" s="234">
        <f>SUM(G15:G17)+SUM(G19:G23)</f>
        <v>245123</v>
      </c>
      <c r="H24" s="236">
        <f>SUM(H15:H17)+SUM(H19:H23)</f>
        <v>0</v>
      </c>
    </row>
    <row r="25" spans="1:9" s="225" customFormat="1" ht="14.1" customHeight="1" x14ac:dyDescent="0.2">
      <c r="A25" s="245" t="s">
        <v>128</v>
      </c>
      <c r="B25" s="245"/>
      <c r="C25" s="245"/>
    </row>
    <row r="26" spans="1:9" s="225" customFormat="1" x14ac:dyDescent="0.2">
      <c r="A26" s="171"/>
      <c r="B26" s="171"/>
      <c r="C26" s="171"/>
    </row>
  </sheetData>
  <mergeCells count="4">
    <mergeCell ref="B13:D13"/>
    <mergeCell ref="F13:H13"/>
    <mergeCell ref="A13:A14"/>
    <mergeCell ref="A25:C25"/>
  </mergeCells>
  <pageMargins left="0.7" right="0.7" top="0.75" bottom="0.75" header="0.3" footer="0.3"/>
  <pageSetup scale="92" orientation="landscape" r:id="rId1"/>
  <headerFooter>
    <oddFooter>&amp;L&amp;Z&amp;F&amp;A&amp;R&amp;D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88"/>
  <sheetViews>
    <sheetView showGridLines="0" topLeftCell="A61" workbookViewId="0">
      <selection activeCell="E42" sqref="E42"/>
    </sheetView>
  </sheetViews>
  <sheetFormatPr defaultColWidth="9.140625" defaultRowHeight="12.75" x14ac:dyDescent="0.2"/>
  <cols>
    <col min="1" max="1" width="2.28515625" style="55" customWidth="1"/>
    <col min="2" max="2" width="28.7109375" style="55" customWidth="1"/>
    <col min="3" max="4" width="16" style="136" bestFit="1" customWidth="1"/>
    <col min="5" max="5" width="13.42578125" style="136" bestFit="1" customWidth="1"/>
    <col min="6" max="6" width="18.85546875" style="136" bestFit="1" customWidth="1"/>
    <col min="7" max="7" width="14.85546875" style="55" bestFit="1" customWidth="1"/>
    <col min="8" max="8" width="1.5703125" style="55" customWidth="1"/>
    <col min="9" max="9" width="10.42578125" style="55" customWidth="1"/>
    <col min="10" max="16384" width="9.140625" style="55"/>
  </cols>
  <sheetData>
    <row r="1" spans="2:13" ht="15.75" x14ac:dyDescent="0.25">
      <c r="B1" s="254"/>
      <c r="C1" s="254"/>
      <c r="D1" s="254"/>
      <c r="E1" s="254"/>
      <c r="F1" s="254"/>
      <c r="G1" s="254"/>
    </row>
    <row r="2" spans="2:13" ht="15.75" x14ac:dyDescent="0.25">
      <c r="B2" s="254" t="s">
        <v>99</v>
      </c>
      <c r="C2" s="254"/>
      <c r="D2" s="254"/>
      <c r="E2" s="254"/>
      <c r="F2" s="254"/>
      <c r="G2" s="254"/>
    </row>
    <row r="4" spans="2:13" s="57" customFormat="1" ht="25.5" customHeight="1" x14ac:dyDescent="0.2">
      <c r="B4" s="58" t="s">
        <v>71</v>
      </c>
      <c r="C4" s="255" t="s">
        <v>72</v>
      </c>
      <c r="D4" s="257" t="s">
        <v>73</v>
      </c>
      <c r="E4" s="259">
        <v>2016</v>
      </c>
      <c r="F4" s="260"/>
      <c r="G4" s="261"/>
    </row>
    <row r="5" spans="2:13" s="57" customFormat="1" ht="26.25" customHeight="1" x14ac:dyDescent="0.2">
      <c r="B5" s="58" t="s">
        <v>74</v>
      </c>
      <c r="C5" s="256"/>
      <c r="D5" s="258"/>
      <c r="E5" s="121" t="s">
        <v>75</v>
      </c>
      <c r="F5" s="121" t="s">
        <v>76</v>
      </c>
      <c r="G5" s="117" t="s">
        <v>77</v>
      </c>
    </row>
    <row r="6" spans="2:13" x14ac:dyDescent="0.2">
      <c r="B6" s="61" t="s">
        <v>61</v>
      </c>
      <c r="C6" s="122">
        <f>'2016 COP Fcst (EB-2015-0075)'!C6</f>
        <v>1637504595.5259821</v>
      </c>
      <c r="D6" s="123">
        <f>'2016 COP Fcst (EB-2015-0075)'!D6</f>
        <v>1.0379</v>
      </c>
      <c r="E6" s="122"/>
      <c r="F6" s="124"/>
      <c r="G6" s="66"/>
    </row>
    <row r="7" spans="2:13" ht="15" x14ac:dyDescent="0.25">
      <c r="B7" s="67" t="s">
        <v>78</v>
      </c>
      <c r="C7" s="125"/>
      <c r="D7" s="126"/>
      <c r="E7" s="125">
        <f>'2016 COP Fcst (EB-2015-0075)'!E7</f>
        <v>1574138047.4428213</v>
      </c>
      <c r="F7" s="127">
        <f>'2016 COP Fcst (EB-2015-0075)'!F7</f>
        <v>9.9519916828681124E-2</v>
      </c>
      <c r="G7" s="72">
        <f>'2016 COP Fcst (EB-2015-0075)'!G7</f>
        <v>156658087.55837208</v>
      </c>
      <c r="H7" s="73"/>
      <c r="I7" s="74"/>
    </row>
    <row r="8" spans="2:13" ht="15" x14ac:dyDescent="0.25">
      <c r="B8" s="75" t="s">
        <v>79</v>
      </c>
      <c r="C8" s="128"/>
      <c r="D8" s="126"/>
      <c r="E8" s="125">
        <f>'2016 COP Fcst (EB-2015-0075)'!E8</f>
        <v>125427972.25359558</v>
      </c>
      <c r="F8" s="127">
        <f>'2016 COP Fcst (EB-2015-0075)'!F8</f>
        <v>9.7209029485371301E-2</v>
      </c>
      <c r="G8" s="72">
        <f>'2016 COP Fcst (EB-2015-0075)'!G8</f>
        <v>12192731.453090105</v>
      </c>
      <c r="I8" s="74"/>
    </row>
    <row r="9" spans="2:13" x14ac:dyDescent="0.2">
      <c r="B9" s="77" t="s">
        <v>80</v>
      </c>
      <c r="C9" s="125">
        <f>'2016 COP Fcst (EB-2015-0075)'!C9</f>
        <v>591826168.94057333</v>
      </c>
      <c r="D9" s="126">
        <f>'2016 COP Fcst (EB-2015-0075)'!D9</f>
        <v>1.0379</v>
      </c>
      <c r="E9" s="125"/>
      <c r="F9" s="127"/>
      <c r="G9" s="72"/>
    </row>
    <row r="10" spans="2:13" ht="15" x14ac:dyDescent="0.25">
      <c r="B10" s="67" t="s">
        <v>78</v>
      </c>
      <c r="C10" s="125"/>
      <c r="D10" s="126"/>
      <c r="E10" s="125">
        <f>'2016 COP Fcst (EB-2015-0075)'!E10</f>
        <v>515115400.89143294</v>
      </c>
      <c r="F10" s="127">
        <f>'2016 COP Fcst (EB-2015-0075)'!F10</f>
        <v>9.949645519122409E-2</v>
      </c>
      <c r="G10" s="72">
        <f>'2016 COP Fcst (EB-2015-0075)'!G10</f>
        <v>51252156.403103888</v>
      </c>
      <c r="H10" s="73"/>
      <c r="I10" s="78"/>
    </row>
    <row r="11" spans="2:13" x14ac:dyDescent="0.2">
      <c r="B11" s="67" t="s">
        <v>79</v>
      </c>
      <c r="C11" s="125"/>
      <c r="D11" s="126"/>
      <c r="E11" s="125">
        <f>'2016 COP Fcst (EB-2015-0075)'!E11</f>
        <v>99140979.851988152</v>
      </c>
      <c r="F11" s="127">
        <f>'2016 COP Fcst (EB-2015-0075)'!F11</f>
        <v>9.7186138622131907E-2</v>
      </c>
      <c r="G11" s="72">
        <f>'2016 COP Fcst (EB-2015-0075)'!G11</f>
        <v>9635129.0110293068</v>
      </c>
    </row>
    <row r="12" spans="2:13" x14ac:dyDescent="0.2">
      <c r="B12" s="77" t="s">
        <v>81</v>
      </c>
      <c r="C12" s="125">
        <f>'2016 COP Fcst (EB-2015-0075)'!C12</f>
        <v>1857725645.1142704</v>
      </c>
      <c r="D12" s="126">
        <f>'2016 COP Fcst (EB-2015-0075)'!D12</f>
        <v>1.0379</v>
      </c>
      <c r="E12" s="125"/>
      <c r="F12" s="127"/>
      <c r="G12" s="72"/>
    </row>
    <row r="13" spans="2:13" ht="15" x14ac:dyDescent="0.25">
      <c r="B13" s="67" t="s">
        <v>78</v>
      </c>
      <c r="C13" s="125"/>
      <c r="D13" s="126"/>
      <c r="E13" s="125">
        <f>'2016 COP Fcst (EB-2015-0075)'!E13</f>
        <v>216722199.45000499</v>
      </c>
      <c r="F13" s="127">
        <f>'2016 COP Fcst (EB-2015-0075)'!F13</f>
        <v>9.9478470572058247E-2</v>
      </c>
      <c r="G13" s="72">
        <f>'2016 COP Fcst (EB-2015-0075)'!G13</f>
        <v>21559192.94029906</v>
      </c>
      <c r="H13" s="73"/>
      <c r="I13" s="78"/>
    </row>
    <row r="14" spans="2:13" ht="15" x14ac:dyDescent="0.25">
      <c r="B14" s="67" t="s">
        <v>79</v>
      </c>
      <c r="C14" s="125"/>
      <c r="D14" s="126"/>
      <c r="E14" s="125">
        <f>'2016 COP Fcst (EB-2015-0075)'!E14</f>
        <v>1711411247.6140964</v>
      </c>
      <c r="F14" s="127">
        <f>'2016 COP Fcst (EB-2015-0075)'!F14</f>
        <v>9.7168586912546331E-2</v>
      </c>
      <c r="G14" s="72">
        <f>'2016 COP Fcst (EB-2015-0075)'!G14</f>
        <v>166295412.55689967</v>
      </c>
      <c r="J14" s="79"/>
      <c r="K14" s="79"/>
      <c r="L14" s="79"/>
      <c r="M14" s="79"/>
    </row>
    <row r="15" spans="2:13" x14ac:dyDescent="0.2">
      <c r="B15" s="67" t="s">
        <v>48</v>
      </c>
      <c r="C15" s="125">
        <f>'2016 COP Fcst (EB-2015-0075)'!C15</f>
        <v>228936405.36273167</v>
      </c>
      <c r="D15" s="126">
        <f>'2016 COP Fcst (EB-2015-0075)'!D15</f>
        <v>1.006</v>
      </c>
      <c r="E15" s="125"/>
      <c r="F15" s="127"/>
      <c r="G15" s="72"/>
    </row>
    <row r="16" spans="2:13" ht="15" x14ac:dyDescent="0.25">
      <c r="B16" s="67" t="s">
        <v>78</v>
      </c>
      <c r="C16" s="125"/>
      <c r="D16" s="126"/>
      <c r="E16" s="125">
        <f>'2016 COP Fcst (EB-2015-0075)'!E16</f>
        <v>0</v>
      </c>
      <c r="F16" s="127">
        <f>'2016 COP Fcst (EB-2015-0075)'!F16</f>
        <v>0</v>
      </c>
      <c r="G16" s="72">
        <f>'2016 COP Fcst (EB-2015-0075)'!G16</f>
        <v>0</v>
      </c>
      <c r="H16" s="73"/>
      <c r="I16" s="78"/>
    </row>
    <row r="17" spans="2:9" x14ac:dyDescent="0.2">
      <c r="B17" s="67" t="s">
        <v>79</v>
      </c>
      <c r="C17" s="125"/>
      <c r="D17" s="126"/>
      <c r="E17" s="125">
        <f>'2016 COP Fcst (EB-2015-0075)'!E17</f>
        <v>230310023.79490805</v>
      </c>
      <c r="F17" s="127">
        <f>'2016 COP Fcst (EB-2015-0075)'!F17</f>
        <v>9.7154193051982737E-2</v>
      </c>
      <c r="G17" s="72">
        <f>'2016 COP Fcst (EB-2015-0075)'!G17</f>
        <v>22375584.513577234</v>
      </c>
    </row>
    <row r="18" spans="2:9" x14ac:dyDescent="0.2">
      <c r="B18" s="67" t="s">
        <v>49</v>
      </c>
      <c r="C18" s="125">
        <f>'2016 COP Fcst (EB-2015-0075)'!C18</f>
        <v>381897645.88326669</v>
      </c>
      <c r="D18" s="126">
        <f>'2016 COP Fcst (EB-2015-0075)'!D18</f>
        <v>1.006</v>
      </c>
      <c r="E18" s="125"/>
      <c r="F18" s="127"/>
      <c r="G18" s="72"/>
    </row>
    <row r="19" spans="2:9" x14ac:dyDescent="0.2">
      <c r="B19" s="67" t="s">
        <v>78</v>
      </c>
      <c r="C19" s="125"/>
      <c r="D19" s="126"/>
      <c r="E19" s="125">
        <f>'2016 COP Fcst (EB-2015-0075)'!E19</f>
        <v>0</v>
      </c>
      <c r="F19" s="127">
        <f>'2016 COP Fcst (EB-2015-0075)'!F19</f>
        <v>0</v>
      </c>
      <c r="G19" s="72">
        <f>'2016 COP Fcst (EB-2015-0075)'!G19</f>
        <v>0</v>
      </c>
    </row>
    <row r="20" spans="2:9" x14ac:dyDescent="0.2">
      <c r="B20" s="67" t="s">
        <v>79</v>
      </c>
      <c r="C20" s="125"/>
      <c r="D20" s="126"/>
      <c r="E20" s="125">
        <f>'2016 COP Fcst (EB-2015-0075)'!E20</f>
        <v>384189031.75856626</v>
      </c>
      <c r="F20" s="127">
        <f>'2016 COP Fcst (EB-2015-0075)'!F20</f>
        <v>9.7115220391063323E-2</v>
      </c>
      <c r="G20" s="72">
        <f>'2016 COP Fcst (EB-2015-0075)'!G20</f>
        <v>37310602.491062388</v>
      </c>
    </row>
    <row r="21" spans="2:9" x14ac:dyDescent="0.2">
      <c r="B21" s="77" t="s">
        <v>3</v>
      </c>
      <c r="C21" s="125">
        <f>'2016 COP Fcst (EB-2015-0075)'!C21</f>
        <v>11174330.720076239</v>
      </c>
      <c r="D21" s="126">
        <f>'2016 COP Fcst (EB-2015-0075)'!D21</f>
        <v>1.0379</v>
      </c>
      <c r="E21" s="125"/>
      <c r="F21" s="127"/>
      <c r="G21" s="72"/>
    </row>
    <row r="22" spans="2:9" ht="15" x14ac:dyDescent="0.25">
      <c r="B22" s="67" t="s">
        <v>78</v>
      </c>
      <c r="C22" s="125"/>
      <c r="D22" s="126"/>
      <c r="E22" s="125">
        <f>'2016 COP Fcst (EB-2015-0075)'!E22</f>
        <v>10994750.285940038</v>
      </c>
      <c r="F22" s="127">
        <f>'2016 COP Fcst (EB-2015-0075)'!F22</f>
        <v>9.95684608219536E-2</v>
      </c>
      <c r="G22" s="72">
        <f>'2016 COP Fcst (EB-2015-0075)'!G22</f>
        <v>1094730.3630927838</v>
      </c>
      <c r="H22" s="73"/>
      <c r="I22" s="78"/>
    </row>
    <row r="23" spans="2:9" x14ac:dyDescent="0.2">
      <c r="B23" s="67" t="s">
        <v>79</v>
      </c>
      <c r="C23" s="125"/>
      <c r="D23" s="126"/>
      <c r="E23" s="125">
        <f>'2016 COP Fcst (EB-2015-0075)'!E23</f>
        <v>603087.56842709065</v>
      </c>
      <c r="F23" s="127">
        <f>'2016 COP Fcst (EB-2015-0075)'!F23</f>
        <v>9.7256408223180241E-2</v>
      </c>
      <c r="G23" s="72">
        <f>'2016 COP Fcst (EB-2015-0075)'!G23</f>
        <v>58654.130749270276</v>
      </c>
    </row>
    <row r="24" spans="2:9" x14ac:dyDescent="0.2">
      <c r="B24" s="77" t="s">
        <v>4</v>
      </c>
      <c r="C24" s="125">
        <f>'2016 COP Fcst (EB-2015-0075)'!C24</f>
        <v>418980.38651127217</v>
      </c>
      <c r="D24" s="126">
        <f>'2016 COP Fcst (EB-2015-0075)'!D24</f>
        <v>1.0379</v>
      </c>
      <c r="E24" s="125"/>
      <c r="F24" s="127"/>
      <c r="G24" s="72"/>
    </row>
    <row r="25" spans="2:9" ht="15" x14ac:dyDescent="0.25">
      <c r="B25" s="67" t="s">
        <v>78</v>
      </c>
      <c r="C25" s="125"/>
      <c r="D25" s="126"/>
      <c r="E25" s="125">
        <f>'2016 COP Fcst (EB-2015-0075)'!E25</f>
        <v>431076.46339455701</v>
      </c>
      <c r="F25" s="127">
        <f>'2016 COP Fcst (EB-2015-0075)'!F25</f>
        <v>9.9591357505997249E-2</v>
      </c>
      <c r="G25" s="72">
        <f>'2016 COP Fcst (EB-2015-0075)'!G25</f>
        <v>42931.490178348264</v>
      </c>
      <c r="H25" s="73"/>
      <c r="I25" s="78"/>
    </row>
    <row r="26" spans="2:9" x14ac:dyDescent="0.2">
      <c r="B26" s="67" t="s">
        <v>79</v>
      </c>
      <c r="C26" s="125"/>
      <c r="D26" s="126"/>
      <c r="E26" s="125">
        <f>'2016 COP Fcst (EB-2015-0075)'!E26</f>
        <v>3783.2797654924298</v>
      </c>
      <c r="F26" s="127">
        <f>'2016 COP Fcst (EB-2015-0075)'!F26</f>
        <v>9.7278750503866668E-2</v>
      </c>
      <c r="G26" s="72">
        <f>'2016 COP Fcst (EB-2015-0075)'!G26</f>
        <v>368.03272839366525</v>
      </c>
    </row>
    <row r="27" spans="2:9" x14ac:dyDescent="0.2">
      <c r="B27" s="77" t="s">
        <v>5</v>
      </c>
      <c r="C27" s="125">
        <f>'2016 COP Fcst (EB-2015-0075)'!C27</f>
        <v>39602538.463260598</v>
      </c>
      <c r="D27" s="126">
        <f>'2016 COP Fcst (EB-2015-0075)'!D27</f>
        <v>1.0379</v>
      </c>
      <c r="E27" s="125"/>
      <c r="F27" s="127"/>
      <c r="G27" s="72"/>
    </row>
    <row r="28" spans="2:9" ht="15" x14ac:dyDescent="0.25">
      <c r="B28" s="67" t="s">
        <v>78</v>
      </c>
      <c r="C28" s="125"/>
      <c r="D28" s="126"/>
      <c r="E28" s="125">
        <f>'2016 COP Fcst (EB-2015-0075)'!E28</f>
        <v>238400.15309190541</v>
      </c>
      <c r="F28" s="127">
        <f>'2016 COP Fcst (EB-2015-0075)'!F28</f>
        <v>9.9532373621315701E-2</v>
      </c>
      <c r="G28" s="72">
        <f>'2016 COP Fcst (EB-2015-0075)'!G28</f>
        <v>23728.533108922391</v>
      </c>
      <c r="H28" s="73"/>
      <c r="I28" s="78"/>
    </row>
    <row r="29" spans="2:9" x14ac:dyDescent="0.2">
      <c r="B29" s="67" t="s">
        <v>79</v>
      </c>
      <c r="C29" s="125"/>
      <c r="D29" s="129"/>
      <c r="E29" s="125">
        <f>'2016 COP Fcst (EB-2015-0075)'!E29</f>
        <v>40865074.517926268</v>
      </c>
      <c r="F29" s="127">
        <f>'2016 COP Fcst (EB-2015-0075)'!F29</f>
        <v>9.7221213069947021E-2</v>
      </c>
      <c r="G29" s="72">
        <f>'2016 COP Fcst (EB-2015-0075)'!G29</f>
        <v>3972952.1168265725</v>
      </c>
    </row>
    <row r="30" spans="2:9" x14ac:dyDescent="0.2">
      <c r="B30" s="81" t="s">
        <v>82</v>
      </c>
      <c r="C30" s="130">
        <f>SUM(C6:C29)</f>
        <v>4749086310.3966722</v>
      </c>
      <c r="D30" s="131"/>
      <c r="E30" s="130">
        <f>SUM(E6:E29)</f>
        <v>4909591075.3259573</v>
      </c>
      <c r="F30" s="132"/>
      <c r="G30" s="85">
        <f>SUM(G6:G29)</f>
        <v>482472261.59411806</v>
      </c>
    </row>
    <row r="31" spans="2:9" ht="13.5" thickBot="1" x14ac:dyDescent="0.25">
      <c r="B31" s="86"/>
      <c r="C31" s="133"/>
      <c r="D31" s="134"/>
      <c r="E31" s="133"/>
      <c r="F31" s="135"/>
      <c r="G31" s="87"/>
    </row>
    <row r="32" spans="2:9" x14ac:dyDescent="0.2">
      <c r="B32" s="141" t="s">
        <v>108</v>
      </c>
      <c r="C32" s="252"/>
      <c r="D32" s="250" t="s">
        <v>109</v>
      </c>
      <c r="E32" s="246" t="s">
        <v>110</v>
      </c>
      <c r="F32" s="246"/>
      <c r="G32" s="247"/>
    </row>
    <row r="33" spans="2:7" ht="13.5" thickBot="1" x14ac:dyDescent="0.25">
      <c r="B33" s="142" t="s">
        <v>74</v>
      </c>
      <c r="C33" s="253"/>
      <c r="D33" s="251"/>
      <c r="E33" s="248"/>
      <c r="F33" s="248"/>
      <c r="G33" s="249"/>
    </row>
    <row r="34" spans="2:7" x14ac:dyDescent="0.2">
      <c r="B34" s="137" t="s">
        <v>61</v>
      </c>
      <c r="C34" s="140"/>
      <c r="D34" s="146" t="s">
        <v>111</v>
      </c>
      <c r="E34" s="128">
        <f>SUM('2016 CoP Expense (EB-2015-0075)'!O50:Z50)</f>
        <v>1699566019.6964169</v>
      </c>
      <c r="F34" s="148">
        <f>'2016 CoP Expense (EB-2015-0075)'!B50</f>
        <v>7.7999999999999996E-3</v>
      </c>
      <c r="G34" s="149">
        <f>F34*E34</f>
        <v>13256614.953632051</v>
      </c>
    </row>
    <row r="35" spans="2:7" x14ac:dyDescent="0.2">
      <c r="B35" s="137" t="s">
        <v>80</v>
      </c>
      <c r="C35" s="140"/>
      <c r="D35" s="146" t="s">
        <v>111</v>
      </c>
      <c r="E35" s="128">
        <f>SUM('2016 CoP Expense (EB-2015-0075)'!O51:Z51)</f>
        <v>614256380.7434212</v>
      </c>
      <c r="F35" s="148">
        <f>'2016 CoP Expense (EB-2015-0075)'!B51</f>
        <v>6.7999999999999996E-3</v>
      </c>
      <c r="G35" s="149">
        <f t="shared" ref="G35:G41" si="0">F35*E35</f>
        <v>4176943.3890552637</v>
      </c>
    </row>
    <row r="36" spans="2:7" x14ac:dyDescent="0.2">
      <c r="B36" s="137" t="s">
        <v>81</v>
      </c>
      <c r="C36" s="140"/>
      <c r="D36" s="146" t="s">
        <v>112</v>
      </c>
      <c r="E36" s="128">
        <f>SUM('2016 CoP Expense (EB-2015-0075)'!O52:Z52)</f>
        <v>5099311.3147127545</v>
      </c>
      <c r="F36" s="148">
        <f>'2016 CoP Expense (EB-2015-0075)'!B52</f>
        <v>2.7065000000000001</v>
      </c>
      <c r="G36" s="149">
        <f t="shared" si="0"/>
        <v>13801286.073270071</v>
      </c>
    </row>
    <row r="37" spans="2:7" x14ac:dyDescent="0.2">
      <c r="B37" s="137" t="s">
        <v>91</v>
      </c>
      <c r="C37" s="140"/>
      <c r="D37" s="146" t="s">
        <v>112</v>
      </c>
      <c r="E37" s="128">
        <f>SUM('2016 CoP Expense (EB-2015-0075)'!O53:Z53)</f>
        <v>538661.30172098253</v>
      </c>
      <c r="F37" s="148">
        <f>'2016 CoP Expense (EB-2015-0075)'!B53</f>
        <v>3.0916999999999999</v>
      </c>
      <c r="G37" s="149">
        <f t="shared" si="0"/>
        <v>1665379.1465307616</v>
      </c>
    </row>
    <row r="38" spans="2:7" x14ac:dyDescent="0.2">
      <c r="B38" s="137" t="s">
        <v>92</v>
      </c>
      <c r="C38" s="140"/>
      <c r="D38" s="146" t="s">
        <v>112</v>
      </c>
      <c r="E38" s="128">
        <f>SUM('2016 CoP Expense (EB-2015-0075)'!O54:Z54)</f>
        <v>2021163.2096585792</v>
      </c>
      <c r="F38" s="148">
        <f>'2016 CoP Expense (EB-2015-0075)'!B54</f>
        <v>3.0916999999999999</v>
      </c>
      <c r="G38" s="149">
        <f t="shared" si="0"/>
        <v>6248830.295301429</v>
      </c>
    </row>
    <row r="39" spans="2:7" x14ac:dyDescent="0.2">
      <c r="B39" s="137" t="s">
        <v>3</v>
      </c>
      <c r="C39" s="140"/>
      <c r="D39" s="146" t="s">
        <v>111</v>
      </c>
      <c r="E39" s="128">
        <f>SUM('2016 CoP Expense (EB-2015-0075)'!O55:Z55)</f>
        <v>11597837.854367131</v>
      </c>
      <c r="F39" s="148">
        <f>'2016 CoP Expense (EB-2015-0075)'!B55</f>
        <v>6.8999999999999999E-3</v>
      </c>
      <c r="G39" s="149">
        <f t="shared" si="0"/>
        <v>80025.0811951332</v>
      </c>
    </row>
    <row r="40" spans="2:7" x14ac:dyDescent="0.2">
      <c r="B40" s="137" t="s">
        <v>4</v>
      </c>
      <c r="C40" s="140"/>
      <c r="D40" s="146" t="s">
        <v>112</v>
      </c>
      <c r="E40" s="128">
        <f>SUM('2016 CoP Expense (EB-2015-0075)'!O56:Z56)</f>
        <v>1185.4190801856691</v>
      </c>
      <c r="F40" s="148">
        <f>'2016 CoP Expense (EB-2015-0075)'!B56</f>
        <v>2.2490000000000001</v>
      </c>
      <c r="G40" s="149">
        <f t="shared" si="0"/>
        <v>2666.0075113375701</v>
      </c>
    </row>
    <row r="41" spans="2:7" ht="13.5" thickBot="1" x14ac:dyDescent="0.25">
      <c r="B41" s="137" t="s">
        <v>5</v>
      </c>
      <c r="C41" s="140"/>
      <c r="D41" s="146" t="s">
        <v>112</v>
      </c>
      <c r="E41" s="128">
        <f>SUM('2016 CoP Expense (EB-2015-0075)'!O57:Z57)</f>
        <v>109947.98480445624</v>
      </c>
      <c r="F41" s="148">
        <f>'2016 CoP Expense (EB-2015-0075)'!B57</f>
        <v>2.1305999999999998</v>
      </c>
      <c r="G41" s="149">
        <f t="shared" si="0"/>
        <v>234255.17642437445</v>
      </c>
    </row>
    <row r="42" spans="2:7" ht="13.5" thickBot="1" x14ac:dyDescent="0.25">
      <c r="B42" s="143" t="s">
        <v>21</v>
      </c>
      <c r="C42" s="144"/>
      <c r="D42" s="145"/>
      <c r="E42" s="147">
        <f>SUM(E34:E41)</f>
        <v>2333190507.5241823</v>
      </c>
      <c r="F42" s="144"/>
      <c r="G42" s="150">
        <f>SUM(G34:G41)</f>
        <v>39466000.122920424</v>
      </c>
    </row>
    <row r="43" spans="2:7" ht="13.5" thickBot="1" x14ac:dyDescent="0.25"/>
    <row r="44" spans="2:7" x14ac:dyDescent="0.2">
      <c r="B44" s="141" t="s">
        <v>113</v>
      </c>
      <c r="C44" s="252"/>
      <c r="D44" s="250" t="s">
        <v>109</v>
      </c>
      <c r="E44" s="246" t="s">
        <v>110</v>
      </c>
      <c r="F44" s="246"/>
      <c r="G44" s="247"/>
    </row>
    <row r="45" spans="2:7" ht="13.5" thickBot="1" x14ac:dyDescent="0.25">
      <c r="B45" s="142" t="s">
        <v>74</v>
      </c>
      <c r="C45" s="253"/>
      <c r="D45" s="251"/>
      <c r="E45" s="248"/>
      <c r="F45" s="248"/>
      <c r="G45" s="249"/>
    </row>
    <row r="46" spans="2:7" x14ac:dyDescent="0.2">
      <c r="B46" s="137" t="s">
        <v>61</v>
      </c>
      <c r="C46" s="140"/>
      <c r="D46" s="146" t="s">
        <v>111</v>
      </c>
      <c r="E46" s="128">
        <f>SUM('2016 CoP Expense (EB-2015-0075)'!O61:Z61)</f>
        <v>1699566019.6964169</v>
      </c>
      <c r="F46" s="148">
        <f>'2016 CoP Expense (EB-2015-0075)'!B61</f>
        <v>5.8999999999999999E-3</v>
      </c>
      <c r="G46" s="149">
        <f>F46*E46</f>
        <v>10027439.516208859</v>
      </c>
    </row>
    <row r="47" spans="2:7" x14ac:dyDescent="0.2">
      <c r="B47" s="137" t="s">
        <v>80</v>
      </c>
      <c r="C47" s="140"/>
      <c r="D47" s="146" t="s">
        <v>111</v>
      </c>
      <c r="E47" s="128">
        <f>SUM('2016 CoP Expense (EB-2015-0075)'!O62:Z62)</f>
        <v>614256380.7434212</v>
      </c>
      <c r="F47" s="148">
        <f>'2016 CoP Expense (EB-2015-0075)'!B62</f>
        <v>5.3E-3</v>
      </c>
      <c r="G47" s="149">
        <f t="shared" ref="G47:G53" si="1">F47*E47</f>
        <v>3255558.8179401322</v>
      </c>
    </row>
    <row r="48" spans="2:7" x14ac:dyDescent="0.2">
      <c r="B48" s="137" t="s">
        <v>81</v>
      </c>
      <c r="C48" s="140"/>
      <c r="D48" s="146" t="s">
        <v>112</v>
      </c>
      <c r="E48" s="128">
        <f>SUM('2016 CoP Expense (EB-2015-0075)'!O63:Z63)</f>
        <v>5099311.3147127545</v>
      </c>
      <c r="F48" s="148">
        <f>'2016 CoP Expense (EB-2015-0075)'!B63</f>
        <v>2.1215000000000002</v>
      </c>
      <c r="G48" s="149">
        <f t="shared" si="1"/>
        <v>10818188.95416311</v>
      </c>
    </row>
    <row r="49" spans="2:7" x14ac:dyDescent="0.2">
      <c r="B49" s="137" t="s">
        <v>91</v>
      </c>
      <c r="C49" s="140"/>
      <c r="D49" s="146" t="s">
        <v>112</v>
      </c>
      <c r="E49" s="128">
        <f>SUM('2016 CoP Expense (EB-2015-0075)'!O64:Z64)</f>
        <v>538661.30172098253</v>
      </c>
      <c r="F49" s="148">
        <f>'2016 CoP Expense (EB-2015-0075)'!B64</f>
        <v>2.4379</v>
      </c>
      <c r="G49" s="149">
        <f t="shared" si="1"/>
        <v>1313202.3874655834</v>
      </c>
    </row>
    <row r="50" spans="2:7" x14ac:dyDescent="0.2">
      <c r="B50" s="137" t="s">
        <v>92</v>
      </c>
      <c r="C50" s="140"/>
      <c r="D50" s="146" t="s">
        <v>112</v>
      </c>
      <c r="E50" s="128">
        <f>SUM('2016 CoP Expense (EB-2015-0075)'!O65:Z65)</f>
        <v>2021163.2096585792</v>
      </c>
      <c r="F50" s="148">
        <f>'2016 CoP Expense (EB-2015-0075)'!B65</f>
        <v>2.4379</v>
      </c>
      <c r="G50" s="149">
        <f t="shared" si="1"/>
        <v>4927393.78882665</v>
      </c>
    </row>
    <row r="51" spans="2:7" x14ac:dyDescent="0.2">
      <c r="B51" s="137" t="s">
        <v>3</v>
      </c>
      <c r="C51" s="140"/>
      <c r="D51" s="146" t="s">
        <v>111</v>
      </c>
      <c r="E51" s="128">
        <f>SUM('2016 CoP Expense (EB-2015-0075)'!O66:Z66)</f>
        <v>11597837.854367131</v>
      </c>
      <c r="F51" s="148">
        <f>'2016 CoP Expense (EB-2015-0075)'!B66</f>
        <v>5.4000000000000003E-3</v>
      </c>
      <c r="G51" s="149">
        <f t="shared" si="1"/>
        <v>62628.324413582515</v>
      </c>
    </row>
    <row r="52" spans="2:7" x14ac:dyDescent="0.2">
      <c r="B52" s="137" t="s">
        <v>4</v>
      </c>
      <c r="C52" s="140"/>
      <c r="D52" s="146" t="s">
        <v>112</v>
      </c>
      <c r="E52" s="128">
        <f>SUM('2016 CoP Expense (EB-2015-0075)'!O67:Z67)</f>
        <v>1185.4190801856691</v>
      </c>
      <c r="F52" s="148">
        <f>'2016 CoP Expense (EB-2015-0075)'!B67</f>
        <v>1.7071000000000001</v>
      </c>
      <c r="G52" s="149">
        <f t="shared" si="1"/>
        <v>2023.6289117849558</v>
      </c>
    </row>
    <row r="53" spans="2:7" ht="13.5" thickBot="1" x14ac:dyDescent="0.25">
      <c r="B53" s="137" t="s">
        <v>5</v>
      </c>
      <c r="C53" s="140"/>
      <c r="D53" s="146" t="s">
        <v>112</v>
      </c>
      <c r="E53" s="128">
        <f>SUM('2016 CoP Expense (EB-2015-0075)'!O68:Z68)</f>
        <v>109947.98480445624</v>
      </c>
      <c r="F53" s="148">
        <f>'2016 CoP Expense (EB-2015-0075)'!B68</f>
        <v>1.6644000000000001</v>
      </c>
      <c r="G53" s="149">
        <f t="shared" si="1"/>
        <v>182997.42590853697</v>
      </c>
    </row>
    <row r="54" spans="2:7" ht="13.5" thickBot="1" x14ac:dyDescent="0.25">
      <c r="B54" s="143" t="s">
        <v>21</v>
      </c>
      <c r="C54" s="144"/>
      <c r="D54" s="145"/>
      <c r="E54" s="147">
        <f>SUM(E46:E53)</f>
        <v>2333190507.5241823</v>
      </c>
      <c r="F54" s="144"/>
      <c r="G54" s="150">
        <f>SUM(G46:G53)</f>
        <v>30589432.843838237</v>
      </c>
    </row>
    <row r="55" spans="2:7" ht="13.5" thickBot="1" x14ac:dyDescent="0.25"/>
    <row r="56" spans="2:7" x14ac:dyDescent="0.2">
      <c r="B56" s="141" t="s">
        <v>114</v>
      </c>
      <c r="C56" s="252"/>
      <c r="D56" s="250" t="s">
        <v>109</v>
      </c>
      <c r="E56" s="246" t="s">
        <v>110</v>
      </c>
      <c r="F56" s="246"/>
      <c r="G56" s="247"/>
    </row>
    <row r="57" spans="2:7" ht="13.5" thickBot="1" x14ac:dyDescent="0.25">
      <c r="B57" s="142" t="s">
        <v>74</v>
      </c>
      <c r="C57" s="253"/>
      <c r="D57" s="251"/>
      <c r="E57" s="248"/>
      <c r="F57" s="248"/>
      <c r="G57" s="249"/>
    </row>
    <row r="58" spans="2:7" x14ac:dyDescent="0.2">
      <c r="B58" s="137" t="s">
        <v>61</v>
      </c>
      <c r="C58" s="140"/>
      <c r="D58" s="146" t="s">
        <v>111</v>
      </c>
      <c r="E58" s="128">
        <f>SUM('2016 CoP Expense (EB-2015-0075)'!O39:Z39)</f>
        <v>1699566019.6964169</v>
      </c>
      <c r="F58" s="148">
        <f>0.0044</f>
        <v>4.4000000000000003E-3</v>
      </c>
      <c r="G58" s="149">
        <f>F58*E58</f>
        <v>7478090.4866642347</v>
      </c>
    </row>
    <row r="59" spans="2:7" x14ac:dyDescent="0.2">
      <c r="B59" s="137" t="s">
        <v>80</v>
      </c>
      <c r="C59" s="140"/>
      <c r="D59" s="146" t="s">
        <v>111</v>
      </c>
      <c r="E59" s="128">
        <f>SUM('2016 CoP Expense (EB-2015-0075)'!O40:Z40)</f>
        <v>614256380.7434212</v>
      </c>
      <c r="F59" s="148">
        <f t="shared" ref="F59:F65" si="2">0.0044</f>
        <v>4.4000000000000003E-3</v>
      </c>
      <c r="G59" s="149">
        <f t="shared" ref="G59:G65" si="3">F59*E59</f>
        <v>2702728.0752710532</v>
      </c>
    </row>
    <row r="60" spans="2:7" x14ac:dyDescent="0.2">
      <c r="B60" s="137" t="s">
        <v>81</v>
      </c>
      <c r="C60" s="140"/>
      <c r="D60" s="146" t="s">
        <v>112</v>
      </c>
      <c r="E60" s="128">
        <f>SUM('2016 CoP Expense (EB-2015-0075)'!O41:Z41)</f>
        <v>1928133447.064101</v>
      </c>
      <c r="F60" s="148">
        <f t="shared" si="2"/>
        <v>4.4000000000000003E-3</v>
      </c>
      <c r="G60" s="149">
        <f t="shared" si="3"/>
        <v>8483787.1670820452</v>
      </c>
    </row>
    <row r="61" spans="2:7" x14ac:dyDescent="0.2">
      <c r="B61" s="137" t="s">
        <v>91</v>
      </c>
      <c r="C61" s="140"/>
      <c r="D61" s="146" t="s">
        <v>112</v>
      </c>
      <c r="E61" s="128">
        <f>SUM('2016 CoP Expense (EB-2015-0075)'!O42:Z42)</f>
        <v>230310023.79490808</v>
      </c>
      <c r="F61" s="148">
        <f t="shared" si="2"/>
        <v>4.4000000000000003E-3</v>
      </c>
      <c r="G61" s="149">
        <f t="shared" si="3"/>
        <v>1013364.1046975956</v>
      </c>
    </row>
    <row r="62" spans="2:7" x14ac:dyDescent="0.2">
      <c r="B62" s="137" t="s">
        <v>92</v>
      </c>
      <c r="C62" s="140"/>
      <c r="D62" s="146" t="s">
        <v>112</v>
      </c>
      <c r="E62" s="128">
        <f>SUM('2016 CoP Expense (EB-2015-0075)'!O43:Z43)</f>
        <v>384189031.75856626</v>
      </c>
      <c r="F62" s="148">
        <f t="shared" si="2"/>
        <v>4.4000000000000003E-3</v>
      </c>
      <c r="G62" s="149">
        <f t="shared" si="3"/>
        <v>1690431.7397376916</v>
      </c>
    </row>
    <row r="63" spans="2:7" x14ac:dyDescent="0.2">
      <c r="B63" s="137" t="s">
        <v>3</v>
      </c>
      <c r="C63" s="140"/>
      <c r="D63" s="146" t="s">
        <v>111</v>
      </c>
      <c r="E63" s="128">
        <f>SUM('2016 CoP Expense (EB-2015-0075)'!O44:Z44)</f>
        <v>11597837.854367131</v>
      </c>
      <c r="F63" s="148">
        <f t="shared" si="2"/>
        <v>4.4000000000000003E-3</v>
      </c>
      <c r="G63" s="149">
        <f t="shared" si="3"/>
        <v>51030.48655921538</v>
      </c>
    </row>
    <row r="64" spans="2:7" x14ac:dyDescent="0.2">
      <c r="B64" s="137" t="s">
        <v>4</v>
      </c>
      <c r="C64" s="140"/>
      <c r="D64" s="146" t="s">
        <v>112</v>
      </c>
      <c r="E64" s="128">
        <f>SUM('2016 CoP Expense (EB-2015-0075)'!O45:Z45)</f>
        <v>434859.74316004949</v>
      </c>
      <c r="F64" s="148">
        <f t="shared" si="2"/>
        <v>4.4000000000000003E-3</v>
      </c>
      <c r="G64" s="149">
        <f t="shared" si="3"/>
        <v>1913.3828699042178</v>
      </c>
    </row>
    <row r="65" spans="2:9" ht="13.5" thickBot="1" x14ac:dyDescent="0.25">
      <c r="B65" s="137" t="s">
        <v>5</v>
      </c>
      <c r="C65" s="140"/>
      <c r="D65" s="146" t="s">
        <v>112</v>
      </c>
      <c r="E65" s="128">
        <f>SUM('2016 CoP Expense (EB-2015-0075)'!O46:Z46)</f>
        <v>41103474.671018176</v>
      </c>
      <c r="F65" s="148">
        <f t="shared" si="2"/>
        <v>4.4000000000000003E-3</v>
      </c>
      <c r="G65" s="149">
        <f t="shared" si="3"/>
        <v>180855.28855247999</v>
      </c>
    </row>
    <row r="66" spans="2:9" ht="13.5" thickBot="1" x14ac:dyDescent="0.25">
      <c r="B66" s="143" t="s">
        <v>21</v>
      </c>
      <c r="C66" s="144"/>
      <c r="D66" s="145"/>
      <c r="E66" s="147">
        <f>SUM(E58:E65)</f>
        <v>4909591075.3259592</v>
      </c>
      <c r="F66" s="144"/>
      <c r="G66" s="150">
        <f>SUM(G58:G65)</f>
        <v>21602200.731434222</v>
      </c>
    </row>
    <row r="67" spans="2:9" ht="13.5" thickBot="1" x14ac:dyDescent="0.25"/>
    <row r="68" spans="2:9" x14ac:dyDescent="0.2">
      <c r="B68" s="141" t="s">
        <v>115</v>
      </c>
      <c r="C68" s="252"/>
      <c r="D68" s="250" t="s">
        <v>109</v>
      </c>
      <c r="E68" s="246" t="s">
        <v>110</v>
      </c>
      <c r="F68" s="246"/>
      <c r="G68" s="247"/>
    </row>
    <row r="69" spans="2:9" ht="13.5" thickBot="1" x14ac:dyDescent="0.25">
      <c r="B69" s="142" t="s">
        <v>74</v>
      </c>
      <c r="C69" s="253"/>
      <c r="D69" s="251"/>
      <c r="E69" s="248"/>
      <c r="F69" s="248"/>
      <c r="G69" s="249"/>
    </row>
    <row r="70" spans="2:9" x14ac:dyDescent="0.2">
      <c r="B70" s="137" t="s">
        <v>61</v>
      </c>
      <c r="C70" s="140"/>
      <c r="D70" s="146" t="s">
        <v>111</v>
      </c>
      <c r="E70" s="128">
        <f>E58</f>
        <v>1699566019.6964169</v>
      </c>
      <c r="F70" s="148">
        <f>0.0013</f>
        <v>1.2999999999999999E-3</v>
      </c>
      <c r="G70" s="149">
        <f>F70*E70</f>
        <v>2209435.8256053417</v>
      </c>
    </row>
    <row r="71" spans="2:9" x14ac:dyDescent="0.2">
      <c r="B71" s="137" t="s">
        <v>80</v>
      </c>
      <c r="C71" s="140"/>
      <c r="D71" s="146" t="s">
        <v>111</v>
      </c>
      <c r="E71" s="128">
        <f t="shared" ref="E71:E77" si="4">E59</f>
        <v>614256380.7434212</v>
      </c>
      <c r="F71" s="148">
        <f t="shared" ref="F71:F77" si="5">0.0013</f>
        <v>1.2999999999999999E-3</v>
      </c>
      <c r="G71" s="149">
        <f t="shared" ref="G71:G77" si="6">F71*E71</f>
        <v>798533.29496644752</v>
      </c>
    </row>
    <row r="72" spans="2:9" x14ac:dyDescent="0.2">
      <c r="B72" s="137" t="s">
        <v>81</v>
      </c>
      <c r="C72" s="140"/>
      <c r="D72" s="146" t="s">
        <v>112</v>
      </c>
      <c r="E72" s="128">
        <f t="shared" si="4"/>
        <v>1928133447.064101</v>
      </c>
      <c r="F72" s="148">
        <f t="shared" si="5"/>
        <v>1.2999999999999999E-3</v>
      </c>
      <c r="G72" s="149">
        <f t="shared" si="6"/>
        <v>2506573.481183331</v>
      </c>
    </row>
    <row r="73" spans="2:9" x14ac:dyDescent="0.2">
      <c r="B73" s="137" t="s">
        <v>91</v>
      </c>
      <c r="C73" s="140"/>
      <c r="D73" s="146" t="s">
        <v>112</v>
      </c>
      <c r="E73" s="128">
        <f t="shared" si="4"/>
        <v>230310023.79490808</v>
      </c>
      <c r="F73" s="148">
        <f t="shared" si="5"/>
        <v>1.2999999999999999E-3</v>
      </c>
      <c r="G73" s="149">
        <f t="shared" si="6"/>
        <v>299403.03093338048</v>
      </c>
    </row>
    <row r="74" spans="2:9" x14ac:dyDescent="0.2">
      <c r="B74" s="137" t="s">
        <v>92</v>
      </c>
      <c r="C74" s="140"/>
      <c r="D74" s="146" t="s">
        <v>112</v>
      </c>
      <c r="E74" s="128">
        <f t="shared" si="4"/>
        <v>384189031.75856626</v>
      </c>
      <c r="F74" s="148">
        <f t="shared" si="5"/>
        <v>1.2999999999999999E-3</v>
      </c>
      <c r="G74" s="149">
        <f t="shared" si="6"/>
        <v>499445.74128613609</v>
      </c>
    </row>
    <row r="75" spans="2:9" x14ac:dyDescent="0.2">
      <c r="B75" s="137" t="s">
        <v>3</v>
      </c>
      <c r="C75" s="140"/>
      <c r="D75" s="146" t="s">
        <v>111</v>
      </c>
      <c r="E75" s="128">
        <f t="shared" si="4"/>
        <v>11597837.854367131</v>
      </c>
      <c r="F75" s="148">
        <f t="shared" si="5"/>
        <v>1.2999999999999999E-3</v>
      </c>
      <c r="G75" s="149">
        <f t="shared" si="6"/>
        <v>15077.18921067727</v>
      </c>
    </row>
    <row r="76" spans="2:9" x14ac:dyDescent="0.2">
      <c r="B76" s="137" t="s">
        <v>4</v>
      </c>
      <c r="C76" s="140"/>
      <c r="D76" s="146" t="s">
        <v>112</v>
      </c>
      <c r="E76" s="128">
        <f t="shared" si="4"/>
        <v>434859.74316004949</v>
      </c>
      <c r="F76" s="148">
        <f t="shared" si="5"/>
        <v>1.2999999999999999E-3</v>
      </c>
      <c r="G76" s="149">
        <f t="shared" si="6"/>
        <v>565.31766610806426</v>
      </c>
    </row>
    <row r="77" spans="2:9" ht="13.5" thickBot="1" x14ac:dyDescent="0.25">
      <c r="B77" s="137" t="s">
        <v>5</v>
      </c>
      <c r="C77" s="140"/>
      <c r="D77" s="146" t="s">
        <v>112</v>
      </c>
      <c r="E77" s="128">
        <f t="shared" si="4"/>
        <v>41103474.671018176</v>
      </c>
      <c r="F77" s="148">
        <f t="shared" si="5"/>
        <v>1.2999999999999999E-3</v>
      </c>
      <c r="G77" s="149">
        <f t="shared" si="6"/>
        <v>53434.51707232363</v>
      </c>
    </row>
    <row r="78" spans="2:9" ht="13.5" thickBot="1" x14ac:dyDescent="0.25">
      <c r="B78" s="143" t="s">
        <v>21</v>
      </c>
      <c r="C78" s="144"/>
      <c r="D78" s="145"/>
      <c r="E78" s="147">
        <f>SUM(E70:E77)</f>
        <v>4909591075.3259592</v>
      </c>
      <c r="F78" s="144"/>
      <c r="G78" s="150">
        <f>SUM(G70:G77)</f>
        <v>6382468.3979237452</v>
      </c>
      <c r="I78" s="151"/>
    </row>
    <row r="79" spans="2:9" ht="13.5" thickBot="1" x14ac:dyDescent="0.25"/>
    <row r="80" spans="2:9" ht="13.5" thickBot="1" x14ac:dyDescent="0.25">
      <c r="B80" s="138"/>
      <c r="C80" s="139"/>
      <c r="D80" s="154" t="s">
        <v>122</v>
      </c>
    </row>
    <row r="81" spans="2:4" x14ac:dyDescent="0.2">
      <c r="B81" s="262" t="s">
        <v>116</v>
      </c>
      <c r="C81" s="263"/>
      <c r="D81" s="152">
        <f>'2016 CoP Expense (EB-2015-0075)'!AN14+'2016 CoP Expense (EB-2015-0075)'!AN25</f>
        <v>290947660.13460803</v>
      </c>
    </row>
    <row r="82" spans="2:4" x14ac:dyDescent="0.2">
      <c r="B82" s="262" t="s">
        <v>123</v>
      </c>
      <c r="C82" s="263"/>
      <c r="D82" s="152">
        <f>'2016 CoP Expense (EB-2015-0075)'!AN36</f>
        <v>191524601.45951003</v>
      </c>
    </row>
    <row r="83" spans="2:4" x14ac:dyDescent="0.2">
      <c r="B83" s="262" t="s">
        <v>117</v>
      </c>
      <c r="C83" s="263"/>
      <c r="D83" s="152">
        <f>G66</f>
        <v>21602200.731434222</v>
      </c>
    </row>
    <row r="84" spans="2:4" x14ac:dyDescent="0.2">
      <c r="B84" s="262" t="s">
        <v>118</v>
      </c>
      <c r="C84" s="263"/>
      <c r="D84" s="152">
        <f>G42</f>
        <v>39466000.122920424</v>
      </c>
    </row>
    <row r="85" spans="2:4" x14ac:dyDescent="0.2">
      <c r="B85" s="262" t="s">
        <v>119</v>
      </c>
      <c r="C85" s="263"/>
      <c r="D85" s="152">
        <f>G54</f>
        <v>30589432.843838237</v>
      </c>
    </row>
    <row r="86" spans="2:4" x14ac:dyDescent="0.2">
      <c r="B86" s="262" t="s">
        <v>120</v>
      </c>
      <c r="C86" s="263"/>
      <c r="D86" s="152">
        <f>G78</f>
        <v>6382468.3979237452</v>
      </c>
    </row>
    <row r="87" spans="2:4" ht="13.5" thickBot="1" x14ac:dyDescent="0.25">
      <c r="B87" s="262" t="s">
        <v>121</v>
      </c>
      <c r="C87" s="263"/>
      <c r="D87" s="152">
        <f>Summary!B9</f>
        <v>310717.19924479857</v>
      </c>
    </row>
    <row r="88" spans="2:4" ht="13.5" thickBot="1" x14ac:dyDescent="0.25">
      <c r="B88" s="143" t="s">
        <v>21</v>
      </c>
      <c r="C88" s="145"/>
      <c r="D88" s="153">
        <f>SUM(D81:D87)</f>
        <v>580823080.88947952</v>
      </c>
    </row>
  </sheetData>
  <mergeCells count="24">
    <mergeCell ref="B84:C84"/>
    <mergeCell ref="B85:C85"/>
    <mergeCell ref="B86:C86"/>
    <mergeCell ref="B87:C87"/>
    <mergeCell ref="B82:C82"/>
    <mergeCell ref="C68:C69"/>
    <mergeCell ref="D68:D69"/>
    <mergeCell ref="E68:G69"/>
    <mergeCell ref="B81:C81"/>
    <mergeCell ref="B83:C83"/>
    <mergeCell ref="C44:C45"/>
    <mergeCell ref="D44:D45"/>
    <mergeCell ref="E44:G45"/>
    <mergeCell ref="C56:C57"/>
    <mergeCell ref="D56:D57"/>
    <mergeCell ref="E56:G57"/>
    <mergeCell ref="E32:G33"/>
    <mergeCell ref="D32:D33"/>
    <mergeCell ref="C32:C33"/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3"/>
  <sheetViews>
    <sheetView showGridLines="0" workbookViewId="0">
      <selection activeCell="D42" sqref="D42"/>
    </sheetView>
  </sheetViews>
  <sheetFormatPr defaultColWidth="9.140625" defaultRowHeight="12.75" x14ac:dyDescent="0.2"/>
  <cols>
    <col min="1" max="1" width="2.28515625" style="55" customWidth="1"/>
    <col min="2" max="2" width="28.7109375" style="55" customWidth="1"/>
    <col min="3" max="4" width="16" style="55" bestFit="1" customWidth="1"/>
    <col min="5" max="5" width="13.42578125" style="55" bestFit="1" customWidth="1"/>
    <col min="6" max="6" width="18.85546875" style="55" bestFit="1" customWidth="1"/>
    <col min="7" max="7" width="13.7109375" style="55" bestFit="1" customWidth="1"/>
    <col min="8" max="8" width="1.5703125" style="55" customWidth="1"/>
    <col min="9" max="9" width="10.42578125" style="55" customWidth="1"/>
    <col min="10" max="16384" width="9.140625" style="55"/>
  </cols>
  <sheetData>
    <row r="1" spans="2:13" ht="15.75" x14ac:dyDescent="0.25">
      <c r="B1" s="254"/>
      <c r="C1" s="254"/>
      <c r="D1" s="254"/>
      <c r="E1" s="254"/>
      <c r="F1" s="254"/>
      <c r="G1" s="254"/>
    </row>
    <row r="2" spans="2:13" ht="15.75" x14ac:dyDescent="0.25">
      <c r="B2" s="254" t="s">
        <v>99</v>
      </c>
      <c r="C2" s="254"/>
      <c r="D2" s="254"/>
      <c r="E2" s="254"/>
      <c r="F2" s="254"/>
      <c r="G2" s="254"/>
    </row>
    <row r="4" spans="2:13" s="57" customFormat="1" ht="25.5" customHeight="1" x14ac:dyDescent="0.2">
      <c r="B4" s="56" t="s">
        <v>71</v>
      </c>
      <c r="C4" s="264" t="s">
        <v>72</v>
      </c>
      <c r="D4" s="266" t="s">
        <v>73</v>
      </c>
      <c r="E4" s="259">
        <v>2016</v>
      </c>
      <c r="F4" s="260"/>
      <c r="G4" s="261"/>
    </row>
    <row r="5" spans="2:13" s="57" customFormat="1" ht="26.25" customHeight="1" x14ac:dyDescent="0.2">
      <c r="B5" s="58" t="s">
        <v>74</v>
      </c>
      <c r="C5" s="265"/>
      <c r="D5" s="267"/>
      <c r="E5" s="59" t="s">
        <v>75</v>
      </c>
      <c r="F5" s="59" t="s">
        <v>76</v>
      </c>
      <c r="G5" s="60" t="s">
        <v>77</v>
      </c>
    </row>
    <row r="6" spans="2:13" x14ac:dyDescent="0.2">
      <c r="B6" s="61" t="s">
        <v>61</v>
      </c>
      <c r="C6" s="62">
        <f>+'2016 LF Output (EB-2015-0075)'!O37</f>
        <v>1637504595.5259821</v>
      </c>
      <c r="D6" s="63">
        <v>1.0379</v>
      </c>
      <c r="E6" s="64"/>
      <c r="F6" s="65"/>
      <c r="G6" s="66"/>
    </row>
    <row r="7" spans="2:13" ht="15" x14ac:dyDescent="0.25">
      <c r="B7" s="67" t="s">
        <v>78</v>
      </c>
      <c r="C7" s="68"/>
      <c r="D7" s="69"/>
      <c r="E7" s="70">
        <f>C6*D6*$E$35</f>
        <v>1574138047.4428213</v>
      </c>
      <c r="F7" s="71">
        <f>+G7/E7</f>
        <v>9.9519916828681124E-2</v>
      </c>
      <c r="G7" s="72">
        <f>+'2016 CoP Expense (EB-2015-0075)'!AN6</f>
        <v>156658087.55837208</v>
      </c>
      <c r="H7" s="73"/>
      <c r="I7" s="74"/>
    </row>
    <row r="8" spans="2:13" ht="15" x14ac:dyDescent="0.25">
      <c r="B8" s="75" t="s">
        <v>79</v>
      </c>
      <c r="C8" s="76"/>
      <c r="D8" s="69"/>
      <c r="E8" s="70">
        <f>C6*D6*$G$35</f>
        <v>125427972.25359558</v>
      </c>
      <c r="F8" s="71">
        <f>+G8/E8</f>
        <v>9.7209029485371301E-2</v>
      </c>
      <c r="G8" s="72">
        <f>+'2016 CoP Expense (EB-2015-0075)'!AN17+'2016 CoP Expense (EB-2015-0075)'!AN28</f>
        <v>12192731.453090105</v>
      </c>
      <c r="I8" s="74"/>
    </row>
    <row r="9" spans="2:13" x14ac:dyDescent="0.2">
      <c r="B9" s="77" t="s">
        <v>80</v>
      </c>
      <c r="C9" s="68">
        <f>+'2016 LF Output (EB-2015-0075)'!O38</f>
        <v>591826168.94057333</v>
      </c>
      <c r="D9" s="69">
        <v>1.0379</v>
      </c>
      <c r="E9" s="70"/>
      <c r="F9" s="71"/>
      <c r="G9" s="72"/>
    </row>
    <row r="10" spans="2:13" ht="15" x14ac:dyDescent="0.25">
      <c r="B10" s="67" t="s">
        <v>78</v>
      </c>
      <c r="C10" s="68"/>
      <c r="D10" s="69"/>
      <c r="E10" s="70">
        <f>C9*D9*$E$36</f>
        <v>515115400.89143294</v>
      </c>
      <c r="F10" s="71">
        <f>+G10/E10</f>
        <v>9.949645519122409E-2</v>
      </c>
      <c r="G10" s="72">
        <f>+'2016 CoP Expense (EB-2015-0075)'!AN7</f>
        <v>51252156.403103888</v>
      </c>
      <c r="H10" s="73"/>
      <c r="I10" s="78"/>
    </row>
    <row r="11" spans="2:13" x14ac:dyDescent="0.2">
      <c r="B11" s="67" t="s">
        <v>79</v>
      </c>
      <c r="C11" s="68"/>
      <c r="D11" s="69"/>
      <c r="E11" s="70">
        <f>C9*D9*$G$36</f>
        <v>99140979.851988152</v>
      </c>
      <c r="F11" s="71">
        <f>+G11/E11</f>
        <v>9.7186138622131907E-2</v>
      </c>
      <c r="G11" s="72">
        <f>+'2016 CoP Expense (EB-2015-0075)'!AN18+'2016 CoP Expense (EB-2015-0075)'!AN29</f>
        <v>9635129.0110293068</v>
      </c>
    </row>
    <row r="12" spans="2:13" x14ac:dyDescent="0.2">
      <c r="B12" s="77" t="s">
        <v>81</v>
      </c>
      <c r="C12" s="68">
        <f>+'2016 LF Output (EB-2015-0075)'!O39</f>
        <v>1857725645.1142704</v>
      </c>
      <c r="D12" s="69">
        <v>1.0379</v>
      </c>
      <c r="E12" s="70"/>
      <c r="F12" s="71"/>
      <c r="G12" s="72"/>
    </row>
    <row r="13" spans="2:13" ht="15" x14ac:dyDescent="0.25">
      <c r="B13" s="67" t="s">
        <v>78</v>
      </c>
      <c r="C13" s="68"/>
      <c r="D13" s="69"/>
      <c r="E13" s="70">
        <f>C12*D12*$E$37</f>
        <v>216722199.45000499</v>
      </c>
      <c r="F13" s="71">
        <f>+G13/E13</f>
        <v>9.9478470572058247E-2</v>
      </c>
      <c r="G13" s="72">
        <f>+'2016 CoP Expense (EB-2015-0075)'!AN8</f>
        <v>21559192.94029906</v>
      </c>
      <c r="H13" s="73"/>
      <c r="I13" s="78"/>
    </row>
    <row r="14" spans="2:13" ht="15" x14ac:dyDescent="0.25">
      <c r="B14" s="67" t="s">
        <v>79</v>
      </c>
      <c r="C14" s="68"/>
      <c r="D14" s="69"/>
      <c r="E14" s="70">
        <f>C12*D12*$G$37</f>
        <v>1711411247.6140964</v>
      </c>
      <c r="F14" s="71">
        <f>+G14/E14</f>
        <v>9.7168586912546331E-2</v>
      </c>
      <c r="G14" s="72">
        <f>+'2016 CoP Expense (EB-2015-0075)'!AN19+'2016 CoP Expense (EB-2015-0075)'!AN30</f>
        <v>166295412.55689967</v>
      </c>
      <c r="J14" s="79"/>
      <c r="K14" s="79"/>
      <c r="L14" s="79"/>
      <c r="M14" s="79"/>
    </row>
    <row r="15" spans="2:13" x14ac:dyDescent="0.2">
      <c r="B15" s="67" t="s">
        <v>48</v>
      </c>
      <c r="C15" s="68">
        <f>+'2016 LF Output (EB-2015-0075)'!O44</f>
        <v>228936405.36273167</v>
      </c>
      <c r="D15" s="69">
        <v>1.006</v>
      </c>
      <c r="E15" s="70"/>
      <c r="F15" s="71"/>
      <c r="G15" s="72"/>
    </row>
    <row r="16" spans="2:13" ht="15" x14ac:dyDescent="0.25">
      <c r="B16" s="67" t="s">
        <v>78</v>
      </c>
      <c r="C16" s="68"/>
      <c r="D16" s="69"/>
      <c r="E16" s="70">
        <v>0</v>
      </c>
      <c r="F16" s="71"/>
      <c r="G16" s="72">
        <f>+'2016 CoP Expense (EB-2015-0075)'!AN9</f>
        <v>0</v>
      </c>
      <c r="H16" s="73"/>
      <c r="I16" s="78"/>
    </row>
    <row r="17" spans="2:9" x14ac:dyDescent="0.2">
      <c r="B17" s="67" t="s">
        <v>79</v>
      </c>
      <c r="C17" s="68"/>
      <c r="D17" s="69"/>
      <c r="E17" s="70">
        <f>C15*D15</f>
        <v>230310023.79490805</v>
      </c>
      <c r="F17" s="71">
        <f>+G17/E17</f>
        <v>9.7154193051982737E-2</v>
      </c>
      <c r="G17" s="72">
        <f>+'2016 CoP Expense (EB-2015-0075)'!AN20+'2016 CoP Expense (EB-2015-0075)'!AN31</f>
        <v>22375584.513577234</v>
      </c>
    </row>
    <row r="18" spans="2:9" x14ac:dyDescent="0.2">
      <c r="B18" s="67" t="s">
        <v>49</v>
      </c>
      <c r="C18" s="68">
        <f>+'2016 LF Output (EB-2015-0075)'!O45</f>
        <v>381897645.88326669</v>
      </c>
      <c r="D18" s="69">
        <v>1.006</v>
      </c>
      <c r="E18" s="70"/>
      <c r="F18" s="71"/>
      <c r="G18" s="72"/>
    </row>
    <row r="19" spans="2:9" x14ac:dyDescent="0.2">
      <c r="B19" s="67" t="s">
        <v>78</v>
      </c>
      <c r="C19" s="68"/>
      <c r="D19" s="69"/>
      <c r="E19" s="70">
        <v>0</v>
      </c>
      <c r="F19" s="71"/>
      <c r="G19" s="72">
        <f>+'2016 CoP Expense (EB-2015-0075)'!AN10</f>
        <v>0</v>
      </c>
    </row>
    <row r="20" spans="2:9" x14ac:dyDescent="0.2">
      <c r="B20" s="67" t="s">
        <v>79</v>
      </c>
      <c r="C20" s="68"/>
      <c r="D20" s="69"/>
      <c r="E20" s="70">
        <f>C18*D18</f>
        <v>384189031.75856626</v>
      </c>
      <c r="F20" s="71">
        <f>+G20/E20</f>
        <v>9.7115220391063323E-2</v>
      </c>
      <c r="G20" s="72">
        <f>+'2016 CoP Expense (EB-2015-0075)'!AN21+'2016 CoP Expense (EB-2015-0075)'!AN32</f>
        <v>37310602.491062388</v>
      </c>
    </row>
    <row r="21" spans="2:9" x14ac:dyDescent="0.2">
      <c r="B21" s="77" t="s">
        <v>3</v>
      </c>
      <c r="C21" s="68">
        <f>+'2016 LF Output (EB-2015-0075)'!O40</f>
        <v>11174330.720076239</v>
      </c>
      <c r="D21" s="69">
        <v>1.0379</v>
      </c>
      <c r="E21" s="70"/>
      <c r="F21" s="71"/>
      <c r="G21" s="72"/>
    </row>
    <row r="22" spans="2:9" ht="15" x14ac:dyDescent="0.25">
      <c r="B22" s="67" t="s">
        <v>78</v>
      </c>
      <c r="C22" s="68"/>
      <c r="D22" s="69"/>
      <c r="E22" s="70">
        <f>C21*D21*$E$40</f>
        <v>10994750.285940038</v>
      </c>
      <c r="F22" s="71">
        <f>+G22/E22</f>
        <v>9.95684608219536E-2</v>
      </c>
      <c r="G22" s="72">
        <f>+'2016 CoP Expense (EB-2015-0075)'!AN11</f>
        <v>1094730.3630927838</v>
      </c>
      <c r="H22" s="73"/>
      <c r="I22" s="78"/>
    </row>
    <row r="23" spans="2:9" x14ac:dyDescent="0.2">
      <c r="B23" s="67" t="s">
        <v>79</v>
      </c>
      <c r="C23" s="68"/>
      <c r="D23" s="69"/>
      <c r="E23" s="70">
        <f>C21*D21*$G$40</f>
        <v>603087.56842709065</v>
      </c>
      <c r="F23" s="71">
        <f>+G23/E23</f>
        <v>9.7256408223180241E-2</v>
      </c>
      <c r="G23" s="72">
        <f>+'2016 CoP Expense (EB-2015-0075)'!AN22+'2016 CoP Expense (EB-2015-0075)'!AN33</f>
        <v>58654.130749270276</v>
      </c>
    </row>
    <row r="24" spans="2:9" x14ac:dyDescent="0.2">
      <c r="B24" s="77" t="s">
        <v>4</v>
      </c>
      <c r="C24" s="68">
        <f>+'2016 LF Output (EB-2015-0075)'!O41</f>
        <v>418980.38651127217</v>
      </c>
      <c r="D24" s="69">
        <v>1.0379</v>
      </c>
      <c r="E24" s="70"/>
      <c r="F24" s="71"/>
      <c r="G24" s="72"/>
    </row>
    <row r="25" spans="2:9" ht="15" x14ac:dyDescent="0.25">
      <c r="B25" s="67" t="s">
        <v>78</v>
      </c>
      <c r="C25" s="68"/>
      <c r="D25" s="69"/>
      <c r="E25" s="70">
        <f>C24*D24*$E$41</f>
        <v>431076.46339455701</v>
      </c>
      <c r="F25" s="71">
        <f>+G25/E25</f>
        <v>9.9591357505997249E-2</v>
      </c>
      <c r="G25" s="72">
        <f>+'2016 CoP Expense (EB-2015-0075)'!AN12</f>
        <v>42931.490178348264</v>
      </c>
      <c r="H25" s="73"/>
      <c r="I25" s="78"/>
    </row>
    <row r="26" spans="2:9" x14ac:dyDescent="0.2">
      <c r="B26" s="67" t="s">
        <v>79</v>
      </c>
      <c r="C26" s="68"/>
      <c r="D26" s="69"/>
      <c r="E26" s="70">
        <f>C24*D24*$G$41</f>
        <v>3783.2797654924298</v>
      </c>
      <c r="F26" s="71">
        <f>+G26/E26</f>
        <v>9.7278750503866668E-2</v>
      </c>
      <c r="G26" s="72">
        <f>+'2016 CoP Expense (EB-2015-0075)'!AN23+'2016 CoP Expense (EB-2015-0075)'!AN34</f>
        <v>368.03272839366525</v>
      </c>
    </row>
    <row r="27" spans="2:9" x14ac:dyDescent="0.2">
      <c r="B27" s="77" t="s">
        <v>5</v>
      </c>
      <c r="C27" s="68">
        <f>+'2016 LF Output (EB-2015-0075)'!O42</f>
        <v>39602538.463260598</v>
      </c>
      <c r="D27" s="69">
        <v>1.0379</v>
      </c>
      <c r="E27" s="70"/>
      <c r="F27" s="71"/>
      <c r="G27" s="72"/>
    </row>
    <row r="28" spans="2:9" ht="15" x14ac:dyDescent="0.25">
      <c r="B28" s="67" t="s">
        <v>78</v>
      </c>
      <c r="C28" s="68"/>
      <c r="D28" s="69"/>
      <c r="E28" s="70">
        <f>C27*D27*$E$42</f>
        <v>238400.15309190541</v>
      </c>
      <c r="F28" s="71">
        <f>+G28/E28</f>
        <v>9.9532373621315701E-2</v>
      </c>
      <c r="G28" s="72">
        <f>+'2016 CoP Expense (EB-2015-0075)'!AN13</f>
        <v>23728.533108922391</v>
      </c>
      <c r="H28" s="73"/>
      <c r="I28" s="78"/>
    </row>
    <row r="29" spans="2:9" x14ac:dyDescent="0.2">
      <c r="B29" s="67" t="s">
        <v>79</v>
      </c>
      <c r="C29" s="68"/>
      <c r="D29" s="80"/>
      <c r="E29" s="70">
        <f>C27*D27*$G$42</f>
        <v>40865074.517926268</v>
      </c>
      <c r="F29" s="71">
        <f>+G29/E29</f>
        <v>9.7221213069947021E-2</v>
      </c>
      <c r="G29" s="72">
        <f>+'2016 CoP Expense (EB-2015-0075)'!AN24+'2016 CoP Expense (EB-2015-0075)'!AN35</f>
        <v>3972952.1168265725</v>
      </c>
    </row>
    <row r="30" spans="2:9" x14ac:dyDescent="0.2">
      <c r="B30" s="81" t="s">
        <v>82</v>
      </c>
      <c r="C30" s="82">
        <f>SUM(C6:C29)</f>
        <v>4749086310.3966722</v>
      </c>
      <c r="D30" s="83"/>
      <c r="E30" s="82">
        <f>SUM(E6:E29)</f>
        <v>4909591075.3259573</v>
      </c>
      <c r="F30" s="84"/>
      <c r="G30" s="85">
        <f>SUM(G6:G29)</f>
        <v>482472261.59411806</v>
      </c>
    </row>
    <row r="31" spans="2:9" x14ac:dyDescent="0.2">
      <c r="B31" s="86"/>
      <c r="C31" s="100"/>
      <c r="D31" s="101"/>
      <c r="E31" s="100"/>
      <c r="F31" s="102"/>
      <c r="G31" s="87"/>
    </row>
    <row r="32" spans="2:9" x14ac:dyDescent="0.2">
      <c r="B32" s="155" t="s">
        <v>101</v>
      </c>
      <c r="C32" s="155"/>
      <c r="D32" s="155"/>
      <c r="E32" s="155"/>
      <c r="F32" s="155"/>
      <c r="G32" s="155"/>
    </row>
    <row r="33" spans="2:10" ht="13.5" thickBot="1" x14ac:dyDescent="0.25">
      <c r="B33" s="156"/>
      <c r="C33" s="156"/>
      <c r="D33" s="156"/>
      <c r="E33" s="156"/>
      <c r="F33" s="156"/>
      <c r="G33" s="156"/>
    </row>
    <row r="34" spans="2:10" ht="13.5" thickBot="1" x14ac:dyDescent="0.25">
      <c r="B34" s="157" t="s">
        <v>83</v>
      </c>
      <c r="C34" s="158" t="s">
        <v>84</v>
      </c>
      <c r="D34" s="158" t="s">
        <v>85</v>
      </c>
      <c r="E34" s="158" t="s">
        <v>86</v>
      </c>
      <c r="F34" s="158" t="s">
        <v>87</v>
      </c>
      <c r="G34" s="159" t="s">
        <v>88</v>
      </c>
    </row>
    <row r="35" spans="2:10" x14ac:dyDescent="0.2">
      <c r="B35" s="160" t="s">
        <v>61</v>
      </c>
      <c r="C35" s="161">
        <v>1672988476</v>
      </c>
      <c r="D35" s="161">
        <f>+C35-F35</f>
        <v>1549534191</v>
      </c>
      <c r="E35" s="162">
        <f>ROUND(D35/C35,4)</f>
        <v>0.92620000000000002</v>
      </c>
      <c r="F35" s="161">
        <v>123454285</v>
      </c>
      <c r="G35" s="163">
        <f>+ROUND(F35/C35,4)</f>
        <v>7.3800000000000004E-2</v>
      </c>
      <c r="I35" s="105"/>
      <c r="J35" s="106"/>
    </row>
    <row r="36" spans="2:10" x14ac:dyDescent="0.2">
      <c r="B36" s="164" t="s">
        <v>89</v>
      </c>
      <c r="C36" s="165">
        <v>625656652</v>
      </c>
      <c r="D36" s="161">
        <f t="shared" ref="D36:D42" si="0">+C36-F36</f>
        <v>524664539</v>
      </c>
      <c r="E36" s="162">
        <f t="shared" ref="E36:E42" si="1">ROUND(D36/C36,4)</f>
        <v>0.83860000000000001</v>
      </c>
      <c r="F36" s="165">
        <v>100992113</v>
      </c>
      <c r="G36" s="163">
        <f t="shared" ref="G36:G42" si="2">+ROUND(F36/C36,4)</f>
        <v>0.16139999999999999</v>
      </c>
      <c r="I36" s="105"/>
      <c r="J36" s="106"/>
    </row>
    <row r="37" spans="2:10" x14ac:dyDescent="0.2">
      <c r="B37" s="164" t="s">
        <v>90</v>
      </c>
      <c r="C37" s="165">
        <v>1938509790</v>
      </c>
      <c r="D37" s="161">
        <f t="shared" si="0"/>
        <v>217923797</v>
      </c>
      <c r="E37" s="162">
        <f t="shared" si="1"/>
        <v>0.1124</v>
      </c>
      <c r="F37" s="165">
        <v>1720585993</v>
      </c>
      <c r="G37" s="163">
        <f t="shared" si="2"/>
        <v>0.88759999999999994</v>
      </c>
      <c r="I37" s="105"/>
      <c r="J37" s="106"/>
    </row>
    <row r="38" spans="2:10" x14ac:dyDescent="0.2">
      <c r="B38" s="164" t="s">
        <v>91</v>
      </c>
      <c r="C38" s="165">
        <f>0.45*600908533</f>
        <v>270408839.85000002</v>
      </c>
      <c r="D38" s="161">
        <v>0</v>
      </c>
      <c r="E38" s="162">
        <f t="shared" si="1"/>
        <v>0</v>
      </c>
      <c r="F38" s="165">
        <v>270408840</v>
      </c>
      <c r="G38" s="163">
        <f t="shared" si="2"/>
        <v>1</v>
      </c>
      <c r="I38" s="105"/>
      <c r="J38" s="106"/>
    </row>
    <row r="39" spans="2:10" x14ac:dyDescent="0.2">
      <c r="B39" s="164" t="s">
        <v>92</v>
      </c>
      <c r="C39" s="165">
        <f>0.55*600908533</f>
        <v>330499693.15000004</v>
      </c>
      <c r="D39" s="161">
        <v>0</v>
      </c>
      <c r="E39" s="162">
        <f t="shared" si="1"/>
        <v>0</v>
      </c>
      <c r="F39" s="165">
        <v>330499693</v>
      </c>
      <c r="G39" s="163">
        <f t="shared" si="2"/>
        <v>1</v>
      </c>
      <c r="I39" s="105"/>
      <c r="J39" s="106"/>
    </row>
    <row r="40" spans="2:10" x14ac:dyDescent="0.2">
      <c r="B40" s="164" t="s">
        <v>93</v>
      </c>
      <c r="C40" s="165">
        <v>12110550</v>
      </c>
      <c r="D40" s="161">
        <f t="shared" si="0"/>
        <v>11480659</v>
      </c>
      <c r="E40" s="162">
        <f t="shared" si="1"/>
        <v>0.94799999999999995</v>
      </c>
      <c r="F40" s="165">
        <v>629891</v>
      </c>
      <c r="G40" s="163">
        <f t="shared" si="2"/>
        <v>5.1999999999999998E-2</v>
      </c>
      <c r="I40" s="105"/>
      <c r="J40" s="106"/>
    </row>
    <row r="41" spans="2:10" x14ac:dyDescent="0.2">
      <c r="B41" s="164" t="s">
        <v>67</v>
      </c>
      <c r="C41" s="165">
        <v>473763</v>
      </c>
      <c r="D41" s="161">
        <f t="shared" si="0"/>
        <v>469627</v>
      </c>
      <c r="E41" s="162">
        <f t="shared" si="1"/>
        <v>0.99129999999999996</v>
      </c>
      <c r="F41" s="165">
        <v>4136</v>
      </c>
      <c r="G41" s="163">
        <f t="shared" si="2"/>
        <v>8.6999999999999994E-3</v>
      </c>
      <c r="I41" s="105"/>
      <c r="J41" s="106"/>
    </row>
    <row r="42" spans="2:10" ht="13.5" thickBot="1" x14ac:dyDescent="0.25">
      <c r="B42" s="166" t="s">
        <v>5</v>
      </c>
      <c r="C42" s="167">
        <v>41123122</v>
      </c>
      <c r="D42" s="161">
        <f t="shared" si="0"/>
        <v>236840</v>
      </c>
      <c r="E42" s="162">
        <f t="shared" si="1"/>
        <v>5.7999999999999996E-3</v>
      </c>
      <c r="F42" s="167">
        <v>40886282</v>
      </c>
      <c r="G42" s="163">
        <f t="shared" si="2"/>
        <v>0.99419999999999997</v>
      </c>
      <c r="I42" s="105"/>
      <c r="J42" s="106"/>
    </row>
    <row r="43" spans="2:10" ht="13.5" thickBot="1" x14ac:dyDescent="0.25">
      <c r="B43" s="168" t="s">
        <v>94</v>
      </c>
      <c r="C43" s="169">
        <f>SUM(C35:C42)</f>
        <v>4891770886</v>
      </c>
      <c r="D43" s="169">
        <f>SUM(D35:D42)</f>
        <v>2304309653</v>
      </c>
      <c r="E43" s="169"/>
      <c r="F43" s="169">
        <f>SUM(F35:F42)</f>
        <v>2587461233</v>
      </c>
      <c r="G43" s="170"/>
    </row>
  </sheetData>
  <mergeCells count="5"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zoomScale="70" zoomScaleNormal="70" workbookViewId="0">
      <pane xSplit="1" topLeftCell="B1" activePane="topRight" state="frozen"/>
      <selection pane="topRight" activeCell="B21" sqref="B21"/>
    </sheetView>
  </sheetViews>
  <sheetFormatPr defaultColWidth="9.140625" defaultRowHeight="14.25" x14ac:dyDescent="0.2"/>
  <cols>
    <col min="1" max="1" width="32.5703125" style="14" bestFit="1" customWidth="1"/>
    <col min="2" max="13" width="12.7109375" style="14" customWidth="1"/>
    <col min="14" max="14" width="2.28515625" style="14" customWidth="1"/>
    <col min="15" max="16" width="17.28515625" style="14" bestFit="1" customWidth="1"/>
    <col min="17" max="18" width="17.7109375" style="14" bestFit="1" customWidth="1"/>
    <col min="19" max="20" width="17.28515625" style="14" bestFit="1" customWidth="1"/>
    <col min="21" max="23" width="17.7109375" style="14" bestFit="1" customWidth="1"/>
    <col min="24" max="24" width="17.28515625" style="14" bestFit="1" customWidth="1"/>
    <col min="25" max="26" width="17.7109375" style="14" bestFit="1" customWidth="1"/>
    <col min="27" max="27" width="2.28515625" style="14" customWidth="1"/>
    <col min="28" max="28" width="18.140625" style="14" bestFit="1" customWidth="1"/>
    <col min="29" max="31" width="18.5703125" style="14" bestFit="1" customWidth="1"/>
    <col min="32" max="33" width="18.140625" style="14" bestFit="1" customWidth="1"/>
    <col min="34" max="34" width="18.85546875" style="14" bestFit="1" customWidth="1"/>
    <col min="35" max="35" width="18.140625" style="14" bestFit="1" customWidth="1"/>
    <col min="36" max="38" width="18.5703125" style="14" bestFit="1" customWidth="1"/>
    <col min="39" max="39" width="18.85546875" style="14" bestFit="1" customWidth="1"/>
    <col min="40" max="40" width="20" style="14" bestFit="1" customWidth="1"/>
    <col min="41" max="41" width="9.140625" style="14"/>
    <col min="42" max="42" width="14.7109375" style="14" bestFit="1" customWidth="1"/>
    <col min="43" max="16384" width="9.140625" style="14"/>
  </cols>
  <sheetData>
    <row r="1" spans="1:40" ht="14.25" customHeight="1" x14ac:dyDescent="0.2">
      <c r="A1" s="272" t="s">
        <v>58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4"/>
      <c r="O1" s="272" t="s">
        <v>58</v>
      </c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4"/>
      <c r="AB1" s="272" t="s">
        <v>58</v>
      </c>
      <c r="AC1" s="273"/>
      <c r="AD1" s="273"/>
      <c r="AE1" s="273"/>
      <c r="AF1" s="273"/>
      <c r="AG1" s="273"/>
      <c r="AH1" s="273"/>
      <c r="AI1" s="273"/>
      <c r="AJ1" s="273"/>
      <c r="AK1" s="273"/>
      <c r="AL1" s="273"/>
      <c r="AM1" s="273"/>
      <c r="AN1" s="274"/>
    </row>
    <row r="2" spans="1:40" ht="14.25" customHeight="1" x14ac:dyDescent="0.2">
      <c r="A2" s="275"/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7"/>
      <c r="AB2" s="275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7"/>
    </row>
    <row r="3" spans="1:40" ht="14.25" customHeight="1" thickBot="1" x14ac:dyDescent="0.25">
      <c r="A3" s="278"/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80"/>
      <c r="O3" s="278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80"/>
      <c r="AB3" s="278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80"/>
    </row>
    <row r="4" spans="1:40" s="15" customFormat="1" ht="15" x14ac:dyDescent="0.25">
      <c r="A4" s="27"/>
      <c r="B4" s="281" t="s">
        <v>23</v>
      </c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"/>
      <c r="O4" s="269" t="s">
        <v>50</v>
      </c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1"/>
      <c r="AB4" s="281" t="s">
        <v>57</v>
      </c>
      <c r="AC4" s="281"/>
      <c r="AD4" s="281"/>
      <c r="AE4" s="281"/>
      <c r="AF4" s="281"/>
      <c r="AG4" s="281"/>
      <c r="AH4" s="281"/>
      <c r="AI4" s="281"/>
      <c r="AJ4" s="281"/>
      <c r="AK4" s="281"/>
      <c r="AL4" s="281"/>
      <c r="AM4" s="281"/>
      <c r="AN4" s="27"/>
    </row>
    <row r="5" spans="1:40" s="15" customFormat="1" ht="15" x14ac:dyDescent="0.25">
      <c r="A5" s="17" t="s">
        <v>51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8"/>
      <c r="O5" s="17" t="s">
        <v>8</v>
      </c>
      <c r="P5" s="17" t="s">
        <v>9</v>
      </c>
      <c r="Q5" s="17" t="s">
        <v>10</v>
      </c>
      <c r="R5" s="17" t="s">
        <v>11</v>
      </c>
      <c r="S5" s="17" t="s">
        <v>12</v>
      </c>
      <c r="T5" s="17" t="s">
        <v>13</v>
      </c>
      <c r="U5" s="17" t="s">
        <v>14</v>
      </c>
      <c r="V5" s="17" t="s">
        <v>15</v>
      </c>
      <c r="W5" s="17" t="s">
        <v>16</v>
      </c>
      <c r="X5" s="17" t="s">
        <v>17</v>
      </c>
      <c r="Y5" s="17" t="s">
        <v>18</v>
      </c>
      <c r="Z5" s="17" t="s">
        <v>19</v>
      </c>
      <c r="AA5" s="18"/>
      <c r="AB5" s="17" t="s">
        <v>8</v>
      </c>
      <c r="AC5" s="17" t="s">
        <v>9</v>
      </c>
      <c r="AD5" s="17" t="s">
        <v>10</v>
      </c>
      <c r="AE5" s="17" t="s">
        <v>11</v>
      </c>
      <c r="AF5" s="17" t="s">
        <v>12</v>
      </c>
      <c r="AG5" s="17" t="s">
        <v>13</v>
      </c>
      <c r="AH5" s="17" t="s">
        <v>14</v>
      </c>
      <c r="AI5" s="17" t="s">
        <v>15</v>
      </c>
      <c r="AJ5" s="17" t="s">
        <v>16</v>
      </c>
      <c r="AK5" s="17" t="s">
        <v>17</v>
      </c>
      <c r="AL5" s="17" t="s">
        <v>18</v>
      </c>
      <c r="AM5" s="17" t="s">
        <v>19</v>
      </c>
      <c r="AN5" s="17" t="s">
        <v>21</v>
      </c>
    </row>
    <row r="6" spans="1:40" ht="15" x14ac:dyDescent="0.25">
      <c r="A6" s="16" t="s">
        <v>0</v>
      </c>
      <c r="B6" s="24">
        <f>+'COP Rates 2015-2019'!$H$3</f>
        <v>9.7420000000000007E-2</v>
      </c>
      <c r="C6" s="24">
        <f>+B6</f>
        <v>9.7420000000000007E-2</v>
      </c>
      <c r="D6" s="24">
        <f t="shared" ref="D6:E6" si="0">+C6</f>
        <v>9.7420000000000007E-2</v>
      </c>
      <c r="E6" s="24">
        <f t="shared" si="0"/>
        <v>9.7420000000000007E-2</v>
      </c>
      <c r="F6" s="25">
        <f>+'COP Rates 2015-2019'!$I$3</f>
        <v>9.9890000000000007E-2</v>
      </c>
      <c r="G6" s="25">
        <f>+'COP Rates 2015-2019'!$I$3</f>
        <v>9.9890000000000007E-2</v>
      </c>
      <c r="H6" s="25">
        <f>+'COP Rates 2015-2019'!$I$3</f>
        <v>9.9890000000000007E-2</v>
      </c>
      <c r="I6" s="25">
        <f>+'COP Rates 2015-2019'!$I$3</f>
        <v>9.9890000000000007E-2</v>
      </c>
      <c r="J6" s="25">
        <f>+'COP Rates 2015-2019'!$I$3</f>
        <v>9.9890000000000007E-2</v>
      </c>
      <c r="K6" s="25">
        <f>+'COP Rates 2015-2019'!$I$3</f>
        <v>9.9890000000000007E-2</v>
      </c>
      <c r="L6" s="26">
        <f>+'COP Rates 2015-2019'!$J$3</f>
        <v>0.10238999999999999</v>
      </c>
      <c r="M6" s="26">
        <f>+'COP Rates 2015-2019'!$J$3</f>
        <v>0.10238999999999999</v>
      </c>
      <c r="N6" s="19"/>
      <c r="O6" s="88">
        <f>+'2016 LF Output (EB-2015-0075)'!C6</f>
        <v>138616646.5356299</v>
      </c>
      <c r="P6" s="88">
        <f>+'2016 LF Output (EB-2015-0075)'!D6</f>
        <v>126870176.75862636</v>
      </c>
      <c r="Q6" s="88">
        <f>+'2016 LF Output (EB-2015-0075)'!E6</f>
        <v>125579417.62609883</v>
      </c>
      <c r="R6" s="88">
        <f>+'2016 LF Output (EB-2015-0075)'!F6</f>
        <v>113227637.81669754</v>
      </c>
      <c r="S6" s="88">
        <f>+'2016 LF Output (EB-2015-0075)'!G6</f>
        <v>113899136.92137447</v>
      </c>
      <c r="T6" s="88">
        <f>+'2016 LF Output (EB-2015-0075)'!H6</f>
        <v>132089927.65559328</v>
      </c>
      <c r="U6" s="88">
        <f>+'2016 LF Output (EB-2015-0075)'!I6</f>
        <v>159515310.47737509</v>
      </c>
      <c r="V6" s="88">
        <f>+'2016 LF Output (EB-2015-0075)'!J6</f>
        <v>150951608.20560151</v>
      </c>
      <c r="W6" s="88">
        <f>+'2016 LF Output (EB-2015-0075)'!K6</f>
        <v>124579061.97891241</v>
      </c>
      <c r="X6" s="88">
        <f>+'2016 LF Output (EB-2015-0075)'!L6</f>
        <v>123591571.55123051</v>
      </c>
      <c r="Y6" s="88">
        <f>+'2016 LF Output (EB-2015-0075)'!M6</f>
        <v>127637511.49890329</v>
      </c>
      <c r="Z6" s="88">
        <f>+'2016 LF Output (EB-2015-0075)'!N6</f>
        <v>137580040.41677812</v>
      </c>
      <c r="AA6" s="19"/>
      <c r="AB6" s="91">
        <f>+B6*O6</f>
        <v>13504033.705501067</v>
      </c>
      <c r="AC6" s="91">
        <f t="shared" ref="AC6:AM13" si="1">+C6*P6</f>
        <v>12359692.61982538</v>
      </c>
      <c r="AD6" s="91">
        <f t="shared" si="1"/>
        <v>12233946.865134548</v>
      </c>
      <c r="AE6" s="91">
        <f t="shared" si="1"/>
        <v>11030636.476102674</v>
      </c>
      <c r="AF6" s="91">
        <f t="shared" si="1"/>
        <v>11377384.787076097</v>
      </c>
      <c r="AG6" s="91">
        <f t="shared" si="1"/>
        <v>13194462.873517213</v>
      </c>
      <c r="AH6" s="91">
        <f t="shared" si="1"/>
        <v>15933984.363584999</v>
      </c>
      <c r="AI6" s="91">
        <f t="shared" si="1"/>
        <v>15078556.143657535</v>
      </c>
      <c r="AJ6" s="91">
        <f t="shared" si="1"/>
        <v>12444202.501073562</v>
      </c>
      <c r="AK6" s="91">
        <f t="shared" si="1"/>
        <v>12345562.082252417</v>
      </c>
      <c r="AL6" s="91">
        <f t="shared" si="1"/>
        <v>13068804.802372707</v>
      </c>
      <c r="AM6" s="91">
        <f t="shared" si="1"/>
        <v>14086820.338273911</v>
      </c>
      <c r="AN6" s="92">
        <f>SUM(AB6:AM6)</f>
        <v>156658087.55837208</v>
      </c>
    </row>
    <row r="7" spans="1:40" ht="15" x14ac:dyDescent="0.25">
      <c r="A7" s="16" t="s">
        <v>1</v>
      </c>
      <c r="B7" s="24">
        <f>+'COP Rates 2015-2019'!$H$3</f>
        <v>9.7420000000000007E-2</v>
      </c>
      <c r="C7" s="24">
        <f t="shared" ref="C7:E7" si="2">+B7</f>
        <v>9.7420000000000007E-2</v>
      </c>
      <c r="D7" s="24">
        <f t="shared" si="2"/>
        <v>9.7420000000000007E-2</v>
      </c>
      <c r="E7" s="24">
        <f t="shared" si="2"/>
        <v>9.7420000000000007E-2</v>
      </c>
      <c r="F7" s="25">
        <f>+'COP Rates 2015-2019'!$I$3</f>
        <v>9.9890000000000007E-2</v>
      </c>
      <c r="G7" s="25">
        <f>+'COP Rates 2015-2019'!$I$3</f>
        <v>9.9890000000000007E-2</v>
      </c>
      <c r="H7" s="25">
        <f>+'COP Rates 2015-2019'!$I$3</f>
        <v>9.9890000000000007E-2</v>
      </c>
      <c r="I7" s="25">
        <f>+'COP Rates 2015-2019'!$I$3</f>
        <v>9.9890000000000007E-2</v>
      </c>
      <c r="J7" s="25">
        <f>+'COP Rates 2015-2019'!$I$3</f>
        <v>9.9890000000000007E-2</v>
      </c>
      <c r="K7" s="25">
        <f>+'COP Rates 2015-2019'!$I$3</f>
        <v>9.9890000000000007E-2</v>
      </c>
      <c r="L7" s="26">
        <f>+'COP Rates 2015-2019'!$J$3</f>
        <v>0.10238999999999999</v>
      </c>
      <c r="M7" s="26">
        <f>+'COP Rates 2015-2019'!$J$3</f>
        <v>0.10238999999999999</v>
      </c>
      <c r="N7" s="19"/>
      <c r="O7" s="88">
        <f>+'2016 LF Output (EB-2015-0075)'!C9</f>
        <v>46339083.768280707</v>
      </c>
      <c r="P7" s="88">
        <f>+'2016 LF Output (EB-2015-0075)'!D9</f>
        <v>42341372.18087849</v>
      </c>
      <c r="Q7" s="88">
        <f>+'2016 LF Output (EB-2015-0075)'!E9</f>
        <v>43274576.394390374</v>
      </c>
      <c r="R7" s="88">
        <f>+'2016 LF Output (EB-2015-0075)'!F9</f>
        <v>38573561.394741364</v>
      </c>
      <c r="S7" s="88">
        <f>+'2016 LF Output (EB-2015-0075)'!G9</f>
        <v>40504575.333603352</v>
      </c>
      <c r="T7" s="88">
        <f>+'2016 LF Output (EB-2015-0075)'!H9</f>
        <v>45289776.307098754</v>
      </c>
      <c r="U7" s="88">
        <f>+'2016 LF Output (EB-2015-0075)'!I9</f>
        <v>50886142.814394742</v>
      </c>
      <c r="V7" s="88">
        <f>+'2016 LF Output (EB-2015-0075)'!J9</f>
        <v>45055571.89743723</v>
      </c>
      <c r="W7" s="88">
        <f>+'2016 LF Output (EB-2015-0075)'!K9</f>
        <v>41302711.586400732</v>
      </c>
      <c r="X7" s="88">
        <f>+'2016 LF Output (EB-2015-0075)'!L9</f>
        <v>34154175.377317041</v>
      </c>
      <c r="Y7" s="88">
        <f>+'2016 LF Output (EB-2015-0075)'!M9</f>
        <v>42175397.468143821</v>
      </c>
      <c r="Z7" s="88">
        <f>+'2016 LF Output (EB-2015-0075)'!N9</f>
        <v>45218456.368746378</v>
      </c>
      <c r="AA7" s="19"/>
      <c r="AB7" s="91">
        <f t="shared" ref="AB7:AB13" si="3">+B7*O7</f>
        <v>4514353.5407059072</v>
      </c>
      <c r="AC7" s="91">
        <f t="shared" si="1"/>
        <v>4124896.4778611828</v>
      </c>
      <c r="AD7" s="91">
        <f t="shared" si="1"/>
        <v>4215809.2323415102</v>
      </c>
      <c r="AE7" s="91">
        <f t="shared" si="1"/>
        <v>3757836.3510757037</v>
      </c>
      <c r="AF7" s="91">
        <f t="shared" si="1"/>
        <v>4046002.030073639</v>
      </c>
      <c r="AG7" s="91">
        <f t="shared" si="1"/>
        <v>4523995.7553160945</v>
      </c>
      <c r="AH7" s="91">
        <f t="shared" si="1"/>
        <v>5083016.8057298912</v>
      </c>
      <c r="AI7" s="91">
        <f t="shared" si="1"/>
        <v>4500601.0768350055</v>
      </c>
      <c r="AJ7" s="91">
        <f t="shared" si="1"/>
        <v>4125727.8603655696</v>
      </c>
      <c r="AK7" s="91">
        <f t="shared" si="1"/>
        <v>3411660.5784401996</v>
      </c>
      <c r="AL7" s="91">
        <f t="shared" si="1"/>
        <v>4318338.9467632454</v>
      </c>
      <c r="AM7" s="91">
        <f t="shared" si="1"/>
        <v>4629917.7475959416</v>
      </c>
      <c r="AN7" s="92">
        <f t="shared" ref="AN7:AN13" si="4">SUM(AB7:AM7)</f>
        <v>51252156.403103888</v>
      </c>
    </row>
    <row r="8" spans="1:40" ht="15" x14ac:dyDescent="0.25">
      <c r="A8" s="16" t="s">
        <v>2</v>
      </c>
      <c r="B8" s="24">
        <f>+'COP Rates 2015-2019'!$H$3</f>
        <v>9.7420000000000007E-2</v>
      </c>
      <c r="C8" s="24">
        <f t="shared" ref="C8:E8" si="5">+B8</f>
        <v>9.7420000000000007E-2</v>
      </c>
      <c r="D8" s="24">
        <f t="shared" si="5"/>
        <v>9.7420000000000007E-2</v>
      </c>
      <c r="E8" s="24">
        <f t="shared" si="5"/>
        <v>9.7420000000000007E-2</v>
      </c>
      <c r="F8" s="25">
        <f>+'COP Rates 2015-2019'!$I$3</f>
        <v>9.9890000000000007E-2</v>
      </c>
      <c r="G8" s="25">
        <f>+'COP Rates 2015-2019'!$I$3</f>
        <v>9.9890000000000007E-2</v>
      </c>
      <c r="H8" s="25">
        <f>+'COP Rates 2015-2019'!$I$3</f>
        <v>9.9890000000000007E-2</v>
      </c>
      <c r="I8" s="25">
        <f>+'COP Rates 2015-2019'!$I$3</f>
        <v>9.9890000000000007E-2</v>
      </c>
      <c r="J8" s="25">
        <f>+'COP Rates 2015-2019'!$I$3</f>
        <v>9.9890000000000007E-2</v>
      </c>
      <c r="K8" s="25">
        <f>+'COP Rates 2015-2019'!$I$3</f>
        <v>9.9890000000000007E-2</v>
      </c>
      <c r="L8" s="26">
        <f>+'COP Rates 2015-2019'!$J$3</f>
        <v>0.10238999999999999</v>
      </c>
      <c r="M8" s="26">
        <f>+'COP Rates 2015-2019'!$J$3</f>
        <v>0.10238999999999999</v>
      </c>
      <c r="N8" s="19"/>
      <c r="O8" s="88">
        <f>+'2016 LF Output (EB-2015-0075)'!C12</f>
        <v>19138237.364669159</v>
      </c>
      <c r="P8" s="88">
        <f>+'2016 LF Output (EB-2015-0075)'!D12</f>
        <v>17970909.035487652</v>
      </c>
      <c r="Q8" s="88">
        <f>+'2016 LF Output (EB-2015-0075)'!E12</f>
        <v>18210583.493643072</v>
      </c>
      <c r="R8" s="88">
        <f>+'2016 LF Output (EB-2015-0075)'!F12</f>
        <v>16810901.607251052</v>
      </c>
      <c r="S8" s="88">
        <f>+'2016 LF Output (EB-2015-0075)'!G12</f>
        <v>17180149.722443108</v>
      </c>
      <c r="T8" s="88">
        <f>+'2016 LF Output (EB-2015-0075)'!H12</f>
        <v>18420020.181003239</v>
      </c>
      <c r="U8" s="88">
        <f>+'2016 LF Output (EB-2015-0075)'!I12</f>
        <v>20150629.099205717</v>
      </c>
      <c r="V8" s="88">
        <f>+'2016 LF Output (EB-2015-0075)'!J12</f>
        <v>19603871.623834867</v>
      </c>
      <c r="W8" s="88">
        <f>+'2016 LF Output (EB-2015-0075)'!K12</f>
        <v>17342162.969535653</v>
      </c>
      <c r="X8" s="88">
        <f>+'2016 LF Output (EB-2015-0075)'!L12</f>
        <v>16304695.534668049</v>
      </c>
      <c r="Y8" s="88">
        <f>+'2016 LF Output (EB-2015-0075)'!M12</f>
        <v>17099828.739277646</v>
      </c>
      <c r="Z8" s="88">
        <f>+'2016 LF Output (EB-2015-0075)'!N12</f>
        <v>18490210.078985739</v>
      </c>
      <c r="AA8" s="19"/>
      <c r="AB8" s="91">
        <f t="shared" si="3"/>
        <v>1864447.0840660697</v>
      </c>
      <c r="AC8" s="91">
        <f t="shared" si="1"/>
        <v>1750725.9582372073</v>
      </c>
      <c r="AD8" s="91">
        <f t="shared" si="1"/>
        <v>1774075.0439507081</v>
      </c>
      <c r="AE8" s="91">
        <f t="shared" si="1"/>
        <v>1637718.0345783976</v>
      </c>
      <c r="AF8" s="91">
        <f t="shared" si="1"/>
        <v>1716125.155774842</v>
      </c>
      <c r="AG8" s="91">
        <f t="shared" si="1"/>
        <v>1839975.8158804136</v>
      </c>
      <c r="AH8" s="91">
        <f t="shared" si="1"/>
        <v>2012846.3407196593</v>
      </c>
      <c r="AI8" s="91">
        <f t="shared" si="1"/>
        <v>1958230.7365048651</v>
      </c>
      <c r="AJ8" s="91">
        <f t="shared" si="1"/>
        <v>1732308.6590269164</v>
      </c>
      <c r="AK8" s="91">
        <f t="shared" si="1"/>
        <v>1628676.0369579915</v>
      </c>
      <c r="AL8" s="91">
        <f t="shared" si="1"/>
        <v>1750851.4646146381</v>
      </c>
      <c r="AM8" s="91">
        <f t="shared" si="1"/>
        <v>1893212.6099873497</v>
      </c>
      <c r="AN8" s="92">
        <f t="shared" si="4"/>
        <v>21559192.94029906</v>
      </c>
    </row>
    <row r="9" spans="1:40" ht="15" x14ac:dyDescent="0.25">
      <c r="A9" s="16" t="s">
        <v>48</v>
      </c>
      <c r="B9" s="24">
        <f>+'COP Rates 2015-2019'!$H$3</f>
        <v>9.7420000000000007E-2</v>
      </c>
      <c r="C9" s="24">
        <f t="shared" ref="C9:E9" si="6">+B9</f>
        <v>9.7420000000000007E-2</v>
      </c>
      <c r="D9" s="24">
        <f t="shared" si="6"/>
        <v>9.7420000000000007E-2</v>
      </c>
      <c r="E9" s="24">
        <f t="shared" si="6"/>
        <v>9.7420000000000007E-2</v>
      </c>
      <c r="F9" s="25">
        <f>+'COP Rates 2015-2019'!$I$3</f>
        <v>9.9890000000000007E-2</v>
      </c>
      <c r="G9" s="25">
        <f>+'COP Rates 2015-2019'!$I$3</f>
        <v>9.9890000000000007E-2</v>
      </c>
      <c r="H9" s="25">
        <f>+'COP Rates 2015-2019'!$I$3</f>
        <v>9.9890000000000007E-2</v>
      </c>
      <c r="I9" s="25">
        <f>+'COP Rates 2015-2019'!$I$3</f>
        <v>9.9890000000000007E-2</v>
      </c>
      <c r="J9" s="25">
        <f>+'COP Rates 2015-2019'!$I$3</f>
        <v>9.9890000000000007E-2</v>
      </c>
      <c r="K9" s="25">
        <f>+'COP Rates 2015-2019'!$I$3</f>
        <v>9.9890000000000007E-2</v>
      </c>
      <c r="L9" s="26">
        <f>+'COP Rates 2015-2019'!$J$3</f>
        <v>0.10238999999999999</v>
      </c>
      <c r="M9" s="26">
        <f>+'COP Rates 2015-2019'!$J$3</f>
        <v>0.10238999999999999</v>
      </c>
      <c r="N9" s="19"/>
      <c r="O9" s="88">
        <f>+'2016 LF Output (EB-2015-0075)'!C27</f>
        <v>0</v>
      </c>
      <c r="P9" s="88">
        <f>+'2016 LF Output (EB-2015-0075)'!D27</f>
        <v>0</v>
      </c>
      <c r="Q9" s="88">
        <f>+'2016 LF Output (EB-2015-0075)'!E27</f>
        <v>0</v>
      </c>
      <c r="R9" s="88">
        <f>+'2016 LF Output (EB-2015-0075)'!F27</f>
        <v>0</v>
      </c>
      <c r="S9" s="88">
        <f>+'2016 LF Output (EB-2015-0075)'!G27</f>
        <v>0</v>
      </c>
      <c r="T9" s="88">
        <f>+'2016 LF Output (EB-2015-0075)'!H27</f>
        <v>0</v>
      </c>
      <c r="U9" s="88">
        <f>+'2016 LF Output (EB-2015-0075)'!I27</f>
        <v>0</v>
      </c>
      <c r="V9" s="88">
        <f>+'2016 LF Output (EB-2015-0075)'!J27</f>
        <v>0</v>
      </c>
      <c r="W9" s="88">
        <f>+'2016 LF Output (EB-2015-0075)'!K27</f>
        <v>0</v>
      </c>
      <c r="X9" s="88">
        <f>+'2016 LF Output (EB-2015-0075)'!L27</f>
        <v>0</v>
      </c>
      <c r="Y9" s="88">
        <f>+'2016 LF Output (EB-2015-0075)'!M27</f>
        <v>0</v>
      </c>
      <c r="Z9" s="88">
        <f>+'2016 LF Output (EB-2015-0075)'!N27</f>
        <v>0</v>
      </c>
      <c r="AA9" s="19"/>
      <c r="AB9" s="91">
        <f t="shared" si="3"/>
        <v>0</v>
      </c>
      <c r="AC9" s="91">
        <f t="shared" si="1"/>
        <v>0</v>
      </c>
      <c r="AD9" s="91">
        <f t="shared" si="1"/>
        <v>0</v>
      </c>
      <c r="AE9" s="91">
        <f t="shared" si="1"/>
        <v>0</v>
      </c>
      <c r="AF9" s="91">
        <f t="shared" si="1"/>
        <v>0</v>
      </c>
      <c r="AG9" s="91">
        <f t="shared" si="1"/>
        <v>0</v>
      </c>
      <c r="AH9" s="91">
        <f t="shared" si="1"/>
        <v>0</v>
      </c>
      <c r="AI9" s="91">
        <f t="shared" si="1"/>
        <v>0</v>
      </c>
      <c r="AJ9" s="91">
        <f t="shared" si="1"/>
        <v>0</v>
      </c>
      <c r="AK9" s="91">
        <f t="shared" si="1"/>
        <v>0</v>
      </c>
      <c r="AL9" s="91">
        <f t="shared" si="1"/>
        <v>0</v>
      </c>
      <c r="AM9" s="91">
        <f t="shared" si="1"/>
        <v>0</v>
      </c>
      <c r="AN9" s="92">
        <f t="shared" si="4"/>
        <v>0</v>
      </c>
    </row>
    <row r="10" spans="1:40" ht="15" x14ac:dyDescent="0.25">
      <c r="A10" s="16" t="s">
        <v>49</v>
      </c>
      <c r="B10" s="24">
        <f>+'COP Rates 2015-2019'!$H$3</f>
        <v>9.7420000000000007E-2</v>
      </c>
      <c r="C10" s="24">
        <f t="shared" ref="C10:E10" si="7">+B10</f>
        <v>9.7420000000000007E-2</v>
      </c>
      <c r="D10" s="24">
        <f t="shared" si="7"/>
        <v>9.7420000000000007E-2</v>
      </c>
      <c r="E10" s="24">
        <f t="shared" si="7"/>
        <v>9.7420000000000007E-2</v>
      </c>
      <c r="F10" s="25">
        <f>+'COP Rates 2015-2019'!$I$3</f>
        <v>9.9890000000000007E-2</v>
      </c>
      <c r="G10" s="25">
        <f>+'COP Rates 2015-2019'!$I$3</f>
        <v>9.9890000000000007E-2</v>
      </c>
      <c r="H10" s="25">
        <f>+'COP Rates 2015-2019'!$I$3</f>
        <v>9.9890000000000007E-2</v>
      </c>
      <c r="I10" s="25">
        <f>+'COP Rates 2015-2019'!$I$3</f>
        <v>9.9890000000000007E-2</v>
      </c>
      <c r="J10" s="25">
        <f>+'COP Rates 2015-2019'!$I$3</f>
        <v>9.9890000000000007E-2</v>
      </c>
      <c r="K10" s="25">
        <f>+'COP Rates 2015-2019'!$I$3</f>
        <v>9.9890000000000007E-2</v>
      </c>
      <c r="L10" s="26">
        <f>+'COP Rates 2015-2019'!$J$3</f>
        <v>0.10238999999999999</v>
      </c>
      <c r="M10" s="26">
        <f>+'COP Rates 2015-2019'!$J$3</f>
        <v>0.10238999999999999</v>
      </c>
      <c r="N10" s="19"/>
      <c r="O10" s="88">
        <f>+'2016 LF Output (EB-2015-0075)'!C30</f>
        <v>0</v>
      </c>
      <c r="P10" s="88">
        <f>+'2016 LF Output (EB-2015-0075)'!D30</f>
        <v>0</v>
      </c>
      <c r="Q10" s="88">
        <f>+'2016 LF Output (EB-2015-0075)'!E30</f>
        <v>0</v>
      </c>
      <c r="R10" s="88">
        <f>+'2016 LF Output (EB-2015-0075)'!F30</f>
        <v>0</v>
      </c>
      <c r="S10" s="88">
        <f>+'2016 LF Output (EB-2015-0075)'!G30</f>
        <v>0</v>
      </c>
      <c r="T10" s="88">
        <f>+'2016 LF Output (EB-2015-0075)'!H30</f>
        <v>0</v>
      </c>
      <c r="U10" s="88">
        <f>+'2016 LF Output (EB-2015-0075)'!I30</f>
        <v>0</v>
      </c>
      <c r="V10" s="88">
        <f>+'2016 LF Output (EB-2015-0075)'!J30</f>
        <v>0</v>
      </c>
      <c r="W10" s="88">
        <f>+'2016 LF Output (EB-2015-0075)'!K30</f>
        <v>0</v>
      </c>
      <c r="X10" s="88">
        <f>+'2016 LF Output (EB-2015-0075)'!L30</f>
        <v>0</v>
      </c>
      <c r="Y10" s="88">
        <f>+'2016 LF Output (EB-2015-0075)'!M30</f>
        <v>0</v>
      </c>
      <c r="Z10" s="88">
        <f>+'2016 LF Output (EB-2015-0075)'!N30</f>
        <v>0</v>
      </c>
      <c r="AA10" s="19"/>
      <c r="AB10" s="91">
        <f t="shared" si="3"/>
        <v>0</v>
      </c>
      <c r="AC10" s="91">
        <f t="shared" si="1"/>
        <v>0</v>
      </c>
      <c r="AD10" s="91">
        <f t="shared" si="1"/>
        <v>0</v>
      </c>
      <c r="AE10" s="91">
        <f t="shared" si="1"/>
        <v>0</v>
      </c>
      <c r="AF10" s="91">
        <f t="shared" si="1"/>
        <v>0</v>
      </c>
      <c r="AG10" s="91">
        <f t="shared" si="1"/>
        <v>0</v>
      </c>
      <c r="AH10" s="91">
        <f t="shared" si="1"/>
        <v>0</v>
      </c>
      <c r="AI10" s="91">
        <f t="shared" si="1"/>
        <v>0</v>
      </c>
      <c r="AJ10" s="91">
        <f t="shared" si="1"/>
        <v>0</v>
      </c>
      <c r="AK10" s="91">
        <f t="shared" si="1"/>
        <v>0</v>
      </c>
      <c r="AL10" s="91">
        <f t="shared" si="1"/>
        <v>0</v>
      </c>
      <c r="AM10" s="91">
        <f t="shared" si="1"/>
        <v>0</v>
      </c>
      <c r="AN10" s="92">
        <f t="shared" si="4"/>
        <v>0</v>
      </c>
    </row>
    <row r="11" spans="1:40" ht="15" x14ac:dyDescent="0.25">
      <c r="A11" s="16" t="s">
        <v>3</v>
      </c>
      <c r="B11" s="24">
        <f>+'COP Rates 2015-2019'!$H$3</f>
        <v>9.7420000000000007E-2</v>
      </c>
      <c r="C11" s="24">
        <f t="shared" ref="C11:E11" si="8">+B11</f>
        <v>9.7420000000000007E-2</v>
      </c>
      <c r="D11" s="24">
        <f t="shared" si="8"/>
        <v>9.7420000000000007E-2</v>
      </c>
      <c r="E11" s="24">
        <f t="shared" si="8"/>
        <v>9.7420000000000007E-2</v>
      </c>
      <c r="F11" s="25">
        <f>+'COP Rates 2015-2019'!$I$3</f>
        <v>9.9890000000000007E-2</v>
      </c>
      <c r="G11" s="25">
        <f>+'COP Rates 2015-2019'!$I$3</f>
        <v>9.9890000000000007E-2</v>
      </c>
      <c r="H11" s="25">
        <f>+'COP Rates 2015-2019'!$I$3</f>
        <v>9.9890000000000007E-2</v>
      </c>
      <c r="I11" s="25">
        <f>+'COP Rates 2015-2019'!$I$3</f>
        <v>9.9890000000000007E-2</v>
      </c>
      <c r="J11" s="25">
        <f>+'COP Rates 2015-2019'!$I$3</f>
        <v>9.9890000000000007E-2</v>
      </c>
      <c r="K11" s="25">
        <f>+'COP Rates 2015-2019'!$I$3</f>
        <v>9.9890000000000007E-2</v>
      </c>
      <c r="L11" s="26">
        <f>+'COP Rates 2015-2019'!$J$3</f>
        <v>0.10238999999999999</v>
      </c>
      <c r="M11" s="26">
        <f>+'COP Rates 2015-2019'!$J$3</f>
        <v>0.10238999999999999</v>
      </c>
      <c r="N11" s="19"/>
      <c r="O11" s="88">
        <f>+'2016 LF Output (EB-2015-0075)'!C15</f>
        <v>921076.20997655462</v>
      </c>
      <c r="P11" s="88">
        <f>+'2016 LF Output (EB-2015-0075)'!D15</f>
        <v>873524.22364615533</v>
      </c>
      <c r="Q11" s="88">
        <f>+'2016 LF Output (EB-2015-0075)'!E15</f>
        <v>877446.00144915108</v>
      </c>
      <c r="R11" s="88">
        <f>+'2016 LF Output (EB-2015-0075)'!F15</f>
        <v>847204.44552255305</v>
      </c>
      <c r="S11" s="88">
        <f>+'2016 LF Output (EB-2015-0075)'!G15</f>
        <v>845417.05906919634</v>
      </c>
      <c r="T11" s="88">
        <f>+'2016 LF Output (EB-2015-0075)'!H15</f>
        <v>1046333.1849359465</v>
      </c>
      <c r="U11" s="88">
        <f>+'2016 LF Output (EB-2015-0075)'!I15</f>
        <v>1118704.4573599433</v>
      </c>
      <c r="V11" s="88">
        <f>+'2016 LF Output (EB-2015-0075)'!J15</f>
        <v>898172.63403534843</v>
      </c>
      <c r="W11" s="88">
        <f>+'2016 LF Output (EB-2015-0075)'!K15</f>
        <v>716497.15874794486</v>
      </c>
      <c r="X11" s="88">
        <f>+'2016 LF Output (EB-2015-0075)'!L15</f>
        <v>787452.22907674871</v>
      </c>
      <c r="Y11" s="88">
        <f>+'2016 LF Output (EB-2015-0075)'!M15</f>
        <v>980354.17254794715</v>
      </c>
      <c r="Z11" s="88">
        <f>+'2016 LF Output (EB-2015-0075)'!N15</f>
        <v>1082568.5095725497</v>
      </c>
      <c r="AA11" s="19"/>
      <c r="AB11" s="91">
        <f t="shared" si="3"/>
        <v>89731.244375915951</v>
      </c>
      <c r="AC11" s="91">
        <f t="shared" si="1"/>
        <v>85098.729867608461</v>
      </c>
      <c r="AD11" s="91">
        <f t="shared" si="1"/>
        <v>85480.789461176304</v>
      </c>
      <c r="AE11" s="91">
        <f t="shared" si="1"/>
        <v>82534.657082807127</v>
      </c>
      <c r="AF11" s="91">
        <f t="shared" si="1"/>
        <v>84448.710030422022</v>
      </c>
      <c r="AG11" s="91">
        <f t="shared" si="1"/>
        <v>104518.2218432517</v>
      </c>
      <c r="AH11" s="91">
        <f t="shared" si="1"/>
        <v>111747.38824568475</v>
      </c>
      <c r="AI11" s="91">
        <f t="shared" si="1"/>
        <v>89718.464413790964</v>
      </c>
      <c r="AJ11" s="91">
        <f t="shared" si="1"/>
        <v>71570.901187332216</v>
      </c>
      <c r="AK11" s="91">
        <f t="shared" si="1"/>
        <v>78658.603162476429</v>
      </c>
      <c r="AL11" s="91">
        <f t="shared" si="1"/>
        <v>100378.46372718431</v>
      </c>
      <c r="AM11" s="91">
        <f t="shared" si="1"/>
        <v>110844.18969513336</v>
      </c>
      <c r="AN11" s="92">
        <f t="shared" si="4"/>
        <v>1094730.3630927838</v>
      </c>
    </row>
    <row r="12" spans="1:40" ht="15" x14ac:dyDescent="0.25">
      <c r="A12" s="16" t="s">
        <v>4</v>
      </c>
      <c r="B12" s="24">
        <f>+'COP Rates 2015-2019'!$H$3</f>
        <v>9.7420000000000007E-2</v>
      </c>
      <c r="C12" s="24">
        <f t="shared" ref="C12:E12" si="9">+B12</f>
        <v>9.7420000000000007E-2</v>
      </c>
      <c r="D12" s="24">
        <f t="shared" si="9"/>
        <v>9.7420000000000007E-2</v>
      </c>
      <c r="E12" s="24">
        <f t="shared" si="9"/>
        <v>9.7420000000000007E-2</v>
      </c>
      <c r="F12" s="25">
        <f>+'COP Rates 2015-2019'!$I$3</f>
        <v>9.9890000000000007E-2</v>
      </c>
      <c r="G12" s="25">
        <f>+'COP Rates 2015-2019'!$I$3</f>
        <v>9.9890000000000007E-2</v>
      </c>
      <c r="H12" s="25">
        <f>+'COP Rates 2015-2019'!$I$3</f>
        <v>9.9890000000000007E-2</v>
      </c>
      <c r="I12" s="25">
        <f>+'COP Rates 2015-2019'!$I$3</f>
        <v>9.9890000000000007E-2</v>
      </c>
      <c r="J12" s="25">
        <f>+'COP Rates 2015-2019'!$I$3</f>
        <v>9.9890000000000007E-2</v>
      </c>
      <c r="K12" s="25">
        <f>+'COP Rates 2015-2019'!$I$3</f>
        <v>9.9890000000000007E-2</v>
      </c>
      <c r="L12" s="26">
        <f>+'COP Rates 2015-2019'!$J$3</f>
        <v>0.10238999999999999</v>
      </c>
      <c r="M12" s="26">
        <f>+'COP Rates 2015-2019'!$J$3</f>
        <v>0.10238999999999999</v>
      </c>
      <c r="N12" s="19"/>
      <c r="O12" s="88">
        <f>+'2016 LF Output (EB-2015-0075)'!C18</f>
        <v>43081.857926100609</v>
      </c>
      <c r="P12" s="88">
        <f>+'2016 LF Output (EB-2015-0075)'!D18</f>
        <v>27965.695150985997</v>
      </c>
      <c r="Q12" s="88">
        <f>+'2016 LF Output (EB-2015-0075)'!E18</f>
        <v>37384.267565500377</v>
      </c>
      <c r="R12" s="88">
        <f>+'2016 LF Output (EB-2015-0075)'!F18</f>
        <v>26625.640618133461</v>
      </c>
      <c r="S12" s="88">
        <f>+'2016 LF Output (EB-2015-0075)'!G18</f>
        <v>41381.355073716935</v>
      </c>
      <c r="T12" s="88">
        <f>+'2016 LF Output (EB-2015-0075)'!H18</f>
        <v>34285.635515347094</v>
      </c>
      <c r="U12" s="88">
        <f>+'2016 LF Output (EB-2015-0075)'!I18</f>
        <v>50740.975065619088</v>
      </c>
      <c r="V12" s="88">
        <f>+'2016 LF Output (EB-2015-0075)'!J18</f>
        <v>31679.181918350376</v>
      </c>
      <c r="W12" s="88">
        <f>+'2016 LF Output (EB-2015-0075)'!K18</f>
        <v>31444.452515323392</v>
      </c>
      <c r="X12" s="88">
        <f>+'2016 LF Output (EB-2015-0075)'!L18</f>
        <v>24545.730373506103</v>
      </c>
      <c r="Y12" s="88">
        <f>+'2016 LF Output (EB-2015-0075)'!M18</f>
        <v>44875.472001370377</v>
      </c>
      <c r="Z12" s="88">
        <f>+'2016 LF Output (EB-2015-0075)'!N18</f>
        <v>37066.199670603186</v>
      </c>
      <c r="AA12" s="19"/>
      <c r="AB12" s="91">
        <f t="shared" si="3"/>
        <v>4197.0345991607219</v>
      </c>
      <c r="AC12" s="91">
        <f t="shared" si="1"/>
        <v>2724.4180216090563</v>
      </c>
      <c r="AD12" s="91">
        <f t="shared" si="1"/>
        <v>3641.9753462310468</v>
      </c>
      <c r="AE12" s="91">
        <f t="shared" si="1"/>
        <v>2593.8699090185619</v>
      </c>
      <c r="AF12" s="91">
        <f t="shared" si="1"/>
        <v>4133.5835583135849</v>
      </c>
      <c r="AG12" s="91">
        <f t="shared" si="1"/>
        <v>3424.7921316280213</v>
      </c>
      <c r="AH12" s="91">
        <f t="shared" si="1"/>
        <v>5068.5159993046909</v>
      </c>
      <c r="AI12" s="91">
        <f t="shared" si="1"/>
        <v>3164.4334818240191</v>
      </c>
      <c r="AJ12" s="91">
        <f t="shared" si="1"/>
        <v>3140.9863617556539</v>
      </c>
      <c r="AK12" s="91">
        <f t="shared" si="1"/>
        <v>2451.8730070095248</v>
      </c>
      <c r="AL12" s="91">
        <f t="shared" si="1"/>
        <v>4594.7995782203125</v>
      </c>
      <c r="AM12" s="91">
        <f t="shared" si="1"/>
        <v>3795.2081842730599</v>
      </c>
      <c r="AN12" s="92">
        <f t="shared" si="4"/>
        <v>42931.490178348264</v>
      </c>
    </row>
    <row r="13" spans="1:40" ht="15" x14ac:dyDescent="0.25">
      <c r="A13" s="16" t="s">
        <v>5</v>
      </c>
      <c r="B13" s="24">
        <f>+'COP Rates 2015-2019'!$H$3</f>
        <v>9.7420000000000007E-2</v>
      </c>
      <c r="C13" s="24">
        <f t="shared" ref="C13:E13" si="10">+B13</f>
        <v>9.7420000000000007E-2</v>
      </c>
      <c r="D13" s="24">
        <f t="shared" si="10"/>
        <v>9.7420000000000007E-2</v>
      </c>
      <c r="E13" s="24">
        <f t="shared" si="10"/>
        <v>9.7420000000000007E-2</v>
      </c>
      <c r="F13" s="25">
        <f>+'COP Rates 2015-2019'!$I$3</f>
        <v>9.9890000000000007E-2</v>
      </c>
      <c r="G13" s="25">
        <f>+'COP Rates 2015-2019'!$I$3</f>
        <v>9.9890000000000007E-2</v>
      </c>
      <c r="H13" s="25">
        <f>+'COP Rates 2015-2019'!$I$3</f>
        <v>9.9890000000000007E-2</v>
      </c>
      <c r="I13" s="25">
        <f>+'COP Rates 2015-2019'!$I$3</f>
        <v>9.9890000000000007E-2</v>
      </c>
      <c r="J13" s="25">
        <f>+'COP Rates 2015-2019'!$I$3</f>
        <v>9.9890000000000007E-2</v>
      </c>
      <c r="K13" s="25">
        <f>+'COP Rates 2015-2019'!$I$3</f>
        <v>9.9890000000000007E-2</v>
      </c>
      <c r="L13" s="26">
        <f>+'COP Rates 2015-2019'!$J$3</f>
        <v>0.10238999999999999</v>
      </c>
      <c r="M13" s="26">
        <f>+'COP Rates 2015-2019'!$J$3</f>
        <v>0.10238999999999999</v>
      </c>
      <c r="N13" s="19"/>
      <c r="O13" s="88">
        <f>+'2016 LF Output (EB-2015-0075)'!C21</f>
        <v>23643.651482299145</v>
      </c>
      <c r="P13" s="88">
        <f>+'2016 LF Output (EB-2015-0075)'!D21</f>
        <v>22988.5386195957</v>
      </c>
      <c r="Q13" s="88">
        <f>+'2016 LF Output (EB-2015-0075)'!E21</f>
        <v>19890.745254046346</v>
      </c>
      <c r="R13" s="88">
        <f>+'2016 LF Output (EB-2015-0075)'!F21</f>
        <v>18379.154481106802</v>
      </c>
      <c r="S13" s="88">
        <f>+'2016 LF Output (EB-2015-0075)'!G21</f>
        <v>15908.898853759676</v>
      </c>
      <c r="T13" s="88">
        <f>+'2016 LF Output (EB-2015-0075)'!H21</f>
        <v>14175.46033677259</v>
      </c>
      <c r="U13" s="88">
        <f>+'2016 LF Output (EB-2015-0075)'!I21</f>
        <v>15482.361435446706</v>
      </c>
      <c r="V13" s="88">
        <f>+'2016 LF Output (EB-2015-0075)'!J21</f>
        <v>17098.987753274254</v>
      </c>
      <c r="W13" s="88">
        <f>+'2016 LF Output (EB-2015-0075)'!K21</f>
        <v>19754.842794961958</v>
      </c>
      <c r="X13" s="88">
        <f>+'2016 LF Output (EB-2015-0075)'!L21</f>
        <v>21297.520692855542</v>
      </c>
      <c r="Y13" s="88">
        <f>+'2016 LF Output (EB-2015-0075)'!M21</f>
        <v>23637.133277526264</v>
      </c>
      <c r="Z13" s="88">
        <f>+'2016 LF Output (EB-2015-0075)'!N21</f>
        <v>26142.858110260444</v>
      </c>
      <c r="AA13" s="19"/>
      <c r="AB13" s="91">
        <f t="shared" si="3"/>
        <v>2303.364527405583</v>
      </c>
      <c r="AC13" s="91">
        <f t="shared" si="1"/>
        <v>2239.5434323210134</v>
      </c>
      <c r="AD13" s="91">
        <f t="shared" si="1"/>
        <v>1937.756402649195</v>
      </c>
      <c r="AE13" s="91">
        <f t="shared" si="1"/>
        <v>1790.4972295494247</v>
      </c>
      <c r="AF13" s="91">
        <f t="shared" si="1"/>
        <v>1589.1399065020541</v>
      </c>
      <c r="AG13" s="91">
        <f t="shared" si="1"/>
        <v>1415.9867330402142</v>
      </c>
      <c r="AH13" s="91">
        <f t="shared" si="1"/>
        <v>1546.5330837867716</v>
      </c>
      <c r="AI13" s="91">
        <f t="shared" si="1"/>
        <v>1708.0178866745653</v>
      </c>
      <c r="AJ13" s="91">
        <f t="shared" si="1"/>
        <v>1973.3112467887502</v>
      </c>
      <c r="AK13" s="91">
        <f t="shared" si="1"/>
        <v>2127.40934200934</v>
      </c>
      <c r="AL13" s="91">
        <f t="shared" si="1"/>
        <v>2420.2060762859142</v>
      </c>
      <c r="AM13" s="91">
        <f t="shared" si="1"/>
        <v>2676.7672419095666</v>
      </c>
      <c r="AN13" s="92">
        <f t="shared" si="4"/>
        <v>23728.533108922391</v>
      </c>
    </row>
    <row r="14" spans="1:40" ht="15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89">
        <f>SUM(O6:O13)</f>
        <v>205081769.38796473</v>
      </c>
      <c r="P14" s="89">
        <f t="shared" ref="P14:Z14" si="11">SUM(P6:P13)</f>
        <v>188106936.43240926</v>
      </c>
      <c r="Q14" s="89">
        <f t="shared" si="11"/>
        <v>187999298.52840096</v>
      </c>
      <c r="R14" s="89">
        <f t="shared" si="11"/>
        <v>169504310.05931175</v>
      </c>
      <c r="S14" s="89">
        <f t="shared" si="11"/>
        <v>172486569.29041758</v>
      </c>
      <c r="T14" s="89">
        <f t="shared" si="11"/>
        <v>196894518.42448333</v>
      </c>
      <c r="U14" s="89">
        <f t="shared" si="11"/>
        <v>231737010.18483654</v>
      </c>
      <c r="V14" s="89">
        <f t="shared" si="11"/>
        <v>216558002.53058058</v>
      </c>
      <c r="W14" s="89">
        <f t="shared" si="11"/>
        <v>183991632.98890704</v>
      </c>
      <c r="X14" s="89">
        <f t="shared" si="11"/>
        <v>174883737.94335872</v>
      </c>
      <c r="Y14" s="89">
        <f t="shared" si="11"/>
        <v>187961604.4841516</v>
      </c>
      <c r="Z14" s="89">
        <f t="shared" si="11"/>
        <v>202434484.43186364</v>
      </c>
      <c r="AA14" s="19"/>
      <c r="AB14" s="92">
        <f>SUM(AB6:AB13)</f>
        <v>19979065.973775521</v>
      </c>
      <c r="AC14" s="92">
        <f t="shared" ref="AC14:AN14" si="12">SUM(AC6:AC13)</f>
        <v>18325377.747245308</v>
      </c>
      <c r="AD14" s="92">
        <f t="shared" si="12"/>
        <v>18314891.66263682</v>
      </c>
      <c r="AE14" s="92">
        <f t="shared" si="12"/>
        <v>16513109.885978151</v>
      </c>
      <c r="AF14" s="92">
        <f t="shared" si="12"/>
        <v>17229683.406419817</v>
      </c>
      <c r="AG14" s="92">
        <f t="shared" si="12"/>
        <v>19667793.445421644</v>
      </c>
      <c r="AH14" s="92">
        <f t="shared" si="12"/>
        <v>23148209.947363324</v>
      </c>
      <c r="AI14" s="92">
        <f t="shared" si="12"/>
        <v>21631978.872779697</v>
      </c>
      <c r="AJ14" s="92">
        <f t="shared" si="12"/>
        <v>18378924.219261926</v>
      </c>
      <c r="AK14" s="92">
        <f t="shared" si="12"/>
        <v>17469136.583162103</v>
      </c>
      <c r="AL14" s="92">
        <f t="shared" si="12"/>
        <v>19245388.68313228</v>
      </c>
      <c r="AM14" s="92">
        <f t="shared" si="12"/>
        <v>20727266.860978518</v>
      </c>
      <c r="AN14" s="92">
        <f t="shared" si="12"/>
        <v>230630827.28815508</v>
      </c>
    </row>
    <row r="15" spans="1:40" ht="15" x14ac:dyDescent="0.25">
      <c r="A15" s="17"/>
      <c r="B15" s="268" t="s">
        <v>23</v>
      </c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18"/>
      <c r="O15" s="268" t="s">
        <v>50</v>
      </c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18"/>
      <c r="AB15" s="268" t="s">
        <v>57</v>
      </c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17"/>
    </row>
    <row r="16" spans="1:40" ht="15" x14ac:dyDescent="0.25">
      <c r="A16" s="17" t="s">
        <v>52</v>
      </c>
      <c r="B16" s="17" t="s">
        <v>8</v>
      </c>
      <c r="C16" s="17" t="s">
        <v>9</v>
      </c>
      <c r="D16" s="17" t="s">
        <v>10</v>
      </c>
      <c r="E16" s="17" t="s">
        <v>11</v>
      </c>
      <c r="F16" s="17" t="s">
        <v>12</v>
      </c>
      <c r="G16" s="17" t="s">
        <v>13</v>
      </c>
      <c r="H16" s="17" t="s">
        <v>14</v>
      </c>
      <c r="I16" s="17" t="s">
        <v>15</v>
      </c>
      <c r="J16" s="17" t="s">
        <v>16</v>
      </c>
      <c r="K16" s="17" t="s">
        <v>17</v>
      </c>
      <c r="L16" s="17" t="s">
        <v>18</v>
      </c>
      <c r="M16" s="17" t="s">
        <v>19</v>
      </c>
      <c r="N16" s="18"/>
      <c r="O16" s="17" t="s">
        <v>8</v>
      </c>
      <c r="P16" s="17" t="s">
        <v>9</v>
      </c>
      <c r="Q16" s="17" t="s">
        <v>10</v>
      </c>
      <c r="R16" s="17" t="s">
        <v>11</v>
      </c>
      <c r="S16" s="17" t="s">
        <v>12</v>
      </c>
      <c r="T16" s="17" t="s">
        <v>13</v>
      </c>
      <c r="U16" s="17" t="s">
        <v>14</v>
      </c>
      <c r="V16" s="17" t="s">
        <v>15</v>
      </c>
      <c r="W16" s="17" t="s">
        <v>16</v>
      </c>
      <c r="X16" s="17" t="s">
        <v>17</v>
      </c>
      <c r="Y16" s="17" t="s">
        <v>18</v>
      </c>
      <c r="Z16" s="17" t="s">
        <v>19</v>
      </c>
      <c r="AA16" s="18"/>
      <c r="AB16" s="17" t="s">
        <v>8</v>
      </c>
      <c r="AC16" s="17" t="s">
        <v>9</v>
      </c>
      <c r="AD16" s="17" t="s">
        <v>10</v>
      </c>
      <c r="AE16" s="17" t="s">
        <v>11</v>
      </c>
      <c r="AF16" s="17" t="s">
        <v>12</v>
      </c>
      <c r="AG16" s="17" t="s">
        <v>13</v>
      </c>
      <c r="AH16" s="17" t="s">
        <v>14</v>
      </c>
      <c r="AI16" s="17" t="s">
        <v>15</v>
      </c>
      <c r="AJ16" s="17" t="s">
        <v>16</v>
      </c>
      <c r="AK16" s="17" t="s">
        <v>17</v>
      </c>
      <c r="AL16" s="17" t="s">
        <v>18</v>
      </c>
      <c r="AM16" s="17" t="s">
        <v>19</v>
      </c>
      <c r="AN16" s="17" t="s">
        <v>21</v>
      </c>
    </row>
    <row r="17" spans="1:40" ht="15" x14ac:dyDescent="0.25">
      <c r="A17" s="16" t="s">
        <v>0</v>
      </c>
      <c r="B17" s="24">
        <f>+'COP Rates 2015-2019'!$H$4</f>
        <v>2.2789999999999998E-2</v>
      </c>
      <c r="C17" s="24">
        <f>+'COP Rates 2015-2019'!$H$4</f>
        <v>2.2789999999999998E-2</v>
      </c>
      <c r="D17" s="24">
        <f>+'COP Rates 2015-2019'!$H$4</f>
        <v>2.2789999999999998E-2</v>
      </c>
      <c r="E17" s="24">
        <f>+'COP Rates 2015-2019'!$H$4</f>
        <v>2.2789999999999998E-2</v>
      </c>
      <c r="F17" s="25">
        <f>+'COP Rates 2015-2019'!$I$4</f>
        <v>2.3370000000000002E-2</v>
      </c>
      <c r="G17" s="25">
        <f>+'COP Rates 2015-2019'!$I$4</f>
        <v>2.3370000000000002E-2</v>
      </c>
      <c r="H17" s="25">
        <f>+'COP Rates 2015-2019'!$I$4</f>
        <v>2.3370000000000002E-2</v>
      </c>
      <c r="I17" s="25">
        <f>+'COP Rates 2015-2019'!$I$4</f>
        <v>2.3370000000000002E-2</v>
      </c>
      <c r="J17" s="25">
        <f>+'COP Rates 2015-2019'!$I$4</f>
        <v>2.3370000000000002E-2</v>
      </c>
      <c r="K17" s="25">
        <f>+'COP Rates 2015-2019'!$I$4</f>
        <v>2.3370000000000002E-2</v>
      </c>
      <c r="L17" s="26">
        <f>+'COP Rates 2015-2019'!$J$4</f>
        <v>2.3949999999999999E-2</v>
      </c>
      <c r="M17" s="26">
        <f>+'COP Rates 2015-2019'!$J$4</f>
        <v>2.3949999999999999E-2</v>
      </c>
      <c r="N17" s="19"/>
      <c r="O17" s="88">
        <f>+'2016 LF Output (EB-2015-0075)'!C7</f>
        <v>11045031.866043508</v>
      </c>
      <c r="P17" s="88">
        <f>+'2016 LF Output (EB-2015-0075)'!D7</f>
        <v>10109068.28415744</v>
      </c>
      <c r="Q17" s="88">
        <f>+'2016 LF Output (EB-2015-0075)'!E7</f>
        <v>10006220.06133242</v>
      </c>
      <c r="R17" s="88">
        <f>+'2016 LF Output (EB-2015-0075)'!F7</f>
        <v>9022025.1251050234</v>
      </c>
      <c r="S17" s="88">
        <f>+'2016 LF Output (EB-2015-0075)'!G7</f>
        <v>9075530.4521673918</v>
      </c>
      <c r="T17" s="88">
        <f>+'2016 LF Output (EB-2015-0075)'!H7</f>
        <v>10524980.19972229</v>
      </c>
      <c r="U17" s="88">
        <f>+'2016 LF Output (EB-2015-0075)'!I7</f>
        <v>12710246.073450953</v>
      </c>
      <c r="V17" s="88">
        <f>+'2016 LF Output (EB-2015-0075)'!J7</f>
        <v>12027886.725948393</v>
      </c>
      <c r="W17" s="88">
        <f>+'2016 LF Output (EB-2015-0075)'!K7</f>
        <v>9926511.3086198866</v>
      </c>
      <c r="X17" s="88">
        <f>+'2016 LF Output (EB-2015-0075)'!L7</f>
        <v>9847827.6619313359</v>
      </c>
      <c r="Y17" s="88">
        <f>+'2016 LF Output (EB-2015-0075)'!M7</f>
        <v>10170209.834397599</v>
      </c>
      <c r="Z17" s="88">
        <f>+'2016 LF Output (EB-2015-0075)'!N7</f>
        <v>10962434.660719305</v>
      </c>
      <c r="AA17" s="19"/>
      <c r="AB17" s="91">
        <f>+B17*O17</f>
        <v>251716.27622713152</v>
      </c>
      <c r="AC17" s="91">
        <f t="shared" ref="AC17:AC24" si="13">+C17*P17</f>
        <v>230385.66619594803</v>
      </c>
      <c r="AD17" s="91">
        <f t="shared" ref="AD17:AD24" si="14">+D17*Q17</f>
        <v>228041.75519776583</v>
      </c>
      <c r="AE17" s="91">
        <f t="shared" ref="AE17:AE24" si="15">+E17*R17</f>
        <v>205611.95260114345</v>
      </c>
      <c r="AF17" s="91">
        <f t="shared" ref="AF17:AF24" si="16">+F17*S17</f>
        <v>212095.14666715197</v>
      </c>
      <c r="AG17" s="91">
        <f t="shared" ref="AG17:AG24" si="17">+G17*T17</f>
        <v>245968.78726750994</v>
      </c>
      <c r="AH17" s="91">
        <f t="shared" ref="AH17:AH24" si="18">+H17*U17</f>
        <v>297038.45073654881</v>
      </c>
      <c r="AI17" s="91">
        <f t="shared" ref="AI17:AI24" si="19">+I17*V17</f>
        <v>281091.71278541395</v>
      </c>
      <c r="AJ17" s="91">
        <f t="shared" ref="AJ17:AJ24" si="20">+J17*W17</f>
        <v>231982.56928244676</v>
      </c>
      <c r="AK17" s="91">
        <f t="shared" ref="AK17:AK24" si="21">+K17*X17</f>
        <v>230143.73245933533</v>
      </c>
      <c r="AL17" s="91">
        <f t="shared" ref="AL17:AL24" si="22">+L17*Y17</f>
        <v>243576.52553382248</v>
      </c>
      <c r="AM17" s="91">
        <f t="shared" ref="AM17:AM24" si="23">+M17*Z17</f>
        <v>262550.31012422737</v>
      </c>
      <c r="AN17" s="92">
        <f>SUM(AB17:AM17)</f>
        <v>2920202.8850784451</v>
      </c>
    </row>
    <row r="18" spans="1:40" ht="15" x14ac:dyDescent="0.25">
      <c r="A18" s="16" t="s">
        <v>1</v>
      </c>
      <c r="B18" s="24">
        <f>+'COP Rates 2015-2019'!$H$4</f>
        <v>2.2789999999999998E-2</v>
      </c>
      <c r="C18" s="24">
        <f>+'COP Rates 2015-2019'!$H$4</f>
        <v>2.2789999999999998E-2</v>
      </c>
      <c r="D18" s="24">
        <f>+'COP Rates 2015-2019'!$H$4</f>
        <v>2.2789999999999998E-2</v>
      </c>
      <c r="E18" s="24">
        <f>+'COP Rates 2015-2019'!$H$4</f>
        <v>2.2789999999999998E-2</v>
      </c>
      <c r="F18" s="25">
        <f>+'COP Rates 2015-2019'!$I$4</f>
        <v>2.3370000000000002E-2</v>
      </c>
      <c r="G18" s="25">
        <f>+'COP Rates 2015-2019'!$I$4</f>
        <v>2.3370000000000002E-2</v>
      </c>
      <c r="H18" s="25">
        <f>+'COP Rates 2015-2019'!$I$4</f>
        <v>2.3370000000000002E-2</v>
      </c>
      <c r="I18" s="25">
        <f>+'COP Rates 2015-2019'!$I$4</f>
        <v>2.3370000000000002E-2</v>
      </c>
      <c r="J18" s="25">
        <f>+'COP Rates 2015-2019'!$I$4</f>
        <v>2.3370000000000002E-2</v>
      </c>
      <c r="K18" s="25">
        <f>+'COP Rates 2015-2019'!$I$4</f>
        <v>2.3370000000000002E-2</v>
      </c>
      <c r="L18" s="26">
        <f>+'COP Rates 2015-2019'!$J$4</f>
        <v>2.3949999999999999E-2</v>
      </c>
      <c r="M18" s="26">
        <f>+'COP Rates 2015-2019'!$J$4</f>
        <v>2.3949999999999999E-2</v>
      </c>
      <c r="N18" s="19"/>
      <c r="O18" s="88">
        <f>+'2016 LF Output (EB-2015-0075)'!C10</f>
        <v>8918588.266396977</v>
      </c>
      <c r="P18" s="88">
        <f>+'2016 LF Output (EB-2015-0075)'!D10</f>
        <v>8149174.1831550077</v>
      </c>
      <c r="Q18" s="88">
        <f>+'2016 LF Output (EB-2015-0075)'!E10</f>
        <v>8328782.0534874871</v>
      </c>
      <c r="R18" s="88">
        <f>+'2016 LF Output (EB-2015-0075)'!F10</f>
        <v>7424007.6426320747</v>
      </c>
      <c r="S18" s="88">
        <f>+'2016 LF Output (EB-2015-0075)'!G10</f>
        <v>7795657.5946143344</v>
      </c>
      <c r="T18" s="88">
        <f>+'2016 LF Output (EB-2015-0075)'!H10</f>
        <v>8716634.7435794622</v>
      </c>
      <c r="U18" s="88">
        <f>+'2016 LF Output (EB-2015-0075)'!I10</f>
        <v>9793731.7555966005</v>
      </c>
      <c r="V18" s="88">
        <f>+'2016 LF Output (EB-2015-0075)'!J10</f>
        <v>8671558.9127669558</v>
      </c>
      <c r="W18" s="88">
        <f>+'2016 LF Output (EB-2015-0075)'!K10</f>
        <v>7949269.7949500084</v>
      </c>
      <c r="X18" s="88">
        <f>+'2016 LF Output (EB-2015-0075)'!L10</f>
        <v>6573436.567969203</v>
      </c>
      <c r="Y18" s="88">
        <f>+'2016 LF Output (EB-2015-0075)'!M10</f>
        <v>8117230.087477237</v>
      </c>
      <c r="Z18" s="88">
        <f>+'2016 LF Output (EB-2015-0075)'!N10</f>
        <v>8702908.2493628263</v>
      </c>
      <c r="AA18" s="19"/>
      <c r="AB18" s="91">
        <f t="shared" ref="AB18:AB24" si="24">+B18*O18</f>
        <v>203254.62659118709</v>
      </c>
      <c r="AC18" s="91">
        <f t="shared" si="13"/>
        <v>185719.67963410262</v>
      </c>
      <c r="AD18" s="91">
        <f t="shared" si="14"/>
        <v>189812.94299897982</v>
      </c>
      <c r="AE18" s="91">
        <f t="shared" si="15"/>
        <v>169193.13417558497</v>
      </c>
      <c r="AF18" s="91">
        <f t="shared" si="16"/>
        <v>182184.51798613701</v>
      </c>
      <c r="AG18" s="91">
        <f t="shared" si="17"/>
        <v>203707.75395745205</v>
      </c>
      <c r="AH18" s="91">
        <f t="shared" si="18"/>
        <v>228879.51112829256</v>
      </c>
      <c r="AI18" s="91">
        <f t="shared" si="19"/>
        <v>202654.33179136377</v>
      </c>
      <c r="AJ18" s="91">
        <f t="shared" si="20"/>
        <v>185774.4351079817</v>
      </c>
      <c r="AK18" s="91">
        <f t="shared" si="21"/>
        <v>153621.21259344029</v>
      </c>
      <c r="AL18" s="91">
        <f t="shared" si="22"/>
        <v>194407.66059507983</v>
      </c>
      <c r="AM18" s="91">
        <f t="shared" si="23"/>
        <v>208434.65257223969</v>
      </c>
      <c r="AN18" s="92">
        <f t="shared" ref="AN18:AN24" si="25">SUM(AB18:AM18)</f>
        <v>2307644.4591318415</v>
      </c>
    </row>
    <row r="19" spans="1:40" ht="15" x14ac:dyDescent="0.25">
      <c r="A19" s="16" t="s">
        <v>2</v>
      </c>
      <c r="B19" s="24">
        <f>+'COP Rates 2015-2019'!$H$4</f>
        <v>2.2789999999999998E-2</v>
      </c>
      <c r="C19" s="24">
        <f>+'COP Rates 2015-2019'!$H$4</f>
        <v>2.2789999999999998E-2</v>
      </c>
      <c r="D19" s="24">
        <f>+'COP Rates 2015-2019'!$H$4</f>
        <v>2.2789999999999998E-2</v>
      </c>
      <c r="E19" s="24">
        <f>+'COP Rates 2015-2019'!$H$4</f>
        <v>2.2789999999999998E-2</v>
      </c>
      <c r="F19" s="25">
        <f>+'COP Rates 2015-2019'!$I$4</f>
        <v>2.3370000000000002E-2</v>
      </c>
      <c r="G19" s="25">
        <f>+'COP Rates 2015-2019'!$I$4</f>
        <v>2.3370000000000002E-2</v>
      </c>
      <c r="H19" s="25">
        <f>+'COP Rates 2015-2019'!$I$4</f>
        <v>2.3370000000000002E-2</v>
      </c>
      <c r="I19" s="25">
        <f>+'COP Rates 2015-2019'!$I$4</f>
        <v>2.3370000000000002E-2</v>
      </c>
      <c r="J19" s="25">
        <f>+'COP Rates 2015-2019'!$I$4</f>
        <v>2.3370000000000002E-2</v>
      </c>
      <c r="K19" s="25">
        <f>+'COP Rates 2015-2019'!$I$4</f>
        <v>2.3370000000000002E-2</v>
      </c>
      <c r="L19" s="26">
        <f>+'COP Rates 2015-2019'!$J$4</f>
        <v>2.3949999999999999E-2</v>
      </c>
      <c r="M19" s="26">
        <f>+'COP Rates 2015-2019'!$J$4</f>
        <v>2.3949999999999999E-2</v>
      </c>
      <c r="N19" s="19"/>
      <c r="O19" s="88">
        <f>+'2016 LF Output (EB-2015-0075)'!C13</f>
        <v>151130778.3352344</v>
      </c>
      <c r="P19" s="88">
        <f>+'2016 LF Output (EB-2015-0075)'!D13</f>
        <v>141912623.30870855</v>
      </c>
      <c r="Q19" s="88">
        <f>+'2016 LF Output (EB-2015-0075)'!E13</f>
        <v>143805283.88752306</v>
      </c>
      <c r="R19" s="88">
        <f>+'2016 LF Output (EB-2015-0075)'!F13</f>
        <v>132752279.951922</v>
      </c>
      <c r="S19" s="88">
        <f>+'2016 LF Output (EB-2015-0075)'!G13</f>
        <v>135668157.41673046</v>
      </c>
      <c r="T19" s="88">
        <f>+'2016 LF Output (EB-2015-0075)'!H13</f>
        <v>145459162.92400777</v>
      </c>
      <c r="U19" s="88">
        <f>+'2016 LF Output (EB-2015-0075)'!I13</f>
        <v>159125430.50226861</v>
      </c>
      <c r="V19" s="88">
        <f>+'2016 LF Output (EB-2015-0075)'!J13</f>
        <v>154807797.62736499</v>
      </c>
      <c r="W19" s="88">
        <f>+'2016 LF Output (EB-2015-0075)'!K13</f>
        <v>136947543.16512319</v>
      </c>
      <c r="X19" s="88">
        <f>+'2016 LF Output (EB-2015-0075)'!L13</f>
        <v>128754873.27910464</v>
      </c>
      <c r="Y19" s="88">
        <f>+'2016 LF Output (EB-2015-0075)'!M13</f>
        <v>135033878.90554124</v>
      </c>
      <c r="Z19" s="88">
        <f>+'2016 LF Output (EB-2015-0075)'!N13</f>
        <v>146013438.31056708</v>
      </c>
      <c r="AA19" s="19"/>
      <c r="AB19" s="91">
        <f t="shared" si="24"/>
        <v>3444270.4382599918</v>
      </c>
      <c r="AC19" s="91">
        <f t="shared" si="13"/>
        <v>3234188.6852054675</v>
      </c>
      <c r="AD19" s="91">
        <f t="shared" si="14"/>
        <v>3277322.4197966503</v>
      </c>
      <c r="AE19" s="91">
        <f t="shared" si="15"/>
        <v>3025424.460104302</v>
      </c>
      <c r="AF19" s="91">
        <f t="shared" si="16"/>
        <v>3170564.8388289912</v>
      </c>
      <c r="AG19" s="91">
        <f t="shared" si="17"/>
        <v>3399380.6375340619</v>
      </c>
      <c r="AH19" s="91">
        <f t="shared" si="18"/>
        <v>3718761.3108380176</v>
      </c>
      <c r="AI19" s="91">
        <f t="shared" si="19"/>
        <v>3617858.2305515204</v>
      </c>
      <c r="AJ19" s="91">
        <f t="shared" si="20"/>
        <v>3200464.0837689294</v>
      </c>
      <c r="AK19" s="91">
        <f t="shared" si="21"/>
        <v>3009001.3885326753</v>
      </c>
      <c r="AL19" s="91">
        <f t="shared" si="22"/>
        <v>3234061.3997877124</v>
      </c>
      <c r="AM19" s="91">
        <f t="shared" si="23"/>
        <v>3497021.8475380815</v>
      </c>
      <c r="AN19" s="92">
        <f t="shared" si="25"/>
        <v>39828319.740746409</v>
      </c>
    </row>
    <row r="20" spans="1:40" ht="15" x14ac:dyDescent="0.25">
      <c r="A20" s="16" t="s">
        <v>48</v>
      </c>
      <c r="B20" s="24">
        <f>+'COP Rates 2015-2019'!$H$4</f>
        <v>2.2789999999999998E-2</v>
      </c>
      <c r="C20" s="24">
        <f>+'COP Rates 2015-2019'!$H$4</f>
        <v>2.2789999999999998E-2</v>
      </c>
      <c r="D20" s="24">
        <f>+'COP Rates 2015-2019'!$H$4</f>
        <v>2.2789999999999998E-2</v>
      </c>
      <c r="E20" s="24">
        <f>+'COP Rates 2015-2019'!$H$4</f>
        <v>2.2789999999999998E-2</v>
      </c>
      <c r="F20" s="25">
        <f>+'COP Rates 2015-2019'!$I$4</f>
        <v>2.3370000000000002E-2</v>
      </c>
      <c r="G20" s="25">
        <f>+'COP Rates 2015-2019'!$I$4</f>
        <v>2.3370000000000002E-2</v>
      </c>
      <c r="H20" s="25">
        <f>+'COP Rates 2015-2019'!$I$4</f>
        <v>2.3370000000000002E-2</v>
      </c>
      <c r="I20" s="25">
        <f>+'COP Rates 2015-2019'!$I$4</f>
        <v>2.3370000000000002E-2</v>
      </c>
      <c r="J20" s="25">
        <f>+'COP Rates 2015-2019'!$I$4</f>
        <v>2.3370000000000002E-2</v>
      </c>
      <c r="K20" s="25">
        <f>+'COP Rates 2015-2019'!$I$4</f>
        <v>2.3370000000000002E-2</v>
      </c>
      <c r="L20" s="26">
        <f>+'COP Rates 2015-2019'!$J$4</f>
        <v>2.3949999999999999E-2</v>
      </c>
      <c r="M20" s="26">
        <f>+'COP Rates 2015-2019'!$J$4</f>
        <v>2.3949999999999999E-2</v>
      </c>
      <c r="N20" s="19"/>
      <c r="O20" s="88">
        <f>+'2016 LF Output (EB-2015-0075)'!C28</f>
        <v>19995148.907434374</v>
      </c>
      <c r="P20" s="88">
        <f>+'2016 LF Output (EB-2015-0075)'!D28</f>
        <v>18333103.101939414</v>
      </c>
      <c r="Q20" s="88">
        <f>+'2016 LF Output (EB-2015-0075)'!E28</f>
        <v>20130726.962688487</v>
      </c>
      <c r="R20" s="88">
        <f>+'2016 LF Output (EB-2015-0075)'!F28</f>
        <v>19728078.201282948</v>
      </c>
      <c r="S20" s="88">
        <f>+'2016 LF Output (EB-2015-0075)'!G28</f>
        <v>19898084.418165896</v>
      </c>
      <c r="T20" s="88">
        <f>+'2016 LF Output (EB-2015-0075)'!H28</f>
        <v>16022960.831010994</v>
      </c>
      <c r="U20" s="88">
        <f>+'2016 LF Output (EB-2015-0075)'!I28</f>
        <v>19968264.611323755</v>
      </c>
      <c r="V20" s="88">
        <f>+'2016 LF Output (EB-2015-0075)'!J28</f>
        <v>19844203.892741337</v>
      </c>
      <c r="W20" s="88">
        <f>+'2016 LF Output (EB-2015-0075)'!K28</f>
        <v>18659047.899696164</v>
      </c>
      <c r="X20" s="88">
        <f>+'2016 LF Output (EB-2015-0075)'!L28</f>
        <v>19752413.290010788</v>
      </c>
      <c r="Y20" s="88">
        <f>+'2016 LF Output (EB-2015-0075)'!M28</f>
        <v>18977129.568684943</v>
      </c>
      <c r="Z20" s="88">
        <f>+'2016 LF Output (EB-2015-0075)'!N28</f>
        <v>19000862.109928954</v>
      </c>
      <c r="AA20" s="19"/>
      <c r="AB20" s="91">
        <f t="shared" si="24"/>
        <v>455689.44360042934</v>
      </c>
      <c r="AC20" s="91">
        <f t="shared" si="13"/>
        <v>417811.41969319922</v>
      </c>
      <c r="AD20" s="91">
        <f t="shared" si="14"/>
        <v>458779.26747967058</v>
      </c>
      <c r="AE20" s="91">
        <f t="shared" si="15"/>
        <v>449602.90220723837</v>
      </c>
      <c r="AF20" s="91">
        <f t="shared" si="16"/>
        <v>465018.23285253701</v>
      </c>
      <c r="AG20" s="91">
        <f t="shared" si="17"/>
        <v>374456.59462072694</v>
      </c>
      <c r="AH20" s="91">
        <f t="shared" si="18"/>
        <v>466658.34396663622</v>
      </c>
      <c r="AI20" s="91">
        <f t="shared" si="19"/>
        <v>463759.04497336509</v>
      </c>
      <c r="AJ20" s="91">
        <f t="shared" si="20"/>
        <v>436061.94941589941</v>
      </c>
      <c r="AK20" s="91">
        <f t="shared" si="21"/>
        <v>461613.89858755213</v>
      </c>
      <c r="AL20" s="91">
        <f t="shared" si="22"/>
        <v>454502.25317000435</v>
      </c>
      <c r="AM20" s="91">
        <f t="shared" si="23"/>
        <v>455070.64753279847</v>
      </c>
      <c r="AN20" s="92">
        <f t="shared" si="25"/>
        <v>5359023.9981000572</v>
      </c>
    </row>
    <row r="21" spans="1:40" ht="15" x14ac:dyDescent="0.25">
      <c r="A21" s="16" t="s">
        <v>49</v>
      </c>
      <c r="B21" s="24">
        <f>+'COP Rates 2015-2019'!$H$4</f>
        <v>2.2789999999999998E-2</v>
      </c>
      <c r="C21" s="24">
        <f>+'COP Rates 2015-2019'!$H$4</f>
        <v>2.2789999999999998E-2</v>
      </c>
      <c r="D21" s="24">
        <f>+'COP Rates 2015-2019'!$H$4</f>
        <v>2.2789999999999998E-2</v>
      </c>
      <c r="E21" s="24">
        <f>+'COP Rates 2015-2019'!$H$4</f>
        <v>2.2789999999999998E-2</v>
      </c>
      <c r="F21" s="25">
        <f>+'COP Rates 2015-2019'!$I$4</f>
        <v>2.3370000000000002E-2</v>
      </c>
      <c r="G21" s="25">
        <f>+'COP Rates 2015-2019'!$I$4</f>
        <v>2.3370000000000002E-2</v>
      </c>
      <c r="H21" s="25">
        <f>+'COP Rates 2015-2019'!$I$4</f>
        <v>2.3370000000000002E-2</v>
      </c>
      <c r="I21" s="25">
        <f>+'COP Rates 2015-2019'!$I$4</f>
        <v>2.3370000000000002E-2</v>
      </c>
      <c r="J21" s="25">
        <f>+'COP Rates 2015-2019'!$I$4</f>
        <v>2.3370000000000002E-2</v>
      </c>
      <c r="K21" s="25">
        <f>+'COP Rates 2015-2019'!$I$4</f>
        <v>2.3370000000000002E-2</v>
      </c>
      <c r="L21" s="26">
        <f>+'COP Rates 2015-2019'!$J$4</f>
        <v>2.3949999999999999E-2</v>
      </c>
      <c r="M21" s="26">
        <f>+'COP Rates 2015-2019'!$J$4</f>
        <v>2.3949999999999999E-2</v>
      </c>
      <c r="N21" s="19"/>
      <c r="O21" s="88">
        <f>+'2016 LF Output (EB-2015-0075)'!C31</f>
        <v>36717350.072149105</v>
      </c>
      <c r="P21" s="88">
        <f>+'2016 LF Output (EB-2015-0075)'!D31</f>
        <v>33715969.409579843</v>
      </c>
      <c r="Q21" s="88">
        <f>+'2016 LF Output (EB-2015-0075)'!E31</f>
        <v>33777290.441728264</v>
      </c>
      <c r="R21" s="88">
        <f>+'2016 LF Output (EB-2015-0075)'!F31</f>
        <v>33875053.392510295</v>
      </c>
      <c r="S21" s="88">
        <f>+'2016 LF Output (EB-2015-0075)'!G31</f>
        <v>28629138.323983908</v>
      </c>
      <c r="T21" s="88">
        <f>+'2016 LF Output (EB-2015-0075)'!H31</f>
        <v>29854486.283263654</v>
      </c>
      <c r="U21" s="88">
        <f>+'2016 LF Output (EB-2015-0075)'!I31</f>
        <v>29329264.200451065</v>
      </c>
      <c r="V21" s="88">
        <f>+'2016 LF Output (EB-2015-0075)'!J31</f>
        <v>31506516.560341578</v>
      </c>
      <c r="W21" s="88">
        <f>+'2016 LF Output (EB-2015-0075)'!K31</f>
        <v>29083643.029533971</v>
      </c>
      <c r="X21" s="88">
        <f>+'2016 LF Output (EB-2015-0075)'!L31</f>
        <v>32919536.860369001</v>
      </c>
      <c r="Y21" s="88">
        <f>+'2016 LF Output (EB-2015-0075)'!M31</f>
        <v>34346694.048106432</v>
      </c>
      <c r="Z21" s="88">
        <f>+'2016 LF Output (EB-2015-0075)'!N31</f>
        <v>30434089.136549089</v>
      </c>
      <c r="AA21" s="19"/>
      <c r="AB21" s="91">
        <f t="shared" si="24"/>
        <v>836788.40814427799</v>
      </c>
      <c r="AC21" s="91">
        <f t="shared" si="13"/>
        <v>768386.94284432451</v>
      </c>
      <c r="AD21" s="91">
        <f t="shared" si="14"/>
        <v>769784.44916698709</v>
      </c>
      <c r="AE21" s="91">
        <f t="shared" si="15"/>
        <v>772012.4668153096</v>
      </c>
      <c r="AF21" s="91">
        <f t="shared" si="16"/>
        <v>669062.96263150393</v>
      </c>
      <c r="AG21" s="91">
        <f t="shared" si="17"/>
        <v>697699.34443987161</v>
      </c>
      <c r="AH21" s="91">
        <f t="shared" si="18"/>
        <v>685424.90436454141</v>
      </c>
      <c r="AI21" s="91">
        <f t="shared" si="19"/>
        <v>736307.29201518279</v>
      </c>
      <c r="AJ21" s="91">
        <f t="shared" si="20"/>
        <v>679684.73760020896</v>
      </c>
      <c r="AK21" s="91">
        <f t="shared" si="21"/>
        <v>769329.57642682362</v>
      </c>
      <c r="AL21" s="91">
        <f t="shared" si="22"/>
        <v>822603.322452149</v>
      </c>
      <c r="AM21" s="91">
        <f t="shared" si="23"/>
        <v>728896.43482035061</v>
      </c>
      <c r="AN21" s="92">
        <f t="shared" si="25"/>
        <v>8935980.841721531</v>
      </c>
    </row>
    <row r="22" spans="1:40" ht="15" x14ac:dyDescent="0.25">
      <c r="A22" s="16" t="s">
        <v>3</v>
      </c>
      <c r="B22" s="24">
        <f>+'COP Rates 2015-2019'!$H$4</f>
        <v>2.2789999999999998E-2</v>
      </c>
      <c r="C22" s="24">
        <f>+'COP Rates 2015-2019'!$H$4</f>
        <v>2.2789999999999998E-2</v>
      </c>
      <c r="D22" s="24">
        <f>+'COP Rates 2015-2019'!$H$4</f>
        <v>2.2789999999999998E-2</v>
      </c>
      <c r="E22" s="24">
        <f>+'COP Rates 2015-2019'!$H$4</f>
        <v>2.2789999999999998E-2</v>
      </c>
      <c r="F22" s="25">
        <f>+'COP Rates 2015-2019'!$I$4</f>
        <v>2.3370000000000002E-2</v>
      </c>
      <c r="G22" s="25">
        <f>+'COP Rates 2015-2019'!$I$4</f>
        <v>2.3370000000000002E-2</v>
      </c>
      <c r="H22" s="25">
        <f>+'COP Rates 2015-2019'!$I$4</f>
        <v>2.3370000000000002E-2</v>
      </c>
      <c r="I22" s="25">
        <f>+'COP Rates 2015-2019'!$I$4</f>
        <v>2.3370000000000002E-2</v>
      </c>
      <c r="J22" s="25">
        <f>+'COP Rates 2015-2019'!$I$4</f>
        <v>2.3370000000000002E-2</v>
      </c>
      <c r="K22" s="25">
        <f>+'COP Rates 2015-2019'!$I$4</f>
        <v>2.3370000000000002E-2</v>
      </c>
      <c r="L22" s="26">
        <f>+'COP Rates 2015-2019'!$J$4</f>
        <v>2.3949999999999999E-2</v>
      </c>
      <c r="M22" s="26">
        <f>+'COP Rates 2015-2019'!$J$4</f>
        <v>2.3949999999999999E-2</v>
      </c>
      <c r="N22" s="19"/>
      <c r="O22" s="88">
        <f>+'2016 LF Output (EB-2015-0075)'!C16</f>
        <v>50523.167635844788</v>
      </c>
      <c r="P22" s="88">
        <f>+'2016 LF Output (EB-2015-0075)'!D16</f>
        <v>47914.830832911539</v>
      </c>
      <c r="Q22" s="88">
        <f>+'2016 LF Output (EB-2015-0075)'!E16</f>
        <v>48129.949446577928</v>
      </c>
      <c r="R22" s="88">
        <f>+'2016 LF Output (EB-2015-0075)'!F16</f>
        <v>46471.129923177999</v>
      </c>
      <c r="S22" s="88">
        <f>+'2016 LF Output (EB-2015-0075)'!G16</f>
        <v>46373.087628268171</v>
      </c>
      <c r="T22" s="88">
        <f>+'2016 LF Output (EB-2015-0075)'!H16</f>
        <v>57393.803393111099</v>
      </c>
      <c r="U22" s="88">
        <f>+'2016 LF Output (EB-2015-0075)'!I16</f>
        <v>61363.535635777516</v>
      </c>
      <c r="V22" s="88">
        <f>+'2016 LF Output (EB-2015-0075)'!J16</f>
        <v>49266.853343711118</v>
      </c>
      <c r="W22" s="88">
        <f>+'2016 LF Output (EB-2015-0075)'!K16</f>
        <v>39301.531914444291</v>
      </c>
      <c r="X22" s="88">
        <f>+'2016 LF Output (EB-2015-0075)'!L16</f>
        <v>43193.58218564454</v>
      </c>
      <c r="Y22" s="88">
        <f>+'2016 LF Output (EB-2015-0075)'!M16</f>
        <v>53774.701447777683</v>
      </c>
      <c r="Z22" s="88">
        <f>+'2016 LF Output (EB-2015-0075)'!N16</f>
        <v>59381.39503984456</v>
      </c>
      <c r="AA22" s="19"/>
      <c r="AB22" s="91">
        <f t="shared" si="24"/>
        <v>1151.4229904209026</v>
      </c>
      <c r="AC22" s="91">
        <f t="shared" si="13"/>
        <v>1091.9789946820538</v>
      </c>
      <c r="AD22" s="91">
        <f t="shared" si="14"/>
        <v>1096.8815478875108</v>
      </c>
      <c r="AE22" s="91">
        <f t="shared" si="15"/>
        <v>1059.0770509492265</v>
      </c>
      <c r="AF22" s="91">
        <f t="shared" si="16"/>
        <v>1083.7390578726272</v>
      </c>
      <c r="AG22" s="91">
        <f t="shared" si="17"/>
        <v>1341.2931852970064</v>
      </c>
      <c r="AH22" s="91">
        <f t="shared" si="18"/>
        <v>1434.0658278081207</v>
      </c>
      <c r="AI22" s="91">
        <f t="shared" si="19"/>
        <v>1151.3663626425289</v>
      </c>
      <c r="AJ22" s="91">
        <f t="shared" si="20"/>
        <v>918.4768008405631</v>
      </c>
      <c r="AK22" s="91">
        <f t="shared" si="21"/>
        <v>1009.434015678513</v>
      </c>
      <c r="AL22" s="91">
        <f t="shared" si="22"/>
        <v>1287.9040996742754</v>
      </c>
      <c r="AM22" s="91">
        <f t="shared" si="23"/>
        <v>1422.1844112042772</v>
      </c>
      <c r="AN22" s="92">
        <f t="shared" si="25"/>
        <v>14047.824344957604</v>
      </c>
    </row>
    <row r="23" spans="1:40" ht="15" x14ac:dyDescent="0.25">
      <c r="A23" s="16" t="s">
        <v>4</v>
      </c>
      <c r="B23" s="24">
        <f>+'COP Rates 2015-2019'!$H$4</f>
        <v>2.2789999999999998E-2</v>
      </c>
      <c r="C23" s="24">
        <f>+'COP Rates 2015-2019'!$H$4</f>
        <v>2.2789999999999998E-2</v>
      </c>
      <c r="D23" s="24">
        <f>+'COP Rates 2015-2019'!$H$4</f>
        <v>2.2789999999999998E-2</v>
      </c>
      <c r="E23" s="24">
        <f>+'COP Rates 2015-2019'!$H$4</f>
        <v>2.2789999999999998E-2</v>
      </c>
      <c r="F23" s="25">
        <f>+'COP Rates 2015-2019'!$I$4</f>
        <v>2.3370000000000002E-2</v>
      </c>
      <c r="G23" s="25">
        <f>+'COP Rates 2015-2019'!$I$4</f>
        <v>2.3370000000000002E-2</v>
      </c>
      <c r="H23" s="25">
        <f>+'COP Rates 2015-2019'!$I$4</f>
        <v>2.3370000000000002E-2</v>
      </c>
      <c r="I23" s="25">
        <f>+'COP Rates 2015-2019'!$I$4</f>
        <v>2.3370000000000002E-2</v>
      </c>
      <c r="J23" s="25">
        <f>+'COP Rates 2015-2019'!$I$4</f>
        <v>2.3370000000000002E-2</v>
      </c>
      <c r="K23" s="25">
        <f>+'COP Rates 2015-2019'!$I$4</f>
        <v>2.3370000000000002E-2</v>
      </c>
      <c r="L23" s="26">
        <f>+'COP Rates 2015-2019'!$J$4</f>
        <v>2.3949999999999999E-2</v>
      </c>
      <c r="M23" s="26">
        <f>+'COP Rates 2015-2019'!$J$4</f>
        <v>2.3949999999999999E-2</v>
      </c>
      <c r="N23" s="19"/>
      <c r="O23" s="88">
        <f>+'2016 LF Output (EB-2015-0075)'!C19</f>
        <v>378.10164829726273</v>
      </c>
      <c r="P23" s="88">
        <f>+'2016 LF Output (EB-2015-0075)'!D19</f>
        <v>245.43684839461275</v>
      </c>
      <c r="Q23" s="88">
        <f>+'2016 LF Output (EB-2015-0075)'!E19</f>
        <v>328.09757673746935</v>
      </c>
      <c r="R23" s="88">
        <f>+'2016 LF Output (EB-2015-0075)'!F19</f>
        <v>233.67605505675601</v>
      </c>
      <c r="S23" s="88">
        <f>+'2016 LF Output (EB-2015-0075)'!G19</f>
        <v>363.17743280675495</v>
      </c>
      <c r="T23" s="88">
        <f>+'2016 LF Output (EB-2015-0075)'!H19</f>
        <v>300.90288407497428</v>
      </c>
      <c r="U23" s="88">
        <f>+'2016 LF Output (EB-2015-0075)'!I19</f>
        <v>445.32077380297414</v>
      </c>
      <c r="V23" s="88">
        <f>+'2016 LF Output (EB-2015-0075)'!J19</f>
        <v>278.02772388746962</v>
      </c>
      <c r="W23" s="88">
        <f>+'2016 LF Output (EB-2015-0075)'!K19</f>
        <v>275.96765548604162</v>
      </c>
      <c r="X23" s="88">
        <f>+'2016 LF Output (EB-2015-0075)'!L19</f>
        <v>215.42202587461361</v>
      </c>
      <c r="Y23" s="88">
        <f>+'2016 LF Output (EB-2015-0075)'!M19</f>
        <v>393.84304086746852</v>
      </c>
      <c r="Z23" s="88">
        <f>+'2016 LF Output (EB-2015-0075)'!N19</f>
        <v>325.30610020604217</v>
      </c>
      <c r="AA23" s="19"/>
      <c r="AB23" s="91">
        <f t="shared" si="24"/>
        <v>8.6169365646946172</v>
      </c>
      <c r="AC23" s="91">
        <f t="shared" si="13"/>
        <v>5.5935057749132238</v>
      </c>
      <c r="AD23" s="91">
        <f t="shared" si="14"/>
        <v>7.4773437738469255</v>
      </c>
      <c r="AE23" s="91">
        <f t="shared" si="15"/>
        <v>5.325477294743469</v>
      </c>
      <c r="AF23" s="91">
        <f t="shared" si="16"/>
        <v>8.4874566046938646</v>
      </c>
      <c r="AG23" s="91">
        <f t="shared" si="17"/>
        <v>7.0321004008321495</v>
      </c>
      <c r="AH23" s="91">
        <f t="shared" si="18"/>
        <v>10.407146483775506</v>
      </c>
      <c r="AI23" s="91">
        <f t="shared" si="19"/>
        <v>6.4975079072501654</v>
      </c>
      <c r="AJ23" s="91">
        <f t="shared" si="20"/>
        <v>6.4493641087087932</v>
      </c>
      <c r="AK23" s="91">
        <f t="shared" si="21"/>
        <v>5.0344127446897202</v>
      </c>
      <c r="AL23" s="91">
        <f t="shared" si="22"/>
        <v>9.4325408287758705</v>
      </c>
      <c r="AM23" s="91">
        <f t="shared" si="23"/>
        <v>7.7910810999347095</v>
      </c>
      <c r="AN23" s="92">
        <f t="shared" si="25"/>
        <v>88.144873586859021</v>
      </c>
    </row>
    <row r="24" spans="1:40" ht="15" x14ac:dyDescent="0.25">
      <c r="A24" s="16" t="s">
        <v>5</v>
      </c>
      <c r="B24" s="24">
        <f>+'COP Rates 2015-2019'!$H$4</f>
        <v>2.2789999999999998E-2</v>
      </c>
      <c r="C24" s="24">
        <f>+'COP Rates 2015-2019'!$H$4</f>
        <v>2.2789999999999998E-2</v>
      </c>
      <c r="D24" s="24">
        <f>+'COP Rates 2015-2019'!$H$4</f>
        <v>2.2789999999999998E-2</v>
      </c>
      <c r="E24" s="24">
        <f>+'COP Rates 2015-2019'!$H$4</f>
        <v>2.2789999999999998E-2</v>
      </c>
      <c r="F24" s="25">
        <f>+'COP Rates 2015-2019'!$I$4</f>
        <v>2.3370000000000002E-2</v>
      </c>
      <c r="G24" s="25">
        <f>+'COP Rates 2015-2019'!$I$4</f>
        <v>2.3370000000000002E-2</v>
      </c>
      <c r="H24" s="25">
        <f>+'COP Rates 2015-2019'!$I$4</f>
        <v>2.3370000000000002E-2</v>
      </c>
      <c r="I24" s="25">
        <f>+'COP Rates 2015-2019'!$I$4</f>
        <v>2.3370000000000002E-2</v>
      </c>
      <c r="J24" s="25">
        <f>+'COP Rates 2015-2019'!$I$4</f>
        <v>2.3370000000000002E-2</v>
      </c>
      <c r="K24" s="25">
        <f>+'COP Rates 2015-2019'!$I$4</f>
        <v>2.3370000000000002E-2</v>
      </c>
      <c r="L24" s="26">
        <f>+'COP Rates 2015-2019'!$J$4</f>
        <v>2.3949999999999999E-2</v>
      </c>
      <c r="M24" s="26">
        <f>+'COP Rates 2015-2019'!$J$4</f>
        <v>2.3949999999999999E-2</v>
      </c>
      <c r="N24" s="19"/>
      <c r="O24" s="88">
        <f>+'2016 LF Output (EB-2015-0075)'!C22</f>
        <v>4052847.983396864</v>
      </c>
      <c r="P24" s="88">
        <f>+'2016 LF Output (EB-2015-0075)'!D22</f>
        <v>3940552.602690008</v>
      </c>
      <c r="Q24" s="88">
        <f>+'2016 LF Output (EB-2015-0075)'!E22</f>
        <v>3409548.0916504962</v>
      </c>
      <c r="R24" s="88">
        <f>+'2016 LF Output (EB-2015-0075)'!F22</f>
        <v>3150440.5836407556</v>
      </c>
      <c r="S24" s="88">
        <f>+'2016 LF Output (EB-2015-0075)'!G22</f>
        <v>2727004.6966220466</v>
      </c>
      <c r="T24" s="88">
        <f>+'2016 LF Output (EB-2015-0075)'!H22</f>
        <v>2429869.4253136739</v>
      </c>
      <c r="U24" s="88">
        <f>+'2016 LF Output (EB-2015-0075)'!I22</f>
        <v>2653890.299848468</v>
      </c>
      <c r="V24" s="88">
        <f>+'2016 LF Output (EB-2015-0075)'!J22</f>
        <v>2931002.3490181486</v>
      </c>
      <c r="W24" s="88">
        <f>+'2016 LF Output (EB-2015-0075)'!K22</f>
        <v>3386252.5356467552</v>
      </c>
      <c r="X24" s="88">
        <f>+'2016 LF Output (EB-2015-0075)'!L22</f>
        <v>3650688.8056615484</v>
      </c>
      <c r="Y24" s="88">
        <f>+'2016 LF Output (EB-2015-0075)'!M22</f>
        <v>4051730.6731925197</v>
      </c>
      <c r="Z24" s="88">
        <f>+'2016 LF Output (EB-2015-0075)'!N22</f>
        <v>4481246.471244989</v>
      </c>
      <c r="AA24" s="19"/>
      <c r="AB24" s="91">
        <f t="shared" si="24"/>
        <v>92364.405541614527</v>
      </c>
      <c r="AC24" s="91">
        <f t="shared" si="13"/>
        <v>89805.193815305276</v>
      </c>
      <c r="AD24" s="91">
        <f t="shared" si="14"/>
        <v>77703.601008714802</v>
      </c>
      <c r="AE24" s="91">
        <f t="shared" si="15"/>
        <v>71798.540901172819</v>
      </c>
      <c r="AF24" s="91">
        <f t="shared" si="16"/>
        <v>63730.099760057237</v>
      </c>
      <c r="AG24" s="91">
        <f t="shared" si="17"/>
        <v>56786.048469580564</v>
      </c>
      <c r="AH24" s="91">
        <f t="shared" si="18"/>
        <v>62021.416307458705</v>
      </c>
      <c r="AI24" s="91">
        <f t="shared" si="19"/>
        <v>68497.52489655414</v>
      </c>
      <c r="AJ24" s="91">
        <f t="shared" si="20"/>
        <v>79136.721758064683</v>
      </c>
      <c r="AK24" s="91">
        <f t="shared" si="21"/>
        <v>85316.597388310387</v>
      </c>
      <c r="AL24" s="91">
        <f t="shared" si="22"/>
        <v>97038.949622960849</v>
      </c>
      <c r="AM24" s="91">
        <f t="shared" si="23"/>
        <v>107325.85298631748</v>
      </c>
      <c r="AN24" s="92">
        <f t="shared" si="25"/>
        <v>951524.95245611144</v>
      </c>
    </row>
    <row r="25" spans="1:40" ht="15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89">
        <f>SUM(O17:O24)</f>
        <v>231910646.69993937</v>
      </c>
      <c r="P25" s="89">
        <f t="shared" ref="P25:Z25" si="26">SUM(P17:P24)</f>
        <v>216208651.15791157</v>
      </c>
      <c r="Q25" s="89">
        <f t="shared" si="26"/>
        <v>219506309.54543352</v>
      </c>
      <c r="R25" s="89">
        <f t="shared" si="26"/>
        <v>205998589.7030713</v>
      </c>
      <c r="S25" s="89">
        <f t="shared" si="26"/>
        <v>203840309.16734511</v>
      </c>
      <c r="T25" s="89">
        <f t="shared" si="26"/>
        <v>213065789.11317503</v>
      </c>
      <c r="U25" s="89">
        <f t="shared" si="26"/>
        <v>233642636.29934904</v>
      </c>
      <c r="V25" s="89">
        <f t="shared" si="26"/>
        <v>229838510.94924903</v>
      </c>
      <c r="W25" s="89">
        <f t="shared" si="26"/>
        <v>205991845.23313993</v>
      </c>
      <c r="X25" s="89">
        <f t="shared" si="26"/>
        <v>201542185.46925807</v>
      </c>
      <c r="Y25" s="89">
        <f t="shared" si="26"/>
        <v>210751041.6618886</v>
      </c>
      <c r="Z25" s="89">
        <f t="shared" si="26"/>
        <v>219654685.63951233</v>
      </c>
      <c r="AA25" s="19"/>
      <c r="AB25" s="92">
        <f>SUM(AB17:AB24)</f>
        <v>5285243.6382916169</v>
      </c>
      <c r="AC25" s="92">
        <f t="shared" ref="AC25" si="27">SUM(AC17:AC24)</f>
        <v>4927395.159888804</v>
      </c>
      <c r="AD25" s="92">
        <f t="shared" ref="AD25" si="28">SUM(AD17:AD24)</f>
        <v>5002548.7945404304</v>
      </c>
      <c r="AE25" s="92">
        <f t="shared" ref="AE25" si="29">SUM(AE17:AE24)</f>
        <v>4694707.8593329955</v>
      </c>
      <c r="AF25" s="92">
        <f t="shared" ref="AF25" si="30">SUM(AF17:AF24)</f>
        <v>4763748.0252408562</v>
      </c>
      <c r="AG25" s="92">
        <f t="shared" ref="AG25" si="31">SUM(AG17:AG24)</f>
        <v>4979347.4915749012</v>
      </c>
      <c r="AH25" s="92">
        <f t="shared" ref="AH25" si="32">SUM(AH17:AH24)</f>
        <v>5460228.4103157865</v>
      </c>
      <c r="AI25" s="92">
        <f t="shared" ref="AI25" si="33">SUM(AI17:AI24)</f>
        <v>5371326.0008839499</v>
      </c>
      <c r="AJ25" s="92">
        <f t="shared" ref="AJ25" si="34">SUM(AJ17:AJ24)</f>
        <v>4814029.4230984803</v>
      </c>
      <c r="AK25" s="92">
        <f t="shared" ref="AK25" si="35">SUM(AK17:AK24)</f>
        <v>4710040.8744165599</v>
      </c>
      <c r="AL25" s="92">
        <f t="shared" ref="AL25" si="36">SUM(AL17:AL24)</f>
        <v>5047487.4478022316</v>
      </c>
      <c r="AM25" s="92">
        <f t="shared" ref="AM25" si="37">SUM(AM17:AM24)</f>
        <v>5260729.7210663185</v>
      </c>
      <c r="AN25" s="92">
        <f t="shared" ref="AN25" si="38">SUM(AN17:AN24)</f>
        <v>60316832.846452937</v>
      </c>
    </row>
    <row r="26" spans="1:40" ht="15" x14ac:dyDescent="0.25">
      <c r="A26" s="17"/>
      <c r="B26" s="268" t="s">
        <v>23</v>
      </c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18"/>
      <c r="O26" s="268" t="s">
        <v>50</v>
      </c>
      <c r="P26" s="268"/>
      <c r="Q26" s="268"/>
      <c r="R26" s="268"/>
      <c r="S26" s="268"/>
      <c r="T26" s="268"/>
      <c r="U26" s="268"/>
      <c r="V26" s="268"/>
      <c r="W26" s="268"/>
      <c r="X26" s="268"/>
      <c r="Y26" s="268"/>
      <c r="Z26" s="268"/>
      <c r="AA26" s="18"/>
      <c r="AB26" s="268" t="s">
        <v>57</v>
      </c>
      <c r="AC26" s="268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17"/>
    </row>
    <row r="27" spans="1:40" ht="15" x14ac:dyDescent="0.25">
      <c r="A27" s="17" t="s">
        <v>26</v>
      </c>
      <c r="B27" s="17" t="s">
        <v>8</v>
      </c>
      <c r="C27" s="17" t="s">
        <v>9</v>
      </c>
      <c r="D27" s="17" t="s">
        <v>10</v>
      </c>
      <c r="E27" s="17" t="s">
        <v>11</v>
      </c>
      <c r="F27" s="17" t="s">
        <v>12</v>
      </c>
      <c r="G27" s="17" t="s">
        <v>13</v>
      </c>
      <c r="H27" s="17" t="s">
        <v>14</v>
      </c>
      <c r="I27" s="17" t="s">
        <v>15</v>
      </c>
      <c r="J27" s="17" t="s">
        <v>16</v>
      </c>
      <c r="K27" s="17" t="s">
        <v>17</v>
      </c>
      <c r="L27" s="17" t="s">
        <v>18</v>
      </c>
      <c r="M27" s="17" t="s">
        <v>19</v>
      </c>
      <c r="N27" s="18"/>
      <c r="O27" s="17" t="s">
        <v>8</v>
      </c>
      <c r="P27" s="17" t="s">
        <v>9</v>
      </c>
      <c r="Q27" s="17" t="s">
        <v>10</v>
      </c>
      <c r="R27" s="17" t="s">
        <v>11</v>
      </c>
      <c r="S27" s="17" t="s">
        <v>12</v>
      </c>
      <c r="T27" s="17" t="s">
        <v>13</v>
      </c>
      <c r="U27" s="17" t="s">
        <v>14</v>
      </c>
      <c r="V27" s="17" t="s">
        <v>15</v>
      </c>
      <c r="W27" s="17" t="s">
        <v>16</v>
      </c>
      <c r="X27" s="17" t="s">
        <v>17</v>
      </c>
      <c r="Y27" s="17" t="s">
        <v>18</v>
      </c>
      <c r="Z27" s="17" t="s">
        <v>19</v>
      </c>
      <c r="AA27" s="18"/>
      <c r="AB27" s="17" t="s">
        <v>8</v>
      </c>
      <c r="AC27" s="17" t="s">
        <v>9</v>
      </c>
      <c r="AD27" s="17" t="s">
        <v>10</v>
      </c>
      <c r="AE27" s="17" t="s">
        <v>11</v>
      </c>
      <c r="AF27" s="17" t="s">
        <v>12</v>
      </c>
      <c r="AG27" s="17" t="s">
        <v>13</v>
      </c>
      <c r="AH27" s="17" t="s">
        <v>14</v>
      </c>
      <c r="AI27" s="17" t="s">
        <v>15</v>
      </c>
      <c r="AJ27" s="17" t="s">
        <v>16</v>
      </c>
      <c r="AK27" s="17" t="s">
        <v>17</v>
      </c>
      <c r="AL27" s="17" t="s">
        <v>18</v>
      </c>
      <c r="AM27" s="17" t="s">
        <v>19</v>
      </c>
      <c r="AN27" s="17" t="s">
        <v>21</v>
      </c>
    </row>
    <row r="28" spans="1:40" ht="15" x14ac:dyDescent="0.25">
      <c r="A28" s="16" t="s">
        <v>0</v>
      </c>
      <c r="B28" s="24">
        <f>+'COP Rates 2015-2019'!$H$5</f>
        <v>7.2370000000000004E-2</v>
      </c>
      <c r="C28" s="24">
        <f>+'COP Rates 2015-2019'!$H$5</f>
        <v>7.2370000000000004E-2</v>
      </c>
      <c r="D28" s="24">
        <f>+'COP Rates 2015-2019'!$H$5</f>
        <v>7.2370000000000004E-2</v>
      </c>
      <c r="E28" s="24">
        <f>+'COP Rates 2015-2019'!$H$5</f>
        <v>7.2370000000000004E-2</v>
      </c>
      <c r="F28" s="25">
        <f>+'COP Rates 2015-2019'!$I$5</f>
        <v>7.4200000000000002E-2</v>
      </c>
      <c r="G28" s="25">
        <f>+'COP Rates 2015-2019'!$I$5</f>
        <v>7.4200000000000002E-2</v>
      </c>
      <c r="H28" s="25">
        <f>+'COP Rates 2015-2019'!$I$5</f>
        <v>7.4200000000000002E-2</v>
      </c>
      <c r="I28" s="25">
        <f>+'COP Rates 2015-2019'!$I$5</f>
        <v>7.4200000000000002E-2</v>
      </c>
      <c r="J28" s="25">
        <f>+'COP Rates 2015-2019'!$I$5</f>
        <v>7.4200000000000002E-2</v>
      </c>
      <c r="K28" s="25">
        <f>+'COP Rates 2015-2019'!$I$5</f>
        <v>7.4200000000000002E-2</v>
      </c>
      <c r="L28" s="26">
        <f>+'COP Rates 2015-2019'!$J$5</f>
        <v>7.6060000000000003E-2</v>
      </c>
      <c r="M28" s="26">
        <f>+'COP Rates 2015-2019'!$J$5</f>
        <v>7.6060000000000003E-2</v>
      </c>
      <c r="N28" s="19"/>
      <c r="O28" s="90">
        <f>+O17</f>
        <v>11045031.866043508</v>
      </c>
      <c r="P28" s="90">
        <f t="shared" ref="P28:Z28" si="39">+P17</f>
        <v>10109068.28415744</v>
      </c>
      <c r="Q28" s="90">
        <f t="shared" si="39"/>
        <v>10006220.06133242</v>
      </c>
      <c r="R28" s="90">
        <f t="shared" si="39"/>
        <v>9022025.1251050234</v>
      </c>
      <c r="S28" s="90">
        <f t="shared" si="39"/>
        <v>9075530.4521673918</v>
      </c>
      <c r="T28" s="90">
        <f t="shared" si="39"/>
        <v>10524980.19972229</v>
      </c>
      <c r="U28" s="90">
        <f t="shared" si="39"/>
        <v>12710246.073450953</v>
      </c>
      <c r="V28" s="90">
        <f t="shared" si="39"/>
        <v>12027886.725948393</v>
      </c>
      <c r="W28" s="90">
        <f t="shared" si="39"/>
        <v>9926511.3086198866</v>
      </c>
      <c r="X28" s="90">
        <f t="shared" si="39"/>
        <v>9847827.6619313359</v>
      </c>
      <c r="Y28" s="90">
        <f t="shared" si="39"/>
        <v>10170209.834397599</v>
      </c>
      <c r="Z28" s="90">
        <f t="shared" si="39"/>
        <v>10962434.660719305</v>
      </c>
      <c r="AA28" s="19"/>
      <c r="AB28" s="91">
        <f>+B28*O28</f>
        <v>799328.95614556875</v>
      </c>
      <c r="AC28" s="91">
        <f t="shared" ref="AC28:AC35" si="40">+C28*P28</f>
        <v>731593.27172447392</v>
      </c>
      <c r="AD28" s="91">
        <f t="shared" ref="AD28:AD35" si="41">+D28*Q28</f>
        <v>724150.14583862724</v>
      </c>
      <c r="AE28" s="91">
        <f t="shared" ref="AE28:AE35" si="42">+E28*R28</f>
        <v>652923.95830385061</v>
      </c>
      <c r="AF28" s="91">
        <f t="shared" ref="AF28:AF35" si="43">+F28*S28</f>
        <v>673404.35955082043</v>
      </c>
      <c r="AG28" s="91">
        <f t="shared" ref="AG28:AG35" si="44">+G28*T28</f>
        <v>780953.53081939393</v>
      </c>
      <c r="AH28" s="91">
        <f t="shared" ref="AH28:AH35" si="45">+H28*U28</f>
        <v>943100.25865006074</v>
      </c>
      <c r="AI28" s="91">
        <f t="shared" ref="AI28:AI35" si="46">+I28*V28</f>
        <v>892469.19506537076</v>
      </c>
      <c r="AJ28" s="91">
        <f t="shared" ref="AJ28:AJ35" si="47">+J28*W28</f>
        <v>736547.1390995956</v>
      </c>
      <c r="AK28" s="91">
        <f t="shared" ref="AK28:AK35" si="48">+K28*X28</f>
        <v>730708.81251530512</v>
      </c>
      <c r="AL28" s="91">
        <f t="shared" ref="AL28:AL35" si="49">+L28*Y28</f>
        <v>773546.16000428144</v>
      </c>
      <c r="AM28" s="91">
        <f t="shared" ref="AM28:AM35" si="50">+M28*Z28</f>
        <v>833802.78029431042</v>
      </c>
      <c r="AN28" s="92">
        <f>SUM(AB28:AM28)</f>
        <v>9272528.5680116601</v>
      </c>
    </row>
    <row r="29" spans="1:40" ht="15" x14ac:dyDescent="0.25">
      <c r="A29" s="16" t="s">
        <v>1</v>
      </c>
      <c r="B29" s="24">
        <f>+'COP Rates 2015-2019'!$H$5</f>
        <v>7.2370000000000004E-2</v>
      </c>
      <c r="C29" s="24">
        <f>+'COP Rates 2015-2019'!$H$5</f>
        <v>7.2370000000000004E-2</v>
      </c>
      <c r="D29" s="24">
        <f>+'COP Rates 2015-2019'!$H$5</f>
        <v>7.2370000000000004E-2</v>
      </c>
      <c r="E29" s="24">
        <f>+'COP Rates 2015-2019'!$H$5</f>
        <v>7.2370000000000004E-2</v>
      </c>
      <c r="F29" s="25">
        <f>+'COP Rates 2015-2019'!$I$5</f>
        <v>7.4200000000000002E-2</v>
      </c>
      <c r="G29" s="25">
        <f>+'COP Rates 2015-2019'!$I$5</f>
        <v>7.4200000000000002E-2</v>
      </c>
      <c r="H29" s="25">
        <f>+'COP Rates 2015-2019'!$I$5</f>
        <v>7.4200000000000002E-2</v>
      </c>
      <c r="I29" s="25">
        <f>+'COP Rates 2015-2019'!$I$5</f>
        <v>7.4200000000000002E-2</v>
      </c>
      <c r="J29" s="25">
        <f>+'COP Rates 2015-2019'!$I$5</f>
        <v>7.4200000000000002E-2</v>
      </c>
      <c r="K29" s="25">
        <f>+'COP Rates 2015-2019'!$I$5</f>
        <v>7.4200000000000002E-2</v>
      </c>
      <c r="L29" s="26">
        <f>+'COP Rates 2015-2019'!$J$5</f>
        <v>7.6060000000000003E-2</v>
      </c>
      <c r="M29" s="26">
        <f>+'COP Rates 2015-2019'!$J$5</f>
        <v>7.6060000000000003E-2</v>
      </c>
      <c r="N29" s="19"/>
      <c r="O29" s="90">
        <f t="shared" ref="O29:Z35" si="51">+O18</f>
        <v>8918588.266396977</v>
      </c>
      <c r="P29" s="90">
        <f t="shared" si="51"/>
        <v>8149174.1831550077</v>
      </c>
      <c r="Q29" s="90">
        <f t="shared" si="51"/>
        <v>8328782.0534874871</v>
      </c>
      <c r="R29" s="90">
        <f t="shared" si="51"/>
        <v>7424007.6426320747</v>
      </c>
      <c r="S29" s="90">
        <f t="shared" si="51"/>
        <v>7795657.5946143344</v>
      </c>
      <c r="T29" s="90">
        <f t="shared" si="51"/>
        <v>8716634.7435794622</v>
      </c>
      <c r="U29" s="90">
        <f t="shared" si="51"/>
        <v>9793731.7555966005</v>
      </c>
      <c r="V29" s="90">
        <f t="shared" si="51"/>
        <v>8671558.9127669558</v>
      </c>
      <c r="W29" s="90">
        <f t="shared" si="51"/>
        <v>7949269.7949500084</v>
      </c>
      <c r="X29" s="90">
        <f t="shared" si="51"/>
        <v>6573436.567969203</v>
      </c>
      <c r="Y29" s="90">
        <f t="shared" si="51"/>
        <v>8117230.087477237</v>
      </c>
      <c r="Z29" s="90">
        <f t="shared" si="51"/>
        <v>8702908.2493628263</v>
      </c>
      <c r="AA29" s="19"/>
      <c r="AB29" s="91">
        <f t="shared" ref="AB29:AB35" si="52">+B29*O29</f>
        <v>645438.23283914931</v>
      </c>
      <c r="AC29" s="91">
        <f t="shared" si="40"/>
        <v>589755.73563492799</v>
      </c>
      <c r="AD29" s="91">
        <f t="shared" si="41"/>
        <v>602753.95721088944</v>
      </c>
      <c r="AE29" s="91">
        <f t="shared" si="42"/>
        <v>537275.43309728324</v>
      </c>
      <c r="AF29" s="91">
        <f t="shared" si="43"/>
        <v>578437.79352038365</v>
      </c>
      <c r="AG29" s="91">
        <f t="shared" si="44"/>
        <v>646774.29797359614</v>
      </c>
      <c r="AH29" s="91">
        <f t="shared" si="45"/>
        <v>726694.89626526774</v>
      </c>
      <c r="AI29" s="91">
        <f t="shared" si="46"/>
        <v>643429.67132730817</v>
      </c>
      <c r="AJ29" s="91">
        <f t="shared" si="47"/>
        <v>589835.81878529058</v>
      </c>
      <c r="AK29" s="91">
        <f t="shared" si="48"/>
        <v>487748.99334331485</v>
      </c>
      <c r="AL29" s="91">
        <f t="shared" si="49"/>
        <v>617396.52045351872</v>
      </c>
      <c r="AM29" s="91">
        <f t="shared" si="50"/>
        <v>661943.20144653658</v>
      </c>
      <c r="AN29" s="92">
        <f t="shared" ref="AN29:AN35" si="53">SUM(AB29:AM29)</f>
        <v>7327484.5518974662</v>
      </c>
    </row>
    <row r="30" spans="1:40" ht="15" x14ac:dyDescent="0.25">
      <c r="A30" s="16" t="s">
        <v>2</v>
      </c>
      <c r="B30" s="24">
        <f>+'COP Rates 2015-2019'!$H$5</f>
        <v>7.2370000000000004E-2</v>
      </c>
      <c r="C30" s="24">
        <f>+'COP Rates 2015-2019'!$H$5</f>
        <v>7.2370000000000004E-2</v>
      </c>
      <c r="D30" s="24">
        <f>+'COP Rates 2015-2019'!$H$5</f>
        <v>7.2370000000000004E-2</v>
      </c>
      <c r="E30" s="24">
        <f>+'COP Rates 2015-2019'!$H$5</f>
        <v>7.2370000000000004E-2</v>
      </c>
      <c r="F30" s="25">
        <f>+'COP Rates 2015-2019'!$I$5</f>
        <v>7.4200000000000002E-2</v>
      </c>
      <c r="G30" s="25">
        <f>+'COP Rates 2015-2019'!$I$5</f>
        <v>7.4200000000000002E-2</v>
      </c>
      <c r="H30" s="25">
        <f>+'COP Rates 2015-2019'!$I$5</f>
        <v>7.4200000000000002E-2</v>
      </c>
      <c r="I30" s="25">
        <f>+'COP Rates 2015-2019'!$I$5</f>
        <v>7.4200000000000002E-2</v>
      </c>
      <c r="J30" s="25">
        <f>+'COP Rates 2015-2019'!$I$5</f>
        <v>7.4200000000000002E-2</v>
      </c>
      <c r="K30" s="25">
        <f>+'COP Rates 2015-2019'!$I$5</f>
        <v>7.4200000000000002E-2</v>
      </c>
      <c r="L30" s="26">
        <f>+'COP Rates 2015-2019'!$J$5</f>
        <v>7.6060000000000003E-2</v>
      </c>
      <c r="M30" s="26">
        <f>+'COP Rates 2015-2019'!$J$5</f>
        <v>7.6060000000000003E-2</v>
      </c>
      <c r="N30" s="19"/>
      <c r="O30" s="90">
        <f t="shared" si="51"/>
        <v>151130778.3352344</v>
      </c>
      <c r="P30" s="90">
        <f t="shared" si="51"/>
        <v>141912623.30870855</v>
      </c>
      <c r="Q30" s="90">
        <f t="shared" si="51"/>
        <v>143805283.88752306</v>
      </c>
      <c r="R30" s="90">
        <f t="shared" si="51"/>
        <v>132752279.951922</v>
      </c>
      <c r="S30" s="90">
        <f t="shared" si="51"/>
        <v>135668157.41673046</v>
      </c>
      <c r="T30" s="90">
        <f t="shared" si="51"/>
        <v>145459162.92400777</v>
      </c>
      <c r="U30" s="90">
        <f t="shared" si="51"/>
        <v>159125430.50226861</v>
      </c>
      <c r="V30" s="90">
        <f t="shared" si="51"/>
        <v>154807797.62736499</v>
      </c>
      <c r="W30" s="90">
        <f t="shared" si="51"/>
        <v>136947543.16512319</v>
      </c>
      <c r="X30" s="90">
        <f t="shared" si="51"/>
        <v>128754873.27910464</v>
      </c>
      <c r="Y30" s="90">
        <f t="shared" si="51"/>
        <v>135033878.90554124</v>
      </c>
      <c r="Z30" s="90">
        <f t="shared" si="51"/>
        <v>146013438.31056708</v>
      </c>
      <c r="AA30" s="19"/>
      <c r="AB30" s="91">
        <f t="shared" si="52"/>
        <v>10937334.428120915</v>
      </c>
      <c r="AC30" s="91">
        <f t="shared" si="40"/>
        <v>10270216.548851239</v>
      </c>
      <c r="AD30" s="91">
        <f t="shared" si="41"/>
        <v>10407188.394940045</v>
      </c>
      <c r="AE30" s="91">
        <f t="shared" si="42"/>
        <v>9607282.5001205951</v>
      </c>
      <c r="AF30" s="91">
        <f t="shared" si="43"/>
        <v>10066577.280321401</v>
      </c>
      <c r="AG30" s="91">
        <f t="shared" si="44"/>
        <v>10793069.888961377</v>
      </c>
      <c r="AH30" s="91">
        <f t="shared" si="45"/>
        <v>11807106.943268331</v>
      </c>
      <c r="AI30" s="91">
        <f t="shared" si="46"/>
        <v>11486738.583950482</v>
      </c>
      <c r="AJ30" s="91">
        <f t="shared" si="47"/>
        <v>10161507.702852141</v>
      </c>
      <c r="AK30" s="91">
        <f t="shared" si="48"/>
        <v>9553611.5973095633</v>
      </c>
      <c r="AL30" s="91">
        <f t="shared" si="49"/>
        <v>10270676.829555467</v>
      </c>
      <c r="AM30" s="91">
        <f t="shared" si="50"/>
        <v>11105782.117901733</v>
      </c>
      <c r="AN30" s="92">
        <f t="shared" si="53"/>
        <v>126467092.81615327</v>
      </c>
    </row>
    <row r="31" spans="1:40" ht="15" x14ac:dyDescent="0.25">
      <c r="A31" s="16" t="s">
        <v>48</v>
      </c>
      <c r="B31" s="24">
        <f>+'COP Rates 2015-2019'!$H$5</f>
        <v>7.2370000000000004E-2</v>
      </c>
      <c r="C31" s="24">
        <f>+'COP Rates 2015-2019'!$H$5</f>
        <v>7.2370000000000004E-2</v>
      </c>
      <c r="D31" s="24">
        <f>+'COP Rates 2015-2019'!$H$5</f>
        <v>7.2370000000000004E-2</v>
      </c>
      <c r="E31" s="24">
        <f>+'COP Rates 2015-2019'!$H$5</f>
        <v>7.2370000000000004E-2</v>
      </c>
      <c r="F31" s="25">
        <f>+'COP Rates 2015-2019'!$I$5</f>
        <v>7.4200000000000002E-2</v>
      </c>
      <c r="G31" s="25">
        <f>+'COP Rates 2015-2019'!$I$5</f>
        <v>7.4200000000000002E-2</v>
      </c>
      <c r="H31" s="25">
        <f>+'COP Rates 2015-2019'!$I$5</f>
        <v>7.4200000000000002E-2</v>
      </c>
      <c r="I31" s="25">
        <f>+'COP Rates 2015-2019'!$I$5</f>
        <v>7.4200000000000002E-2</v>
      </c>
      <c r="J31" s="25">
        <f>+'COP Rates 2015-2019'!$I$5</f>
        <v>7.4200000000000002E-2</v>
      </c>
      <c r="K31" s="25">
        <f>+'COP Rates 2015-2019'!$I$5</f>
        <v>7.4200000000000002E-2</v>
      </c>
      <c r="L31" s="26">
        <f>+'COP Rates 2015-2019'!$J$5</f>
        <v>7.6060000000000003E-2</v>
      </c>
      <c r="M31" s="26">
        <f>+'COP Rates 2015-2019'!$J$5</f>
        <v>7.6060000000000003E-2</v>
      </c>
      <c r="N31" s="19"/>
      <c r="O31" s="90">
        <f t="shared" si="51"/>
        <v>19995148.907434374</v>
      </c>
      <c r="P31" s="90">
        <f t="shared" si="51"/>
        <v>18333103.101939414</v>
      </c>
      <c r="Q31" s="90">
        <f t="shared" si="51"/>
        <v>20130726.962688487</v>
      </c>
      <c r="R31" s="90">
        <f t="shared" si="51"/>
        <v>19728078.201282948</v>
      </c>
      <c r="S31" s="90">
        <f t="shared" si="51"/>
        <v>19898084.418165896</v>
      </c>
      <c r="T31" s="90">
        <f t="shared" si="51"/>
        <v>16022960.831010994</v>
      </c>
      <c r="U31" s="90">
        <f t="shared" si="51"/>
        <v>19968264.611323755</v>
      </c>
      <c r="V31" s="90">
        <f t="shared" si="51"/>
        <v>19844203.892741337</v>
      </c>
      <c r="W31" s="90">
        <f t="shared" si="51"/>
        <v>18659047.899696164</v>
      </c>
      <c r="X31" s="90">
        <f t="shared" si="51"/>
        <v>19752413.290010788</v>
      </c>
      <c r="Y31" s="90">
        <f t="shared" si="51"/>
        <v>18977129.568684943</v>
      </c>
      <c r="Z31" s="90">
        <f t="shared" si="51"/>
        <v>19000862.109928954</v>
      </c>
      <c r="AA31" s="19"/>
      <c r="AB31" s="91">
        <f t="shared" si="52"/>
        <v>1447048.9264310258</v>
      </c>
      <c r="AC31" s="91">
        <f t="shared" si="40"/>
        <v>1326766.6714873554</v>
      </c>
      <c r="AD31" s="91">
        <f t="shared" si="41"/>
        <v>1456860.7102897658</v>
      </c>
      <c r="AE31" s="91">
        <f t="shared" si="42"/>
        <v>1427721.0194268471</v>
      </c>
      <c r="AF31" s="91">
        <f t="shared" si="43"/>
        <v>1476437.8638279096</v>
      </c>
      <c r="AG31" s="91">
        <f t="shared" si="44"/>
        <v>1188903.6936610157</v>
      </c>
      <c r="AH31" s="91">
        <f t="shared" si="45"/>
        <v>1481645.2341602226</v>
      </c>
      <c r="AI31" s="91">
        <f t="shared" si="46"/>
        <v>1472439.9288414072</v>
      </c>
      <c r="AJ31" s="91">
        <f t="shared" si="47"/>
        <v>1384501.3541574555</v>
      </c>
      <c r="AK31" s="91">
        <f t="shared" si="48"/>
        <v>1465629.0661188005</v>
      </c>
      <c r="AL31" s="91">
        <f t="shared" si="49"/>
        <v>1443400.4749941768</v>
      </c>
      <c r="AM31" s="91">
        <f t="shared" si="50"/>
        <v>1445205.5720811964</v>
      </c>
      <c r="AN31" s="92">
        <f t="shared" si="53"/>
        <v>17016560.515477177</v>
      </c>
    </row>
    <row r="32" spans="1:40" ht="15" x14ac:dyDescent="0.25">
      <c r="A32" s="16" t="s">
        <v>49</v>
      </c>
      <c r="B32" s="24">
        <f>+'COP Rates 2015-2019'!$H$5</f>
        <v>7.2370000000000004E-2</v>
      </c>
      <c r="C32" s="24">
        <f>+'COP Rates 2015-2019'!$H$5</f>
        <v>7.2370000000000004E-2</v>
      </c>
      <c r="D32" s="24">
        <f>+'COP Rates 2015-2019'!$H$5</f>
        <v>7.2370000000000004E-2</v>
      </c>
      <c r="E32" s="24">
        <f>+'COP Rates 2015-2019'!$H$5</f>
        <v>7.2370000000000004E-2</v>
      </c>
      <c r="F32" s="25">
        <f>+'COP Rates 2015-2019'!$I$5</f>
        <v>7.4200000000000002E-2</v>
      </c>
      <c r="G32" s="25">
        <f>+'COP Rates 2015-2019'!$I$5</f>
        <v>7.4200000000000002E-2</v>
      </c>
      <c r="H32" s="25">
        <f>+'COP Rates 2015-2019'!$I$5</f>
        <v>7.4200000000000002E-2</v>
      </c>
      <c r="I32" s="25">
        <f>+'COP Rates 2015-2019'!$I$5</f>
        <v>7.4200000000000002E-2</v>
      </c>
      <c r="J32" s="25">
        <f>+'COP Rates 2015-2019'!$I$5</f>
        <v>7.4200000000000002E-2</v>
      </c>
      <c r="K32" s="25">
        <f>+'COP Rates 2015-2019'!$I$5</f>
        <v>7.4200000000000002E-2</v>
      </c>
      <c r="L32" s="26">
        <f>+'COP Rates 2015-2019'!$J$5</f>
        <v>7.6060000000000003E-2</v>
      </c>
      <c r="M32" s="26">
        <f>+'COP Rates 2015-2019'!$J$5</f>
        <v>7.6060000000000003E-2</v>
      </c>
      <c r="N32" s="19"/>
      <c r="O32" s="90">
        <f t="shared" si="51"/>
        <v>36717350.072149105</v>
      </c>
      <c r="P32" s="90">
        <f t="shared" si="51"/>
        <v>33715969.409579843</v>
      </c>
      <c r="Q32" s="90">
        <f t="shared" si="51"/>
        <v>33777290.441728264</v>
      </c>
      <c r="R32" s="90">
        <f t="shared" si="51"/>
        <v>33875053.392510295</v>
      </c>
      <c r="S32" s="90">
        <f t="shared" si="51"/>
        <v>28629138.323983908</v>
      </c>
      <c r="T32" s="90">
        <f t="shared" si="51"/>
        <v>29854486.283263654</v>
      </c>
      <c r="U32" s="90">
        <f t="shared" si="51"/>
        <v>29329264.200451065</v>
      </c>
      <c r="V32" s="90">
        <f t="shared" si="51"/>
        <v>31506516.560341578</v>
      </c>
      <c r="W32" s="90">
        <f t="shared" si="51"/>
        <v>29083643.029533971</v>
      </c>
      <c r="X32" s="90">
        <f t="shared" si="51"/>
        <v>32919536.860369001</v>
      </c>
      <c r="Y32" s="90">
        <f t="shared" si="51"/>
        <v>34346694.048106432</v>
      </c>
      <c r="Z32" s="90">
        <f t="shared" si="51"/>
        <v>30434089.136549089</v>
      </c>
      <c r="AA32" s="19"/>
      <c r="AB32" s="91">
        <f t="shared" si="52"/>
        <v>2657234.6247214307</v>
      </c>
      <c r="AC32" s="91">
        <f t="shared" si="40"/>
        <v>2440024.7061712933</v>
      </c>
      <c r="AD32" s="91">
        <f t="shared" si="41"/>
        <v>2444462.5092678745</v>
      </c>
      <c r="AE32" s="91">
        <f t="shared" si="42"/>
        <v>2451537.6140159704</v>
      </c>
      <c r="AF32" s="91">
        <f t="shared" si="43"/>
        <v>2124282.0636396059</v>
      </c>
      <c r="AG32" s="91">
        <f t="shared" si="44"/>
        <v>2215202.882218163</v>
      </c>
      <c r="AH32" s="91">
        <f t="shared" si="45"/>
        <v>2176231.4036734691</v>
      </c>
      <c r="AI32" s="91">
        <f t="shared" si="46"/>
        <v>2337783.5287773451</v>
      </c>
      <c r="AJ32" s="91">
        <f t="shared" si="47"/>
        <v>2158006.3127914206</v>
      </c>
      <c r="AK32" s="91">
        <f t="shared" si="48"/>
        <v>2442629.6350393798</v>
      </c>
      <c r="AL32" s="91">
        <f t="shared" si="49"/>
        <v>2612409.5492989752</v>
      </c>
      <c r="AM32" s="91">
        <f t="shared" si="50"/>
        <v>2314816.8197259237</v>
      </c>
      <c r="AN32" s="92">
        <f t="shared" si="53"/>
        <v>28374621.649340857</v>
      </c>
    </row>
    <row r="33" spans="1:42" ht="15" x14ac:dyDescent="0.25">
      <c r="A33" s="16" t="s">
        <v>3</v>
      </c>
      <c r="B33" s="24">
        <f>+'COP Rates 2015-2019'!$H$5</f>
        <v>7.2370000000000004E-2</v>
      </c>
      <c r="C33" s="24">
        <f>+'COP Rates 2015-2019'!$H$5</f>
        <v>7.2370000000000004E-2</v>
      </c>
      <c r="D33" s="24">
        <f>+'COP Rates 2015-2019'!$H$5</f>
        <v>7.2370000000000004E-2</v>
      </c>
      <c r="E33" s="24">
        <f>+'COP Rates 2015-2019'!$H$5</f>
        <v>7.2370000000000004E-2</v>
      </c>
      <c r="F33" s="25">
        <f>+'COP Rates 2015-2019'!$I$5</f>
        <v>7.4200000000000002E-2</v>
      </c>
      <c r="G33" s="25">
        <f>+'COP Rates 2015-2019'!$I$5</f>
        <v>7.4200000000000002E-2</v>
      </c>
      <c r="H33" s="25">
        <f>+'COP Rates 2015-2019'!$I$5</f>
        <v>7.4200000000000002E-2</v>
      </c>
      <c r="I33" s="25">
        <f>+'COP Rates 2015-2019'!$I$5</f>
        <v>7.4200000000000002E-2</v>
      </c>
      <c r="J33" s="25">
        <f>+'COP Rates 2015-2019'!$I$5</f>
        <v>7.4200000000000002E-2</v>
      </c>
      <c r="K33" s="25">
        <f>+'COP Rates 2015-2019'!$I$5</f>
        <v>7.4200000000000002E-2</v>
      </c>
      <c r="L33" s="26">
        <f>+'COP Rates 2015-2019'!$J$5</f>
        <v>7.6060000000000003E-2</v>
      </c>
      <c r="M33" s="26">
        <f>+'COP Rates 2015-2019'!$J$5</f>
        <v>7.6060000000000003E-2</v>
      </c>
      <c r="N33" s="19"/>
      <c r="O33" s="90">
        <f t="shared" si="51"/>
        <v>50523.167635844788</v>
      </c>
      <c r="P33" s="90">
        <f t="shared" si="51"/>
        <v>47914.830832911539</v>
      </c>
      <c r="Q33" s="90">
        <f t="shared" si="51"/>
        <v>48129.949446577928</v>
      </c>
      <c r="R33" s="90">
        <f t="shared" si="51"/>
        <v>46471.129923177999</v>
      </c>
      <c r="S33" s="90">
        <f t="shared" si="51"/>
        <v>46373.087628268171</v>
      </c>
      <c r="T33" s="90">
        <f t="shared" si="51"/>
        <v>57393.803393111099</v>
      </c>
      <c r="U33" s="90">
        <f t="shared" si="51"/>
        <v>61363.535635777516</v>
      </c>
      <c r="V33" s="90">
        <f t="shared" si="51"/>
        <v>49266.853343711118</v>
      </c>
      <c r="W33" s="90">
        <f t="shared" si="51"/>
        <v>39301.531914444291</v>
      </c>
      <c r="X33" s="90">
        <f t="shared" si="51"/>
        <v>43193.58218564454</v>
      </c>
      <c r="Y33" s="90">
        <f t="shared" si="51"/>
        <v>53774.701447777683</v>
      </c>
      <c r="Z33" s="90">
        <f t="shared" si="51"/>
        <v>59381.39503984456</v>
      </c>
      <c r="AA33" s="19"/>
      <c r="AB33" s="91">
        <f t="shared" si="52"/>
        <v>3656.3616418060874</v>
      </c>
      <c r="AC33" s="91">
        <f t="shared" si="40"/>
        <v>3467.5963073778084</v>
      </c>
      <c r="AD33" s="91">
        <f t="shared" si="41"/>
        <v>3483.1644414488446</v>
      </c>
      <c r="AE33" s="91">
        <f t="shared" si="42"/>
        <v>3363.1156725403921</v>
      </c>
      <c r="AF33" s="91">
        <f t="shared" si="43"/>
        <v>3440.8831020174985</v>
      </c>
      <c r="AG33" s="91">
        <f t="shared" si="44"/>
        <v>4258.6202117688435</v>
      </c>
      <c r="AH33" s="91">
        <f t="shared" si="45"/>
        <v>4553.1743441746921</v>
      </c>
      <c r="AI33" s="91">
        <f t="shared" si="46"/>
        <v>3655.6005181033652</v>
      </c>
      <c r="AJ33" s="91">
        <f t="shared" si="47"/>
        <v>2916.1736680517665</v>
      </c>
      <c r="AK33" s="91">
        <f t="shared" si="48"/>
        <v>3204.9637981748251</v>
      </c>
      <c r="AL33" s="91">
        <f t="shared" si="49"/>
        <v>4090.1037921179709</v>
      </c>
      <c r="AM33" s="91">
        <f t="shared" si="50"/>
        <v>4516.5489067305771</v>
      </c>
      <c r="AN33" s="92">
        <f t="shared" si="53"/>
        <v>44606.306404312672</v>
      </c>
    </row>
    <row r="34" spans="1:42" ht="15" x14ac:dyDescent="0.25">
      <c r="A34" s="16" t="s">
        <v>4</v>
      </c>
      <c r="B34" s="24">
        <f>+'COP Rates 2015-2019'!$H$5</f>
        <v>7.2370000000000004E-2</v>
      </c>
      <c r="C34" s="24">
        <f>+'COP Rates 2015-2019'!$H$5</f>
        <v>7.2370000000000004E-2</v>
      </c>
      <c r="D34" s="24">
        <f>+'COP Rates 2015-2019'!$H$5</f>
        <v>7.2370000000000004E-2</v>
      </c>
      <c r="E34" s="24">
        <f>+'COP Rates 2015-2019'!$H$5</f>
        <v>7.2370000000000004E-2</v>
      </c>
      <c r="F34" s="25">
        <f>+'COP Rates 2015-2019'!$I$5</f>
        <v>7.4200000000000002E-2</v>
      </c>
      <c r="G34" s="25">
        <f>+'COP Rates 2015-2019'!$I$5</f>
        <v>7.4200000000000002E-2</v>
      </c>
      <c r="H34" s="25">
        <f>+'COP Rates 2015-2019'!$I$5</f>
        <v>7.4200000000000002E-2</v>
      </c>
      <c r="I34" s="25">
        <f>+'COP Rates 2015-2019'!$I$5</f>
        <v>7.4200000000000002E-2</v>
      </c>
      <c r="J34" s="25">
        <f>+'COP Rates 2015-2019'!$I$5</f>
        <v>7.4200000000000002E-2</v>
      </c>
      <c r="K34" s="25">
        <f>+'COP Rates 2015-2019'!$I$5</f>
        <v>7.4200000000000002E-2</v>
      </c>
      <c r="L34" s="26">
        <f>+'COP Rates 2015-2019'!$J$5</f>
        <v>7.6060000000000003E-2</v>
      </c>
      <c r="M34" s="26">
        <f>+'COP Rates 2015-2019'!$J$5</f>
        <v>7.6060000000000003E-2</v>
      </c>
      <c r="N34" s="19"/>
      <c r="O34" s="90">
        <f t="shared" si="51"/>
        <v>378.10164829726273</v>
      </c>
      <c r="P34" s="90">
        <f t="shared" si="51"/>
        <v>245.43684839461275</v>
      </c>
      <c r="Q34" s="90">
        <f t="shared" si="51"/>
        <v>328.09757673746935</v>
      </c>
      <c r="R34" s="90">
        <f t="shared" si="51"/>
        <v>233.67605505675601</v>
      </c>
      <c r="S34" s="90">
        <f t="shared" si="51"/>
        <v>363.17743280675495</v>
      </c>
      <c r="T34" s="90">
        <f t="shared" si="51"/>
        <v>300.90288407497428</v>
      </c>
      <c r="U34" s="90">
        <f t="shared" si="51"/>
        <v>445.32077380297414</v>
      </c>
      <c r="V34" s="90">
        <f t="shared" si="51"/>
        <v>278.02772388746962</v>
      </c>
      <c r="W34" s="90">
        <f t="shared" si="51"/>
        <v>275.96765548604162</v>
      </c>
      <c r="X34" s="90">
        <f t="shared" si="51"/>
        <v>215.42202587461361</v>
      </c>
      <c r="Y34" s="90">
        <f t="shared" si="51"/>
        <v>393.84304086746852</v>
      </c>
      <c r="Z34" s="90">
        <f t="shared" si="51"/>
        <v>325.30610020604217</v>
      </c>
      <c r="AA34" s="19"/>
      <c r="AB34" s="91">
        <f t="shared" si="52"/>
        <v>27.363216287272905</v>
      </c>
      <c r="AC34" s="91">
        <f t="shared" si="40"/>
        <v>17.762264718318125</v>
      </c>
      <c r="AD34" s="91">
        <f t="shared" si="41"/>
        <v>23.74442162849066</v>
      </c>
      <c r="AE34" s="91">
        <f t="shared" si="42"/>
        <v>16.911136104457434</v>
      </c>
      <c r="AF34" s="91">
        <f t="shared" si="43"/>
        <v>26.947765514261217</v>
      </c>
      <c r="AG34" s="91">
        <f t="shared" si="44"/>
        <v>22.326993998363093</v>
      </c>
      <c r="AH34" s="91">
        <f t="shared" si="45"/>
        <v>33.04280141618068</v>
      </c>
      <c r="AI34" s="91">
        <f t="shared" si="46"/>
        <v>20.629657112450246</v>
      </c>
      <c r="AJ34" s="91">
        <f t="shared" si="47"/>
        <v>20.47680003706429</v>
      </c>
      <c r="AK34" s="91">
        <f t="shared" si="48"/>
        <v>15.984314319896331</v>
      </c>
      <c r="AL34" s="91">
        <f t="shared" si="49"/>
        <v>29.955701688379655</v>
      </c>
      <c r="AM34" s="91">
        <f t="shared" si="50"/>
        <v>24.74278198167157</v>
      </c>
      <c r="AN34" s="92">
        <f t="shared" si="53"/>
        <v>279.88785480680622</v>
      </c>
    </row>
    <row r="35" spans="1:42" ht="15" x14ac:dyDescent="0.25">
      <c r="A35" s="16" t="s">
        <v>5</v>
      </c>
      <c r="B35" s="24">
        <f>+'COP Rates 2015-2019'!$H$5</f>
        <v>7.2370000000000004E-2</v>
      </c>
      <c r="C35" s="24">
        <f>+'COP Rates 2015-2019'!$H$5</f>
        <v>7.2370000000000004E-2</v>
      </c>
      <c r="D35" s="24">
        <f>+'COP Rates 2015-2019'!$H$5</f>
        <v>7.2370000000000004E-2</v>
      </c>
      <c r="E35" s="24">
        <f>+'COP Rates 2015-2019'!$H$5</f>
        <v>7.2370000000000004E-2</v>
      </c>
      <c r="F35" s="25">
        <f>+'COP Rates 2015-2019'!$I$5</f>
        <v>7.4200000000000002E-2</v>
      </c>
      <c r="G35" s="25">
        <f>+'COP Rates 2015-2019'!$I$5</f>
        <v>7.4200000000000002E-2</v>
      </c>
      <c r="H35" s="25">
        <f>+'COP Rates 2015-2019'!$I$5</f>
        <v>7.4200000000000002E-2</v>
      </c>
      <c r="I35" s="25">
        <f>+'COP Rates 2015-2019'!$I$5</f>
        <v>7.4200000000000002E-2</v>
      </c>
      <c r="J35" s="25">
        <f>+'COP Rates 2015-2019'!$I$5</f>
        <v>7.4200000000000002E-2</v>
      </c>
      <c r="K35" s="25">
        <f>+'COP Rates 2015-2019'!$I$5</f>
        <v>7.4200000000000002E-2</v>
      </c>
      <c r="L35" s="26">
        <f>+'COP Rates 2015-2019'!$J$5</f>
        <v>7.6060000000000003E-2</v>
      </c>
      <c r="M35" s="26">
        <f>+'COP Rates 2015-2019'!$J$5</f>
        <v>7.6060000000000003E-2</v>
      </c>
      <c r="N35" s="19"/>
      <c r="O35" s="90">
        <f t="shared" si="51"/>
        <v>4052847.983396864</v>
      </c>
      <c r="P35" s="90">
        <f t="shared" si="51"/>
        <v>3940552.602690008</v>
      </c>
      <c r="Q35" s="90">
        <f t="shared" si="51"/>
        <v>3409548.0916504962</v>
      </c>
      <c r="R35" s="90">
        <f t="shared" si="51"/>
        <v>3150440.5836407556</v>
      </c>
      <c r="S35" s="90">
        <f t="shared" si="51"/>
        <v>2727004.6966220466</v>
      </c>
      <c r="T35" s="90">
        <f t="shared" si="51"/>
        <v>2429869.4253136739</v>
      </c>
      <c r="U35" s="90">
        <f t="shared" si="51"/>
        <v>2653890.299848468</v>
      </c>
      <c r="V35" s="90">
        <f t="shared" si="51"/>
        <v>2931002.3490181486</v>
      </c>
      <c r="W35" s="90">
        <f t="shared" si="51"/>
        <v>3386252.5356467552</v>
      </c>
      <c r="X35" s="90">
        <f t="shared" si="51"/>
        <v>3650688.8056615484</v>
      </c>
      <c r="Y35" s="90">
        <f t="shared" si="51"/>
        <v>4051730.6731925197</v>
      </c>
      <c r="Z35" s="90">
        <f t="shared" si="51"/>
        <v>4481246.471244989</v>
      </c>
      <c r="AA35" s="19"/>
      <c r="AB35" s="91">
        <f t="shared" si="52"/>
        <v>293304.60855843109</v>
      </c>
      <c r="AC35" s="91">
        <f t="shared" si="40"/>
        <v>285177.79185667587</v>
      </c>
      <c r="AD35" s="91">
        <f t="shared" si="41"/>
        <v>246748.99539274644</v>
      </c>
      <c r="AE35" s="91">
        <f t="shared" si="42"/>
        <v>227997.3850380815</v>
      </c>
      <c r="AF35" s="91">
        <f t="shared" si="43"/>
        <v>202343.74848935587</v>
      </c>
      <c r="AG35" s="91">
        <f t="shared" si="44"/>
        <v>180296.3113582746</v>
      </c>
      <c r="AH35" s="91">
        <f t="shared" si="45"/>
        <v>196918.66024875632</v>
      </c>
      <c r="AI35" s="91">
        <f t="shared" si="46"/>
        <v>217480.37429714663</v>
      </c>
      <c r="AJ35" s="91">
        <f t="shared" si="47"/>
        <v>251259.93814498925</v>
      </c>
      <c r="AK35" s="91">
        <f t="shared" si="48"/>
        <v>270881.10938008688</v>
      </c>
      <c r="AL35" s="91">
        <f t="shared" si="49"/>
        <v>308174.63500302308</v>
      </c>
      <c r="AM35" s="91">
        <f t="shared" si="50"/>
        <v>340843.60660289385</v>
      </c>
      <c r="AN35" s="92">
        <f t="shared" si="53"/>
        <v>3021427.1643704609</v>
      </c>
    </row>
    <row r="36" spans="1:42" ht="15" x14ac:dyDescent="0.25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89">
        <f>SUM(O28:O35)</f>
        <v>231910646.69993937</v>
      </c>
      <c r="P36" s="89">
        <f t="shared" ref="P36" si="54">SUM(P28:P35)</f>
        <v>216208651.15791157</v>
      </c>
      <c r="Q36" s="89">
        <f t="shared" ref="Q36" si="55">SUM(Q28:Q35)</f>
        <v>219506309.54543352</v>
      </c>
      <c r="R36" s="89">
        <f t="shared" ref="R36" si="56">SUM(R28:R35)</f>
        <v>205998589.7030713</v>
      </c>
      <c r="S36" s="89">
        <f t="shared" ref="S36" si="57">SUM(S28:S35)</f>
        <v>203840309.16734511</v>
      </c>
      <c r="T36" s="89">
        <f t="shared" ref="T36" si="58">SUM(T28:T35)</f>
        <v>213065789.11317503</v>
      </c>
      <c r="U36" s="89">
        <f t="shared" ref="U36" si="59">SUM(U28:U35)</f>
        <v>233642636.29934904</v>
      </c>
      <c r="V36" s="89">
        <f t="shared" ref="V36" si="60">SUM(V28:V35)</f>
        <v>229838510.94924903</v>
      </c>
      <c r="W36" s="89">
        <f t="shared" ref="W36" si="61">SUM(W28:W35)</f>
        <v>205991845.23313993</v>
      </c>
      <c r="X36" s="89">
        <f t="shared" ref="X36" si="62">SUM(X28:X35)</f>
        <v>201542185.46925807</v>
      </c>
      <c r="Y36" s="89">
        <f t="shared" ref="Y36" si="63">SUM(Y28:Y35)</f>
        <v>210751041.6618886</v>
      </c>
      <c r="Z36" s="89">
        <f t="shared" ref="Z36" si="64">SUM(Z28:Z35)</f>
        <v>219654685.63951233</v>
      </c>
      <c r="AA36" s="19"/>
      <c r="AB36" s="92">
        <f>SUM(AB28:AB35)</f>
        <v>16783373.501674611</v>
      </c>
      <c r="AC36" s="92">
        <f t="shared" ref="AC36" si="65">SUM(AC28:AC35)</f>
        <v>15647020.084298063</v>
      </c>
      <c r="AD36" s="92">
        <f t="shared" ref="AD36" si="66">SUM(AD28:AD35)</f>
        <v>15885671.621803027</v>
      </c>
      <c r="AE36" s="92">
        <f t="shared" ref="AE36" si="67">SUM(AE28:AE35)</f>
        <v>14908117.936811272</v>
      </c>
      <c r="AF36" s="92">
        <f t="shared" ref="AF36" si="68">SUM(AF28:AF35)</f>
        <v>15124950.940217009</v>
      </c>
      <c r="AG36" s="92">
        <f t="shared" ref="AG36" si="69">SUM(AG28:AG35)</f>
        <v>15809481.552197589</v>
      </c>
      <c r="AH36" s="92">
        <f t="shared" ref="AH36" si="70">SUM(AH28:AH35)</f>
        <v>17336283.613411698</v>
      </c>
      <c r="AI36" s="92">
        <f t="shared" ref="AI36" si="71">SUM(AI28:AI35)</f>
        <v>17054017.512434274</v>
      </c>
      <c r="AJ36" s="92">
        <f t="shared" ref="AJ36" si="72">SUM(AJ28:AJ35)</f>
        <v>15284594.91629898</v>
      </c>
      <c r="AK36" s="92">
        <f t="shared" ref="AK36" si="73">SUM(AK28:AK35)</f>
        <v>14954430.161818946</v>
      </c>
      <c r="AL36" s="92">
        <f t="shared" ref="AL36" si="74">SUM(AL28:AL35)</f>
        <v>16029724.228803249</v>
      </c>
      <c r="AM36" s="92">
        <f t="shared" ref="AM36" si="75">SUM(AM28:AM35)</f>
        <v>16706935.389741307</v>
      </c>
      <c r="AN36" s="92">
        <f t="shared" ref="AN36" si="76">SUM(AN28:AN35)</f>
        <v>191524601.45951003</v>
      </c>
    </row>
    <row r="37" spans="1:42" ht="15" x14ac:dyDescent="0.25">
      <c r="A37" s="17"/>
      <c r="B37" s="268" t="s">
        <v>23</v>
      </c>
      <c r="C37" s="268"/>
      <c r="D37" s="268"/>
      <c r="E37" s="268"/>
      <c r="F37" s="268"/>
      <c r="G37" s="268"/>
      <c r="H37" s="268"/>
      <c r="I37" s="268"/>
      <c r="J37" s="268"/>
      <c r="K37" s="268"/>
      <c r="L37" s="268"/>
      <c r="M37" s="268"/>
      <c r="N37" s="18"/>
      <c r="O37" s="268" t="s">
        <v>50</v>
      </c>
      <c r="P37" s="268"/>
      <c r="Q37" s="268"/>
      <c r="R37" s="268"/>
      <c r="S37" s="268"/>
      <c r="T37" s="268"/>
      <c r="U37" s="268"/>
      <c r="V37" s="268"/>
      <c r="W37" s="268"/>
      <c r="X37" s="268"/>
      <c r="Y37" s="268"/>
      <c r="Z37" s="268"/>
      <c r="AA37" s="18"/>
      <c r="AB37" s="268" t="s">
        <v>57</v>
      </c>
      <c r="AC37" s="268"/>
      <c r="AD37" s="268"/>
      <c r="AE37" s="268"/>
      <c r="AF37" s="268"/>
      <c r="AG37" s="268"/>
      <c r="AH37" s="268"/>
      <c r="AI37" s="268"/>
      <c r="AJ37" s="268"/>
      <c r="AK37" s="268"/>
      <c r="AL37" s="268"/>
      <c r="AM37" s="268"/>
      <c r="AN37" s="17"/>
    </row>
    <row r="38" spans="1:42" ht="15" x14ac:dyDescent="0.25">
      <c r="A38" s="17" t="s">
        <v>53</v>
      </c>
      <c r="B38" s="17" t="s">
        <v>8</v>
      </c>
      <c r="C38" s="17" t="s">
        <v>9</v>
      </c>
      <c r="D38" s="17" t="s">
        <v>10</v>
      </c>
      <c r="E38" s="17" t="s">
        <v>11</v>
      </c>
      <c r="F38" s="17" t="s">
        <v>12</v>
      </c>
      <c r="G38" s="17" t="s">
        <v>13</v>
      </c>
      <c r="H38" s="17" t="s">
        <v>14</v>
      </c>
      <c r="I38" s="17" t="s">
        <v>15</v>
      </c>
      <c r="J38" s="17" t="s">
        <v>16</v>
      </c>
      <c r="K38" s="17" t="s">
        <v>17</v>
      </c>
      <c r="L38" s="17" t="s">
        <v>18</v>
      </c>
      <c r="M38" s="17" t="s">
        <v>19</v>
      </c>
      <c r="N38" s="18"/>
      <c r="O38" s="17" t="s">
        <v>8</v>
      </c>
      <c r="P38" s="17" t="s">
        <v>9</v>
      </c>
      <c r="Q38" s="17" t="s">
        <v>10</v>
      </c>
      <c r="R38" s="17" t="s">
        <v>11</v>
      </c>
      <c r="S38" s="17" t="s">
        <v>12</v>
      </c>
      <c r="T38" s="17" t="s">
        <v>13</v>
      </c>
      <c r="U38" s="17" t="s">
        <v>14</v>
      </c>
      <c r="V38" s="17" t="s">
        <v>15</v>
      </c>
      <c r="W38" s="17" t="s">
        <v>16</v>
      </c>
      <c r="X38" s="17" t="s">
        <v>17</v>
      </c>
      <c r="Y38" s="17" t="s">
        <v>18</v>
      </c>
      <c r="Z38" s="17" t="s">
        <v>19</v>
      </c>
      <c r="AA38" s="18"/>
      <c r="AB38" s="17" t="s">
        <v>8</v>
      </c>
      <c r="AC38" s="17" t="s">
        <v>9</v>
      </c>
      <c r="AD38" s="17" t="s">
        <v>10</v>
      </c>
      <c r="AE38" s="17" t="s">
        <v>11</v>
      </c>
      <c r="AF38" s="17" t="s">
        <v>12</v>
      </c>
      <c r="AG38" s="17" t="s">
        <v>13</v>
      </c>
      <c r="AH38" s="17" t="s">
        <v>14</v>
      </c>
      <c r="AI38" s="17" t="s">
        <v>15</v>
      </c>
      <c r="AJ38" s="17" t="s">
        <v>16</v>
      </c>
      <c r="AK38" s="17" t="s">
        <v>17</v>
      </c>
      <c r="AL38" s="17" t="s">
        <v>18</v>
      </c>
      <c r="AM38" s="17" t="s">
        <v>19</v>
      </c>
      <c r="AN38" s="17" t="s">
        <v>21</v>
      </c>
    </row>
    <row r="39" spans="1:42" ht="15" x14ac:dyDescent="0.25">
      <c r="A39" s="16" t="s">
        <v>0</v>
      </c>
      <c r="B39" s="16">
        <v>5.7000000000000002E-3</v>
      </c>
      <c r="C39" s="16">
        <f>+B39</f>
        <v>5.7000000000000002E-3</v>
      </c>
      <c r="D39" s="16">
        <f t="shared" ref="D39:M39" si="77">+C39</f>
        <v>5.7000000000000002E-3</v>
      </c>
      <c r="E39" s="16">
        <f t="shared" si="77"/>
        <v>5.7000000000000002E-3</v>
      </c>
      <c r="F39" s="16">
        <f t="shared" si="77"/>
        <v>5.7000000000000002E-3</v>
      </c>
      <c r="G39" s="16">
        <f t="shared" si="77"/>
        <v>5.7000000000000002E-3</v>
      </c>
      <c r="H39" s="16">
        <f t="shared" si="77"/>
        <v>5.7000000000000002E-3</v>
      </c>
      <c r="I39" s="16">
        <f t="shared" si="77"/>
        <v>5.7000000000000002E-3</v>
      </c>
      <c r="J39" s="16">
        <f t="shared" si="77"/>
        <v>5.7000000000000002E-3</v>
      </c>
      <c r="K39" s="16">
        <f t="shared" si="77"/>
        <v>5.7000000000000002E-3</v>
      </c>
      <c r="L39" s="16">
        <f t="shared" si="77"/>
        <v>5.7000000000000002E-3</v>
      </c>
      <c r="M39" s="16">
        <f t="shared" si="77"/>
        <v>5.7000000000000002E-3</v>
      </c>
      <c r="N39" s="19"/>
      <c r="O39" s="88">
        <f>+'2016 LF Output (EB-2015-0075)'!C5</f>
        <v>149661678.40167341</v>
      </c>
      <c r="P39" s="88">
        <f>+'2016 LF Output (EB-2015-0075)'!D5</f>
        <v>136979245.0427838</v>
      </c>
      <c r="Q39" s="88">
        <f>+'2016 LF Output (EB-2015-0075)'!E5</f>
        <v>135585637.68743125</v>
      </c>
      <c r="R39" s="88">
        <f>+'2016 LF Output (EB-2015-0075)'!F5</f>
        <v>122249662.94180256</v>
      </c>
      <c r="S39" s="88">
        <f>+'2016 LF Output (EB-2015-0075)'!G5</f>
        <v>122974667.37354186</v>
      </c>
      <c r="T39" s="88">
        <f>+'2016 LF Output (EB-2015-0075)'!H5</f>
        <v>142614907.85531557</v>
      </c>
      <c r="U39" s="88">
        <f>+'2016 LF Output (EB-2015-0075)'!I5</f>
        <v>172225556.55082604</v>
      </c>
      <c r="V39" s="88">
        <f>+'2016 LF Output (EB-2015-0075)'!J5</f>
        <v>162979494.93154991</v>
      </c>
      <c r="W39" s="88">
        <f>+'2016 LF Output (EB-2015-0075)'!K5</f>
        <v>134505573.2875323</v>
      </c>
      <c r="X39" s="88">
        <f>+'2016 LF Output (EB-2015-0075)'!L5</f>
        <v>133439399.21316184</v>
      </c>
      <c r="Y39" s="88">
        <f>+'2016 LF Output (EB-2015-0075)'!M5</f>
        <v>137807721.33330089</v>
      </c>
      <c r="Z39" s="88">
        <f>+'2016 LF Output (EB-2015-0075)'!N5</f>
        <v>148542475.07749742</v>
      </c>
      <c r="AA39" s="19"/>
      <c r="AB39" s="91">
        <f>+B39*O39</f>
        <v>853071.56688953843</v>
      </c>
      <c r="AC39" s="91">
        <f t="shared" ref="AC39:AC46" si="78">+C39*P39</f>
        <v>780781.69674386771</v>
      </c>
      <c r="AD39" s="91">
        <f t="shared" ref="AD39:AD46" si="79">+D39*Q39</f>
        <v>772838.13481835811</v>
      </c>
      <c r="AE39" s="91">
        <f t="shared" ref="AE39:AE46" si="80">+E39*R39</f>
        <v>696823.07876827463</v>
      </c>
      <c r="AF39" s="91">
        <f t="shared" ref="AF39:AF46" si="81">+F39*S39</f>
        <v>700955.60402918863</v>
      </c>
      <c r="AG39" s="91">
        <f t="shared" ref="AG39:AG46" si="82">+G39*T39</f>
        <v>812904.97477529873</v>
      </c>
      <c r="AH39" s="91">
        <f t="shared" ref="AH39:AH46" si="83">+H39*U39</f>
        <v>981685.67233970843</v>
      </c>
      <c r="AI39" s="91">
        <f t="shared" ref="AI39:AI46" si="84">+I39*V39</f>
        <v>928983.12110983452</v>
      </c>
      <c r="AJ39" s="91">
        <f t="shared" ref="AJ39:AJ46" si="85">+J39*W39</f>
        <v>766681.76773893414</v>
      </c>
      <c r="AK39" s="91">
        <f t="shared" ref="AK39:AK46" si="86">+K39*X39</f>
        <v>760604.5755150225</v>
      </c>
      <c r="AL39" s="91">
        <f t="shared" ref="AL39:AL46" si="87">+L39*Y39</f>
        <v>785504.0115998151</v>
      </c>
      <c r="AM39" s="91">
        <f t="shared" ref="AM39:AM46" si="88">+M39*Z39</f>
        <v>846692.1079417353</v>
      </c>
      <c r="AN39" s="92">
        <f>SUM(AB39:AM39)</f>
        <v>9687526.3122695759</v>
      </c>
    </row>
    <row r="40" spans="1:42" ht="15" x14ac:dyDescent="0.25">
      <c r="A40" s="16" t="s">
        <v>1</v>
      </c>
      <c r="B40" s="16">
        <v>5.7000000000000002E-3</v>
      </c>
      <c r="C40" s="16">
        <f t="shared" ref="C40:M46" si="89">+B40</f>
        <v>5.7000000000000002E-3</v>
      </c>
      <c r="D40" s="16">
        <f t="shared" si="89"/>
        <v>5.7000000000000002E-3</v>
      </c>
      <c r="E40" s="16">
        <f t="shared" si="89"/>
        <v>5.7000000000000002E-3</v>
      </c>
      <c r="F40" s="16">
        <f t="shared" si="89"/>
        <v>5.7000000000000002E-3</v>
      </c>
      <c r="G40" s="16">
        <f t="shared" si="89"/>
        <v>5.7000000000000002E-3</v>
      </c>
      <c r="H40" s="16">
        <f t="shared" si="89"/>
        <v>5.7000000000000002E-3</v>
      </c>
      <c r="I40" s="16">
        <f t="shared" si="89"/>
        <v>5.7000000000000002E-3</v>
      </c>
      <c r="J40" s="16">
        <f t="shared" si="89"/>
        <v>5.7000000000000002E-3</v>
      </c>
      <c r="K40" s="16">
        <f t="shared" si="89"/>
        <v>5.7000000000000002E-3</v>
      </c>
      <c r="L40" s="16">
        <f t="shared" si="89"/>
        <v>5.7000000000000002E-3</v>
      </c>
      <c r="M40" s="16">
        <f t="shared" si="89"/>
        <v>5.7000000000000002E-3</v>
      </c>
      <c r="N40" s="19"/>
      <c r="O40" s="88">
        <f>+'2016 LF Output (EB-2015-0075)'!C8</f>
        <v>55257672.034677684</v>
      </c>
      <c r="P40" s="88">
        <f>+'2016 LF Output (EB-2015-0075)'!D8</f>
        <v>50490546.364033498</v>
      </c>
      <c r="Q40" s="88">
        <f>+'2016 LF Output (EB-2015-0075)'!E8</f>
        <v>51603358.447877862</v>
      </c>
      <c r="R40" s="88">
        <f>+'2016 LF Output (EB-2015-0075)'!F8</f>
        <v>45997569.037373438</v>
      </c>
      <c r="S40" s="88">
        <f>+'2016 LF Output (EB-2015-0075)'!G8</f>
        <v>48300232.928217687</v>
      </c>
      <c r="T40" s="88">
        <f>+'2016 LF Output (EB-2015-0075)'!H8</f>
        <v>54006411.050678216</v>
      </c>
      <c r="U40" s="88">
        <f>+'2016 LF Output (EB-2015-0075)'!I8</f>
        <v>60679874.569991343</v>
      </c>
      <c r="V40" s="88">
        <f>+'2016 LF Output (EB-2015-0075)'!J8</f>
        <v>53727130.810204186</v>
      </c>
      <c r="W40" s="88">
        <f>+'2016 LF Output (EB-2015-0075)'!K8</f>
        <v>49251981.381350741</v>
      </c>
      <c r="X40" s="88">
        <f>+'2016 LF Output (EB-2015-0075)'!L8</f>
        <v>40727611.945286244</v>
      </c>
      <c r="Y40" s="88">
        <f>+'2016 LF Output (EB-2015-0075)'!M8</f>
        <v>50292627.555621058</v>
      </c>
      <c r="Z40" s="88">
        <f>+'2016 LF Output (EB-2015-0075)'!N8</f>
        <v>53921364.618109204</v>
      </c>
      <c r="AA40" s="19"/>
      <c r="AB40" s="91">
        <f t="shared" ref="AB40:AB46" si="90">+B40*O40</f>
        <v>314968.7305976628</v>
      </c>
      <c r="AC40" s="91">
        <f t="shared" si="78"/>
        <v>287796.11427499092</v>
      </c>
      <c r="AD40" s="91">
        <f t="shared" si="79"/>
        <v>294139.14315290382</v>
      </c>
      <c r="AE40" s="91">
        <f t="shared" si="80"/>
        <v>262186.14351302863</v>
      </c>
      <c r="AF40" s="91">
        <f t="shared" si="81"/>
        <v>275311.32769084082</v>
      </c>
      <c r="AG40" s="91">
        <f t="shared" si="82"/>
        <v>307836.54298886587</v>
      </c>
      <c r="AH40" s="91">
        <f t="shared" si="83"/>
        <v>345875.28504895064</v>
      </c>
      <c r="AI40" s="91">
        <f t="shared" si="84"/>
        <v>306244.64561816386</v>
      </c>
      <c r="AJ40" s="91">
        <f t="shared" si="85"/>
        <v>280736.29387369921</v>
      </c>
      <c r="AK40" s="91">
        <f t="shared" si="86"/>
        <v>232147.38808813161</v>
      </c>
      <c r="AL40" s="91">
        <f t="shared" si="87"/>
        <v>286667.97706704005</v>
      </c>
      <c r="AM40" s="91">
        <f t="shared" si="88"/>
        <v>307351.77832322248</v>
      </c>
      <c r="AN40" s="92">
        <f t="shared" ref="AN40:AN46" si="91">SUM(AB40:AM40)</f>
        <v>3501261.3702375009</v>
      </c>
    </row>
    <row r="41" spans="1:42" ht="15" x14ac:dyDescent="0.25">
      <c r="A41" s="16" t="s">
        <v>2</v>
      </c>
      <c r="B41" s="16">
        <v>5.7000000000000002E-3</v>
      </c>
      <c r="C41" s="16">
        <f t="shared" si="89"/>
        <v>5.7000000000000002E-3</v>
      </c>
      <c r="D41" s="16">
        <f t="shared" si="89"/>
        <v>5.7000000000000002E-3</v>
      </c>
      <c r="E41" s="16">
        <f t="shared" si="89"/>
        <v>5.7000000000000002E-3</v>
      </c>
      <c r="F41" s="16">
        <f t="shared" si="89"/>
        <v>5.7000000000000002E-3</v>
      </c>
      <c r="G41" s="16">
        <f t="shared" si="89"/>
        <v>5.7000000000000002E-3</v>
      </c>
      <c r="H41" s="16">
        <f t="shared" si="89"/>
        <v>5.7000000000000002E-3</v>
      </c>
      <c r="I41" s="16">
        <f t="shared" si="89"/>
        <v>5.7000000000000002E-3</v>
      </c>
      <c r="J41" s="16">
        <f t="shared" si="89"/>
        <v>5.7000000000000002E-3</v>
      </c>
      <c r="K41" s="16">
        <f t="shared" si="89"/>
        <v>5.7000000000000002E-3</v>
      </c>
      <c r="L41" s="16">
        <f t="shared" si="89"/>
        <v>5.7000000000000002E-3</v>
      </c>
      <c r="M41" s="16">
        <f t="shared" si="89"/>
        <v>5.7000000000000002E-3</v>
      </c>
      <c r="N41" s="19"/>
      <c r="O41" s="88">
        <f>+'2016 LF Output (EB-2015-0075)'!C11</f>
        <v>170269015.69990355</v>
      </c>
      <c r="P41" s="88">
        <f>+'2016 LF Output (EB-2015-0075)'!D11</f>
        <v>159883532.3441962</v>
      </c>
      <c r="Q41" s="88">
        <f>+'2016 LF Output (EB-2015-0075)'!E11</f>
        <v>162015867.38116613</v>
      </c>
      <c r="R41" s="88">
        <f>+'2016 LF Output (EB-2015-0075)'!F11</f>
        <v>149563181.55917305</v>
      </c>
      <c r="S41" s="88">
        <f>+'2016 LF Output (EB-2015-0075)'!G11</f>
        <v>152848307.13917357</v>
      </c>
      <c r="T41" s="88">
        <f>+'2016 LF Output (EB-2015-0075)'!H11</f>
        <v>163879183.10501102</v>
      </c>
      <c r="U41" s="88">
        <f>+'2016 LF Output (EB-2015-0075)'!I11</f>
        <v>179276059.60147434</v>
      </c>
      <c r="V41" s="88">
        <f>+'2016 LF Output (EB-2015-0075)'!J11</f>
        <v>174411669.25119987</v>
      </c>
      <c r="W41" s="88">
        <f>+'2016 LF Output (EB-2015-0075)'!K11</f>
        <v>154289706.13465884</v>
      </c>
      <c r="X41" s="88">
        <f>+'2016 LF Output (EB-2015-0075)'!L11</f>
        <v>145059568.81377268</v>
      </c>
      <c r="Y41" s="88">
        <f>+'2016 LF Output (EB-2015-0075)'!M11</f>
        <v>152133707.6448189</v>
      </c>
      <c r="Z41" s="88">
        <f>+'2016 LF Output (EB-2015-0075)'!N11</f>
        <v>164503648.38955283</v>
      </c>
      <c r="AA41" s="19"/>
      <c r="AB41" s="91">
        <f t="shared" si="90"/>
        <v>970533.38948945026</v>
      </c>
      <c r="AC41" s="91">
        <f t="shared" si="78"/>
        <v>911336.13436191832</v>
      </c>
      <c r="AD41" s="91">
        <f t="shared" si="79"/>
        <v>923490.44407264702</v>
      </c>
      <c r="AE41" s="91">
        <f t="shared" si="80"/>
        <v>852510.13488728635</v>
      </c>
      <c r="AF41" s="91">
        <f t="shared" si="81"/>
        <v>871235.35069328931</v>
      </c>
      <c r="AG41" s="91">
        <f t="shared" si="82"/>
        <v>934111.34369856282</v>
      </c>
      <c r="AH41" s="91">
        <f t="shared" si="83"/>
        <v>1021873.5397284038</v>
      </c>
      <c r="AI41" s="91">
        <f t="shared" si="84"/>
        <v>994146.5147318393</v>
      </c>
      <c r="AJ41" s="91">
        <f t="shared" si="85"/>
        <v>879451.32496755547</v>
      </c>
      <c r="AK41" s="91">
        <f t="shared" si="86"/>
        <v>826839.54223850428</v>
      </c>
      <c r="AL41" s="91">
        <f t="shared" si="87"/>
        <v>867162.13357546774</v>
      </c>
      <c r="AM41" s="91">
        <f t="shared" si="88"/>
        <v>937670.79582045123</v>
      </c>
      <c r="AN41" s="92">
        <f t="shared" si="91"/>
        <v>10990360.648265375</v>
      </c>
    </row>
    <row r="42" spans="1:42" ht="15" x14ac:dyDescent="0.25">
      <c r="A42" s="16" t="s">
        <v>48</v>
      </c>
      <c r="B42" s="16">
        <v>5.7000000000000002E-3</v>
      </c>
      <c r="C42" s="16">
        <f t="shared" si="89"/>
        <v>5.7000000000000002E-3</v>
      </c>
      <c r="D42" s="16">
        <f t="shared" si="89"/>
        <v>5.7000000000000002E-3</v>
      </c>
      <c r="E42" s="16">
        <f t="shared" si="89"/>
        <v>5.7000000000000002E-3</v>
      </c>
      <c r="F42" s="16">
        <f t="shared" si="89"/>
        <v>5.7000000000000002E-3</v>
      </c>
      <c r="G42" s="16">
        <f t="shared" si="89"/>
        <v>5.7000000000000002E-3</v>
      </c>
      <c r="H42" s="16">
        <f t="shared" si="89"/>
        <v>5.7000000000000002E-3</v>
      </c>
      <c r="I42" s="16">
        <f t="shared" si="89"/>
        <v>5.7000000000000002E-3</v>
      </c>
      <c r="J42" s="16">
        <f t="shared" si="89"/>
        <v>5.7000000000000002E-3</v>
      </c>
      <c r="K42" s="16">
        <f t="shared" si="89"/>
        <v>5.7000000000000002E-3</v>
      </c>
      <c r="L42" s="16">
        <f t="shared" si="89"/>
        <v>5.7000000000000002E-3</v>
      </c>
      <c r="M42" s="16">
        <f t="shared" si="89"/>
        <v>5.7000000000000002E-3</v>
      </c>
      <c r="N42" s="19"/>
      <c r="O42" s="88">
        <f>+'2016 LF Output (EB-2015-0075)'!C26</f>
        <v>19995148.907434374</v>
      </c>
      <c r="P42" s="88">
        <f>+'2016 LF Output (EB-2015-0075)'!D26</f>
        <v>18333103.101939414</v>
      </c>
      <c r="Q42" s="88">
        <f>+'2016 LF Output (EB-2015-0075)'!E26</f>
        <v>20130726.962688487</v>
      </c>
      <c r="R42" s="88">
        <f>+'2016 LF Output (EB-2015-0075)'!F26</f>
        <v>19728078.201282948</v>
      </c>
      <c r="S42" s="88">
        <f>+'2016 LF Output (EB-2015-0075)'!G26</f>
        <v>19898084.418165896</v>
      </c>
      <c r="T42" s="88">
        <f>+'2016 LF Output (EB-2015-0075)'!H26</f>
        <v>16022960.831010994</v>
      </c>
      <c r="U42" s="88">
        <f>+'2016 LF Output (EB-2015-0075)'!I26</f>
        <v>19968264.611323755</v>
      </c>
      <c r="V42" s="88">
        <f>+'2016 LF Output (EB-2015-0075)'!J26</f>
        <v>19844203.892741337</v>
      </c>
      <c r="W42" s="88">
        <f>+'2016 LF Output (EB-2015-0075)'!K26</f>
        <v>18659047.899696164</v>
      </c>
      <c r="X42" s="88">
        <f>+'2016 LF Output (EB-2015-0075)'!L26</f>
        <v>19752413.290010788</v>
      </c>
      <c r="Y42" s="88">
        <f>+'2016 LF Output (EB-2015-0075)'!M26</f>
        <v>18977129.568684943</v>
      </c>
      <c r="Z42" s="88">
        <f>+'2016 LF Output (EB-2015-0075)'!N26</f>
        <v>19000862.109928954</v>
      </c>
      <c r="AA42" s="19"/>
      <c r="AB42" s="91">
        <f t="shared" si="90"/>
        <v>113972.34877237593</v>
      </c>
      <c r="AC42" s="91">
        <f t="shared" si="78"/>
        <v>104498.68768105467</v>
      </c>
      <c r="AD42" s="91">
        <f t="shared" si="79"/>
        <v>114745.14368732438</v>
      </c>
      <c r="AE42" s="91">
        <f t="shared" si="80"/>
        <v>112450.0457473128</v>
      </c>
      <c r="AF42" s="91">
        <f t="shared" si="81"/>
        <v>113419.08118354561</v>
      </c>
      <c r="AG42" s="91">
        <f t="shared" si="82"/>
        <v>91330.876736762671</v>
      </c>
      <c r="AH42" s="91">
        <f t="shared" si="83"/>
        <v>113819.10828454541</v>
      </c>
      <c r="AI42" s="91">
        <f t="shared" si="84"/>
        <v>113111.96218862562</v>
      </c>
      <c r="AJ42" s="91">
        <f t="shared" si="85"/>
        <v>106356.57302826813</v>
      </c>
      <c r="AK42" s="91">
        <f t="shared" si="86"/>
        <v>112588.75575306149</v>
      </c>
      <c r="AL42" s="91">
        <f t="shared" si="87"/>
        <v>108169.63854150417</v>
      </c>
      <c r="AM42" s="91">
        <f t="shared" si="88"/>
        <v>108304.91402659504</v>
      </c>
      <c r="AN42" s="92">
        <f t="shared" si="91"/>
        <v>1312767.1356309759</v>
      </c>
    </row>
    <row r="43" spans="1:42" ht="15" x14ac:dyDescent="0.25">
      <c r="A43" s="16" t="s">
        <v>49</v>
      </c>
      <c r="B43" s="16">
        <f>+B42</f>
        <v>5.7000000000000002E-3</v>
      </c>
      <c r="C43" s="16">
        <f t="shared" si="89"/>
        <v>5.7000000000000002E-3</v>
      </c>
      <c r="D43" s="16">
        <f t="shared" si="89"/>
        <v>5.7000000000000002E-3</v>
      </c>
      <c r="E43" s="16">
        <f t="shared" si="89"/>
        <v>5.7000000000000002E-3</v>
      </c>
      <c r="F43" s="16">
        <f t="shared" si="89"/>
        <v>5.7000000000000002E-3</v>
      </c>
      <c r="G43" s="16">
        <f t="shared" si="89"/>
        <v>5.7000000000000002E-3</v>
      </c>
      <c r="H43" s="16">
        <f t="shared" si="89"/>
        <v>5.7000000000000002E-3</v>
      </c>
      <c r="I43" s="16">
        <f t="shared" si="89"/>
        <v>5.7000000000000002E-3</v>
      </c>
      <c r="J43" s="16">
        <f t="shared" si="89"/>
        <v>5.7000000000000002E-3</v>
      </c>
      <c r="K43" s="16">
        <f t="shared" si="89"/>
        <v>5.7000000000000002E-3</v>
      </c>
      <c r="L43" s="16">
        <f t="shared" si="89"/>
        <v>5.7000000000000002E-3</v>
      </c>
      <c r="M43" s="16">
        <f t="shared" si="89"/>
        <v>5.7000000000000002E-3</v>
      </c>
      <c r="N43" s="19"/>
      <c r="O43" s="88">
        <f>+'2016 LF Output (EB-2015-0075)'!C29</f>
        <v>36717350.072149105</v>
      </c>
      <c r="P43" s="88">
        <f>+'2016 LF Output (EB-2015-0075)'!D29</f>
        <v>33715969.409579843</v>
      </c>
      <c r="Q43" s="88">
        <f>+'2016 LF Output (EB-2015-0075)'!E29</f>
        <v>33777290.441728264</v>
      </c>
      <c r="R43" s="88">
        <f>+'2016 LF Output (EB-2015-0075)'!F29</f>
        <v>33875053.392510295</v>
      </c>
      <c r="S43" s="88">
        <f>+'2016 LF Output (EB-2015-0075)'!G29</f>
        <v>28629138.323983908</v>
      </c>
      <c r="T43" s="88">
        <f>+'2016 LF Output (EB-2015-0075)'!H29</f>
        <v>29854486.283263654</v>
      </c>
      <c r="U43" s="88">
        <f>+'2016 LF Output (EB-2015-0075)'!I29</f>
        <v>29329264.200451065</v>
      </c>
      <c r="V43" s="88">
        <f>+'2016 LF Output (EB-2015-0075)'!J29</f>
        <v>31506516.560341578</v>
      </c>
      <c r="W43" s="88">
        <f>+'2016 LF Output (EB-2015-0075)'!K29</f>
        <v>29083643.029533971</v>
      </c>
      <c r="X43" s="88">
        <f>+'2016 LF Output (EB-2015-0075)'!L29</f>
        <v>32919536.860369001</v>
      </c>
      <c r="Y43" s="88">
        <f>+'2016 LF Output (EB-2015-0075)'!M29</f>
        <v>34346694.048106432</v>
      </c>
      <c r="Z43" s="88">
        <f>+'2016 LF Output (EB-2015-0075)'!N29</f>
        <v>30434089.136549089</v>
      </c>
      <c r="AA43" s="19"/>
      <c r="AB43" s="91">
        <f t="shared" si="90"/>
        <v>209288.89541124992</v>
      </c>
      <c r="AC43" s="91">
        <f t="shared" si="78"/>
        <v>192181.02563460512</v>
      </c>
      <c r="AD43" s="91">
        <f t="shared" si="79"/>
        <v>192530.55551785111</v>
      </c>
      <c r="AE43" s="91">
        <f t="shared" si="80"/>
        <v>193087.80433730868</v>
      </c>
      <c r="AF43" s="91">
        <f t="shared" si="81"/>
        <v>163186.08844670828</v>
      </c>
      <c r="AG43" s="91">
        <f t="shared" si="82"/>
        <v>170170.57181460282</v>
      </c>
      <c r="AH43" s="91">
        <f t="shared" si="83"/>
        <v>167176.80594257108</v>
      </c>
      <c r="AI43" s="91">
        <f t="shared" si="84"/>
        <v>179587.144393947</v>
      </c>
      <c r="AJ43" s="91">
        <f t="shared" si="85"/>
        <v>165776.76526834365</v>
      </c>
      <c r="AK43" s="91">
        <f t="shared" si="86"/>
        <v>187641.36010410331</v>
      </c>
      <c r="AL43" s="91">
        <f t="shared" si="87"/>
        <v>195776.15607420666</v>
      </c>
      <c r="AM43" s="91">
        <f t="shared" si="88"/>
        <v>173474.30807832981</v>
      </c>
      <c r="AN43" s="92">
        <f t="shared" si="91"/>
        <v>2189877.4810238276</v>
      </c>
    </row>
    <row r="44" spans="1:42" ht="15" x14ac:dyDescent="0.25">
      <c r="A44" s="16" t="s">
        <v>3</v>
      </c>
      <c r="B44" s="16">
        <v>5.7000000000000002E-3</v>
      </c>
      <c r="C44" s="16">
        <f t="shared" si="89"/>
        <v>5.7000000000000002E-3</v>
      </c>
      <c r="D44" s="16">
        <f t="shared" si="89"/>
        <v>5.7000000000000002E-3</v>
      </c>
      <c r="E44" s="16">
        <f t="shared" si="89"/>
        <v>5.7000000000000002E-3</v>
      </c>
      <c r="F44" s="16">
        <f t="shared" si="89"/>
        <v>5.7000000000000002E-3</v>
      </c>
      <c r="G44" s="16">
        <f t="shared" si="89"/>
        <v>5.7000000000000002E-3</v>
      </c>
      <c r="H44" s="16">
        <f t="shared" si="89"/>
        <v>5.7000000000000002E-3</v>
      </c>
      <c r="I44" s="16">
        <f t="shared" si="89"/>
        <v>5.7000000000000002E-3</v>
      </c>
      <c r="J44" s="16">
        <f t="shared" si="89"/>
        <v>5.7000000000000002E-3</v>
      </c>
      <c r="K44" s="16">
        <f t="shared" si="89"/>
        <v>5.7000000000000002E-3</v>
      </c>
      <c r="L44" s="16">
        <f t="shared" si="89"/>
        <v>5.7000000000000002E-3</v>
      </c>
      <c r="M44" s="16">
        <f t="shared" si="89"/>
        <v>5.7000000000000002E-3</v>
      </c>
      <c r="N44" s="19"/>
      <c r="O44" s="88">
        <f>+'2016 LF Output (EB-2015-0075)'!C14</f>
        <v>971599.3776123994</v>
      </c>
      <c r="P44" s="88">
        <f>+'2016 LF Output (EB-2015-0075)'!D14</f>
        <v>921439.05447906686</v>
      </c>
      <c r="Q44" s="88">
        <f>+'2016 LF Output (EB-2015-0075)'!E14</f>
        <v>925575.95089572901</v>
      </c>
      <c r="R44" s="88">
        <f>+'2016 LF Output (EB-2015-0075)'!F14</f>
        <v>893675.57544573105</v>
      </c>
      <c r="S44" s="88">
        <f>+'2016 LF Output (EB-2015-0075)'!G14</f>
        <v>891790.14669746452</v>
      </c>
      <c r="T44" s="88">
        <f>+'2016 LF Output (EB-2015-0075)'!H14</f>
        <v>1103726.9883290576</v>
      </c>
      <c r="U44" s="88">
        <f>+'2016 LF Output (EB-2015-0075)'!I14</f>
        <v>1180067.9929957208</v>
      </c>
      <c r="V44" s="88">
        <f>+'2016 LF Output (EB-2015-0075)'!J14</f>
        <v>947439.48737905954</v>
      </c>
      <c r="W44" s="88">
        <f>+'2016 LF Output (EB-2015-0075)'!K14</f>
        <v>755798.69066238916</v>
      </c>
      <c r="X44" s="88">
        <f>+'2016 LF Output (EB-2015-0075)'!L14</f>
        <v>830645.81126239325</v>
      </c>
      <c r="Y44" s="88">
        <f>+'2016 LF Output (EB-2015-0075)'!M14</f>
        <v>1034128.8739957248</v>
      </c>
      <c r="Z44" s="88">
        <f>+'2016 LF Output (EB-2015-0075)'!N14</f>
        <v>1141949.9046123943</v>
      </c>
      <c r="AA44" s="19"/>
      <c r="AB44" s="91">
        <f t="shared" si="90"/>
        <v>5538.1164523906764</v>
      </c>
      <c r="AC44" s="91">
        <f t="shared" si="78"/>
        <v>5252.2026105306813</v>
      </c>
      <c r="AD44" s="91">
        <f t="shared" si="79"/>
        <v>5275.7829201056556</v>
      </c>
      <c r="AE44" s="91">
        <f t="shared" si="80"/>
        <v>5093.9507800406673</v>
      </c>
      <c r="AF44" s="91">
        <f t="shared" si="81"/>
        <v>5083.2038361755476</v>
      </c>
      <c r="AG44" s="91">
        <f t="shared" si="82"/>
        <v>6291.2438334756289</v>
      </c>
      <c r="AH44" s="91">
        <f t="shared" si="83"/>
        <v>6726.3875600756091</v>
      </c>
      <c r="AI44" s="91">
        <f t="shared" si="84"/>
        <v>5400.4050780606394</v>
      </c>
      <c r="AJ44" s="91">
        <f t="shared" si="85"/>
        <v>4308.0525367756181</v>
      </c>
      <c r="AK44" s="91">
        <f t="shared" si="86"/>
        <v>4734.681124195642</v>
      </c>
      <c r="AL44" s="91">
        <f t="shared" si="87"/>
        <v>5894.5345817756315</v>
      </c>
      <c r="AM44" s="91">
        <f t="shared" si="88"/>
        <v>6509.1144562906475</v>
      </c>
      <c r="AN44" s="92">
        <f t="shared" si="91"/>
        <v>66107.675769892638</v>
      </c>
    </row>
    <row r="45" spans="1:42" ht="15" x14ac:dyDescent="0.25">
      <c r="A45" s="16" t="s">
        <v>4</v>
      </c>
      <c r="B45" s="16">
        <v>5.7000000000000002E-3</v>
      </c>
      <c r="C45" s="16">
        <f t="shared" si="89"/>
        <v>5.7000000000000002E-3</v>
      </c>
      <c r="D45" s="16">
        <f t="shared" si="89"/>
        <v>5.7000000000000002E-3</v>
      </c>
      <c r="E45" s="16">
        <f t="shared" si="89"/>
        <v>5.7000000000000002E-3</v>
      </c>
      <c r="F45" s="16">
        <f t="shared" si="89"/>
        <v>5.7000000000000002E-3</v>
      </c>
      <c r="G45" s="16">
        <f t="shared" si="89"/>
        <v>5.7000000000000002E-3</v>
      </c>
      <c r="H45" s="16">
        <f t="shared" si="89"/>
        <v>5.7000000000000002E-3</v>
      </c>
      <c r="I45" s="16">
        <f t="shared" si="89"/>
        <v>5.7000000000000002E-3</v>
      </c>
      <c r="J45" s="16">
        <f t="shared" si="89"/>
        <v>5.7000000000000002E-3</v>
      </c>
      <c r="K45" s="16">
        <f t="shared" si="89"/>
        <v>5.7000000000000002E-3</v>
      </c>
      <c r="L45" s="16">
        <f t="shared" si="89"/>
        <v>5.7000000000000002E-3</v>
      </c>
      <c r="M45" s="16">
        <f t="shared" si="89"/>
        <v>5.7000000000000002E-3</v>
      </c>
      <c r="N45" s="19"/>
      <c r="O45" s="88">
        <f>+'2016 LF Output (EB-2015-0075)'!C17</f>
        <v>43459.959574397872</v>
      </c>
      <c r="P45" s="88">
        <f>+'2016 LF Output (EB-2015-0075)'!D17</f>
        <v>28211.13199938061</v>
      </c>
      <c r="Q45" s="88">
        <f>+'2016 LF Output (EB-2015-0075)'!E17</f>
        <v>37712.365142237846</v>
      </c>
      <c r="R45" s="88">
        <f>+'2016 LF Output (EB-2015-0075)'!F17</f>
        <v>26859.316673190217</v>
      </c>
      <c r="S45" s="88">
        <f>+'2016 LF Output (EB-2015-0075)'!G17</f>
        <v>41744.53250652369</v>
      </c>
      <c r="T45" s="88">
        <f>+'2016 LF Output (EB-2015-0075)'!H17</f>
        <v>34586.538399422068</v>
      </c>
      <c r="U45" s="88">
        <f>+'2016 LF Output (EB-2015-0075)'!I17</f>
        <v>51186.295839422062</v>
      </c>
      <c r="V45" s="88">
        <f>+'2016 LF Output (EB-2015-0075)'!J17</f>
        <v>31957.209642237845</v>
      </c>
      <c r="W45" s="88">
        <f>+'2016 LF Output (EB-2015-0075)'!K17</f>
        <v>31720.420170809433</v>
      </c>
      <c r="X45" s="88">
        <f>+'2016 LF Output (EB-2015-0075)'!L17</f>
        <v>24761.152399380717</v>
      </c>
      <c r="Y45" s="88">
        <f>+'2016 LF Output (EB-2015-0075)'!M17</f>
        <v>45269.315042237846</v>
      </c>
      <c r="Z45" s="88">
        <f>+'2016 LF Output (EB-2015-0075)'!N17</f>
        <v>37391.505770809228</v>
      </c>
      <c r="AA45" s="19"/>
      <c r="AB45" s="91">
        <f t="shared" si="90"/>
        <v>247.72176957406788</v>
      </c>
      <c r="AC45" s="91">
        <f t="shared" si="78"/>
        <v>160.80345239646948</v>
      </c>
      <c r="AD45" s="91">
        <f t="shared" si="79"/>
        <v>214.96048131075574</v>
      </c>
      <c r="AE45" s="91">
        <f t="shared" si="80"/>
        <v>153.09810503718424</v>
      </c>
      <c r="AF45" s="91">
        <f t="shared" si="81"/>
        <v>237.94383528718504</v>
      </c>
      <c r="AG45" s="91">
        <f t="shared" si="82"/>
        <v>197.1432688767058</v>
      </c>
      <c r="AH45" s="91">
        <f t="shared" si="83"/>
        <v>291.76188628470578</v>
      </c>
      <c r="AI45" s="91">
        <f t="shared" si="84"/>
        <v>182.15609496075572</v>
      </c>
      <c r="AJ45" s="91">
        <f t="shared" si="85"/>
        <v>180.80639497361378</v>
      </c>
      <c r="AK45" s="91">
        <f t="shared" si="86"/>
        <v>141.1385686764701</v>
      </c>
      <c r="AL45" s="91">
        <f t="shared" si="87"/>
        <v>258.03509574075571</v>
      </c>
      <c r="AM45" s="91">
        <f t="shared" si="88"/>
        <v>213.1315828936126</v>
      </c>
      <c r="AN45" s="92">
        <f t="shared" si="91"/>
        <v>2478.7005360122821</v>
      </c>
    </row>
    <row r="46" spans="1:42" ht="15" x14ac:dyDescent="0.25">
      <c r="A46" s="16" t="s">
        <v>5</v>
      </c>
      <c r="B46" s="16">
        <v>5.7000000000000002E-3</v>
      </c>
      <c r="C46" s="16">
        <f t="shared" si="89"/>
        <v>5.7000000000000002E-3</v>
      </c>
      <c r="D46" s="16">
        <f t="shared" si="89"/>
        <v>5.7000000000000002E-3</v>
      </c>
      <c r="E46" s="16">
        <f t="shared" si="89"/>
        <v>5.7000000000000002E-3</v>
      </c>
      <c r="F46" s="16">
        <f t="shared" si="89"/>
        <v>5.7000000000000002E-3</v>
      </c>
      <c r="G46" s="16">
        <f t="shared" si="89"/>
        <v>5.7000000000000002E-3</v>
      </c>
      <c r="H46" s="16">
        <f t="shared" si="89"/>
        <v>5.7000000000000002E-3</v>
      </c>
      <c r="I46" s="16">
        <f t="shared" si="89"/>
        <v>5.7000000000000002E-3</v>
      </c>
      <c r="J46" s="16">
        <f t="shared" si="89"/>
        <v>5.7000000000000002E-3</v>
      </c>
      <c r="K46" s="16">
        <f t="shared" si="89"/>
        <v>5.7000000000000002E-3</v>
      </c>
      <c r="L46" s="16">
        <f t="shared" si="89"/>
        <v>5.7000000000000002E-3</v>
      </c>
      <c r="M46" s="16">
        <f t="shared" si="89"/>
        <v>5.7000000000000002E-3</v>
      </c>
      <c r="N46" s="19"/>
      <c r="O46" s="88">
        <f>+'2016 LF Output (EB-2015-0075)'!C20</f>
        <v>4076491.634879163</v>
      </c>
      <c r="P46" s="88">
        <f>+'2016 LF Output (EB-2015-0075)'!D20</f>
        <v>3963541.1413096036</v>
      </c>
      <c r="Q46" s="88">
        <f>+'2016 LF Output (EB-2015-0075)'!E20</f>
        <v>3429438.8369045425</v>
      </c>
      <c r="R46" s="88">
        <f>+'2016 LF Output (EB-2015-0075)'!F20</f>
        <v>3168819.7381218625</v>
      </c>
      <c r="S46" s="88">
        <f>+'2016 LF Output (EB-2015-0075)'!G20</f>
        <v>2742913.5954758064</v>
      </c>
      <c r="T46" s="88">
        <f>+'2016 LF Output (EB-2015-0075)'!H20</f>
        <v>2444044.8856504466</v>
      </c>
      <c r="U46" s="88">
        <f>+'2016 LF Output (EB-2015-0075)'!I20</f>
        <v>2669372.6612839149</v>
      </c>
      <c r="V46" s="88">
        <f>+'2016 LF Output (EB-2015-0075)'!J20</f>
        <v>2948101.336771423</v>
      </c>
      <c r="W46" s="88">
        <f>+'2016 LF Output (EB-2015-0075)'!K20</f>
        <v>3406007.378441717</v>
      </c>
      <c r="X46" s="88">
        <f>+'2016 LF Output (EB-2015-0075)'!L20</f>
        <v>3671986.326354404</v>
      </c>
      <c r="Y46" s="88">
        <f>+'2016 LF Output (EB-2015-0075)'!M20</f>
        <v>4075367.8064700458</v>
      </c>
      <c r="Z46" s="88">
        <f>+'2016 LF Output (EB-2015-0075)'!N20</f>
        <v>4507389.3293552492</v>
      </c>
      <c r="AA46" s="19"/>
      <c r="AB46" s="91">
        <f t="shared" si="90"/>
        <v>23236.002318811228</v>
      </c>
      <c r="AC46" s="91">
        <f t="shared" si="78"/>
        <v>22592.184505464742</v>
      </c>
      <c r="AD46" s="91">
        <f t="shared" si="79"/>
        <v>19547.801370355894</v>
      </c>
      <c r="AE46" s="91">
        <f t="shared" si="80"/>
        <v>18062.272507294616</v>
      </c>
      <c r="AF46" s="91">
        <f t="shared" si="81"/>
        <v>15634.607494212098</v>
      </c>
      <c r="AG46" s="91">
        <f t="shared" si="82"/>
        <v>13931.055848207547</v>
      </c>
      <c r="AH46" s="91">
        <f t="shared" si="83"/>
        <v>15215.424169318316</v>
      </c>
      <c r="AI46" s="91">
        <f t="shared" si="84"/>
        <v>16804.177619597111</v>
      </c>
      <c r="AJ46" s="91">
        <f t="shared" si="85"/>
        <v>19414.242057117786</v>
      </c>
      <c r="AK46" s="91">
        <f t="shared" si="86"/>
        <v>20930.322060220104</v>
      </c>
      <c r="AL46" s="91">
        <f t="shared" si="87"/>
        <v>23229.596496879261</v>
      </c>
      <c r="AM46" s="91">
        <f t="shared" si="88"/>
        <v>25692.119177324923</v>
      </c>
      <c r="AN46" s="92">
        <f t="shared" si="91"/>
        <v>234289.80562480362</v>
      </c>
    </row>
    <row r="47" spans="1:42" ht="15" x14ac:dyDescent="0.25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93">
        <f>SUM(O39:O46)</f>
        <v>436992416.0879041</v>
      </c>
      <c r="P47" s="93">
        <f t="shared" ref="P47:Z47" si="92">SUM(P39:P46)</f>
        <v>404315587.59032089</v>
      </c>
      <c r="Q47" s="93">
        <f t="shared" si="92"/>
        <v>407505608.07383448</v>
      </c>
      <c r="R47" s="93">
        <f t="shared" si="92"/>
        <v>375502899.7623831</v>
      </c>
      <c r="S47" s="93">
        <f t="shared" si="92"/>
        <v>376326878.45776272</v>
      </c>
      <c r="T47" s="93">
        <f t="shared" si="92"/>
        <v>409960307.53765833</v>
      </c>
      <c r="U47" s="93">
        <f t="shared" si="92"/>
        <v>465379646.48418564</v>
      </c>
      <c r="V47" s="93">
        <f t="shared" si="92"/>
        <v>446396513.47982961</v>
      </c>
      <c r="W47" s="93">
        <f t="shared" si="92"/>
        <v>389983478.22204691</v>
      </c>
      <c r="X47" s="93">
        <f t="shared" si="92"/>
        <v>376425923.41261673</v>
      </c>
      <c r="Y47" s="93">
        <f t="shared" si="92"/>
        <v>398712646.14604026</v>
      </c>
      <c r="Z47" s="93">
        <f t="shared" si="92"/>
        <v>422089170.07137597</v>
      </c>
      <c r="AA47" s="19"/>
      <c r="AB47" s="92">
        <f>SUM(AB39:AB46)</f>
        <v>2490856.7717010533</v>
      </c>
      <c r="AC47" s="92">
        <f t="shared" ref="AC47" si="93">SUM(AC39:AC46)</f>
        <v>2304598.8492648285</v>
      </c>
      <c r="AD47" s="92">
        <f t="shared" ref="AD47" si="94">SUM(AD39:AD46)</f>
        <v>2322781.9660208565</v>
      </c>
      <c r="AE47" s="92">
        <f t="shared" ref="AE47" si="95">SUM(AE39:AE46)</f>
        <v>2140366.5286455834</v>
      </c>
      <c r="AF47" s="92">
        <f t="shared" ref="AF47" si="96">SUM(AF39:AF46)</f>
        <v>2145063.2072092476</v>
      </c>
      <c r="AG47" s="92">
        <f t="shared" ref="AG47" si="97">SUM(AG39:AG46)</f>
        <v>2336773.7529646526</v>
      </c>
      <c r="AH47" s="92">
        <f t="shared" ref="AH47" si="98">SUM(AH39:AH46)</f>
        <v>2652663.9849598585</v>
      </c>
      <c r="AI47" s="92">
        <f t="shared" ref="AI47" si="99">SUM(AI39:AI46)</f>
        <v>2544460.1268350286</v>
      </c>
      <c r="AJ47" s="92">
        <f t="shared" ref="AJ47" si="100">SUM(AJ39:AJ46)</f>
        <v>2222905.8258656678</v>
      </c>
      <c r="AK47" s="92">
        <f t="shared" ref="AK47" si="101">SUM(AK39:AK46)</f>
        <v>2145627.7634519152</v>
      </c>
      <c r="AL47" s="92">
        <f t="shared" ref="AL47" si="102">SUM(AL39:AL46)</f>
        <v>2272662.0830324297</v>
      </c>
      <c r="AM47" s="92">
        <f t="shared" ref="AM47" si="103">SUM(AM39:AM46)</f>
        <v>2405908.269406843</v>
      </c>
      <c r="AN47" s="92">
        <f t="shared" ref="AN47" si="104">SUM(AN39:AN46)</f>
        <v>27984669.129357968</v>
      </c>
      <c r="AP47" s="107"/>
    </row>
    <row r="48" spans="1:42" ht="15" x14ac:dyDescent="0.25">
      <c r="A48" s="17"/>
      <c r="B48" s="268" t="s">
        <v>23</v>
      </c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18"/>
      <c r="O48" s="268" t="s">
        <v>50</v>
      </c>
      <c r="P48" s="268"/>
      <c r="Q48" s="268"/>
      <c r="R48" s="268"/>
      <c r="S48" s="268"/>
      <c r="T48" s="268"/>
      <c r="U48" s="268"/>
      <c r="V48" s="268"/>
      <c r="W48" s="268"/>
      <c r="X48" s="268"/>
      <c r="Y48" s="268"/>
      <c r="Z48" s="268"/>
      <c r="AA48" s="18"/>
      <c r="AB48" s="268" t="s">
        <v>57</v>
      </c>
      <c r="AC48" s="268"/>
      <c r="AD48" s="268"/>
      <c r="AE48" s="268"/>
      <c r="AF48" s="268"/>
      <c r="AG48" s="268"/>
      <c r="AH48" s="268"/>
      <c r="AI48" s="268"/>
      <c r="AJ48" s="268"/>
      <c r="AK48" s="268"/>
      <c r="AL48" s="268"/>
      <c r="AM48" s="268"/>
      <c r="AN48" s="17"/>
    </row>
    <row r="49" spans="1:40" ht="15" x14ac:dyDescent="0.25">
      <c r="A49" s="17" t="s">
        <v>54</v>
      </c>
      <c r="B49" s="17" t="s">
        <v>8</v>
      </c>
      <c r="C49" s="17" t="s">
        <v>9</v>
      </c>
      <c r="D49" s="17" t="s">
        <v>10</v>
      </c>
      <c r="E49" s="17" t="s">
        <v>11</v>
      </c>
      <c r="F49" s="17" t="s">
        <v>12</v>
      </c>
      <c r="G49" s="17" t="s">
        <v>13</v>
      </c>
      <c r="H49" s="17" t="s">
        <v>14</v>
      </c>
      <c r="I49" s="17" t="s">
        <v>15</v>
      </c>
      <c r="J49" s="17" t="s">
        <v>16</v>
      </c>
      <c r="K49" s="17" t="s">
        <v>17</v>
      </c>
      <c r="L49" s="17" t="s">
        <v>18</v>
      </c>
      <c r="M49" s="17" t="s">
        <v>19</v>
      </c>
      <c r="N49" s="18"/>
      <c r="O49" s="17" t="s">
        <v>8</v>
      </c>
      <c r="P49" s="17" t="s">
        <v>9</v>
      </c>
      <c r="Q49" s="17" t="s">
        <v>10</v>
      </c>
      <c r="R49" s="17" t="s">
        <v>11</v>
      </c>
      <c r="S49" s="17" t="s">
        <v>12</v>
      </c>
      <c r="T49" s="17" t="s">
        <v>13</v>
      </c>
      <c r="U49" s="17" t="s">
        <v>14</v>
      </c>
      <c r="V49" s="17" t="s">
        <v>15</v>
      </c>
      <c r="W49" s="17" t="s">
        <v>16</v>
      </c>
      <c r="X49" s="17" t="s">
        <v>17</v>
      </c>
      <c r="Y49" s="17" t="s">
        <v>18</v>
      </c>
      <c r="Z49" s="17" t="s">
        <v>19</v>
      </c>
      <c r="AA49" s="18"/>
      <c r="AB49" s="17" t="s">
        <v>8</v>
      </c>
      <c r="AC49" s="17" t="s">
        <v>9</v>
      </c>
      <c r="AD49" s="17" t="s">
        <v>10</v>
      </c>
      <c r="AE49" s="17" t="s">
        <v>11</v>
      </c>
      <c r="AF49" s="17" t="s">
        <v>12</v>
      </c>
      <c r="AG49" s="17" t="s">
        <v>13</v>
      </c>
      <c r="AH49" s="17" t="s">
        <v>14</v>
      </c>
      <c r="AI49" s="17" t="s">
        <v>15</v>
      </c>
      <c r="AJ49" s="17" t="s">
        <v>16</v>
      </c>
      <c r="AK49" s="17" t="s">
        <v>17</v>
      </c>
      <c r="AL49" s="17" t="s">
        <v>18</v>
      </c>
      <c r="AM49" s="17" t="s">
        <v>19</v>
      </c>
      <c r="AN49" s="17" t="s">
        <v>21</v>
      </c>
    </row>
    <row r="50" spans="1:40" ht="15" x14ac:dyDescent="0.25">
      <c r="A50" s="16" t="s">
        <v>0</v>
      </c>
      <c r="B50" s="20">
        <v>7.7999999999999996E-3</v>
      </c>
      <c r="C50" s="21">
        <f>+B50</f>
        <v>7.7999999999999996E-3</v>
      </c>
      <c r="D50" s="21">
        <f t="shared" ref="D50:M50" si="105">+C50</f>
        <v>7.7999999999999996E-3</v>
      </c>
      <c r="E50" s="21">
        <f t="shared" si="105"/>
        <v>7.7999999999999996E-3</v>
      </c>
      <c r="F50" s="21">
        <f t="shared" si="105"/>
        <v>7.7999999999999996E-3</v>
      </c>
      <c r="G50" s="21">
        <f t="shared" si="105"/>
        <v>7.7999999999999996E-3</v>
      </c>
      <c r="H50" s="21">
        <f t="shared" si="105"/>
        <v>7.7999999999999996E-3</v>
      </c>
      <c r="I50" s="21">
        <f t="shared" si="105"/>
        <v>7.7999999999999996E-3</v>
      </c>
      <c r="J50" s="21">
        <f t="shared" si="105"/>
        <v>7.7999999999999996E-3</v>
      </c>
      <c r="K50" s="21">
        <f t="shared" si="105"/>
        <v>7.7999999999999996E-3</v>
      </c>
      <c r="L50" s="21">
        <f t="shared" si="105"/>
        <v>7.7999999999999996E-3</v>
      </c>
      <c r="M50" s="21">
        <f t="shared" si="105"/>
        <v>7.7999999999999996E-3</v>
      </c>
      <c r="N50" s="19"/>
      <c r="O50" s="88">
        <f>+'2016 LF Output (EB-2015-0075)'!C5</f>
        <v>149661678.40167341</v>
      </c>
      <c r="P50" s="88">
        <f>+'2016 LF Output (EB-2015-0075)'!D5</f>
        <v>136979245.0427838</v>
      </c>
      <c r="Q50" s="88">
        <f>+'2016 LF Output (EB-2015-0075)'!E5</f>
        <v>135585637.68743125</v>
      </c>
      <c r="R50" s="88">
        <f>+'2016 LF Output (EB-2015-0075)'!F5</f>
        <v>122249662.94180256</v>
      </c>
      <c r="S50" s="88">
        <f>+'2016 LF Output (EB-2015-0075)'!G5</f>
        <v>122974667.37354186</v>
      </c>
      <c r="T50" s="88">
        <f>+'2016 LF Output (EB-2015-0075)'!H5</f>
        <v>142614907.85531557</v>
      </c>
      <c r="U50" s="88">
        <f>+'2016 LF Output (EB-2015-0075)'!I5</f>
        <v>172225556.55082604</v>
      </c>
      <c r="V50" s="88">
        <f>+'2016 LF Output (EB-2015-0075)'!J5</f>
        <v>162979494.93154991</v>
      </c>
      <c r="W50" s="88">
        <f>+'2016 LF Output (EB-2015-0075)'!K5</f>
        <v>134505573.2875323</v>
      </c>
      <c r="X50" s="88">
        <f>+'2016 LF Output (EB-2015-0075)'!L5</f>
        <v>133439399.21316184</v>
      </c>
      <c r="Y50" s="88">
        <f>+'2016 LF Output (EB-2015-0075)'!M5</f>
        <v>137807721.33330089</v>
      </c>
      <c r="Z50" s="88">
        <f>+'2016 LF Output (EB-2015-0075)'!N5</f>
        <v>148542475.07749742</v>
      </c>
      <c r="AA50" s="19"/>
      <c r="AB50" s="91">
        <f>+B50*O50</f>
        <v>1167361.0915330525</v>
      </c>
      <c r="AC50" s="91">
        <f t="shared" ref="AC50:AC57" si="106">+C50*P50</f>
        <v>1068438.1113337136</v>
      </c>
      <c r="AD50" s="91">
        <f t="shared" ref="AD50:AD57" si="107">+D50*Q50</f>
        <v>1057567.9739619638</v>
      </c>
      <c r="AE50" s="91">
        <f t="shared" ref="AE50:AE57" si="108">+E50*R50</f>
        <v>953547.37094605993</v>
      </c>
      <c r="AF50" s="91">
        <f t="shared" ref="AF50:AF57" si="109">+F50*S50</f>
        <v>959202.40551362652</v>
      </c>
      <c r="AG50" s="91">
        <f t="shared" ref="AG50:AG57" si="110">+G50*T50</f>
        <v>1112396.2812714614</v>
      </c>
      <c r="AH50" s="91">
        <f t="shared" ref="AH50:AH57" si="111">+H50*U50</f>
        <v>1343359.3410964431</v>
      </c>
      <c r="AI50" s="91">
        <f t="shared" ref="AI50:AI57" si="112">+I50*V50</f>
        <v>1271240.0604660893</v>
      </c>
      <c r="AJ50" s="91">
        <f t="shared" ref="AJ50:AJ57" si="113">+J50*W50</f>
        <v>1049143.4716427519</v>
      </c>
      <c r="AK50" s="91">
        <f t="shared" ref="AK50:AK57" si="114">+K50*X50</f>
        <v>1040827.3138626623</v>
      </c>
      <c r="AL50" s="91">
        <f t="shared" ref="AL50:AL57" si="115">+L50*Y50</f>
        <v>1074900.226399747</v>
      </c>
      <c r="AM50" s="91">
        <f t="shared" ref="AM50:AM57" si="116">+M50*Z50</f>
        <v>1158631.3056044797</v>
      </c>
      <c r="AN50" s="92">
        <f>SUM(AB50:AM50)</f>
        <v>13256614.953632051</v>
      </c>
    </row>
    <row r="51" spans="1:40" ht="15" x14ac:dyDescent="0.25">
      <c r="A51" s="16" t="s">
        <v>1</v>
      </c>
      <c r="B51" s="20">
        <v>6.7999999999999996E-3</v>
      </c>
      <c r="C51" s="21">
        <f t="shared" ref="C51:M57" si="117">+B51</f>
        <v>6.7999999999999996E-3</v>
      </c>
      <c r="D51" s="21">
        <f t="shared" si="117"/>
        <v>6.7999999999999996E-3</v>
      </c>
      <c r="E51" s="21">
        <f t="shared" si="117"/>
        <v>6.7999999999999996E-3</v>
      </c>
      <c r="F51" s="21">
        <f t="shared" si="117"/>
        <v>6.7999999999999996E-3</v>
      </c>
      <c r="G51" s="21">
        <f t="shared" si="117"/>
        <v>6.7999999999999996E-3</v>
      </c>
      <c r="H51" s="21">
        <f t="shared" si="117"/>
        <v>6.7999999999999996E-3</v>
      </c>
      <c r="I51" s="21">
        <f t="shared" si="117"/>
        <v>6.7999999999999996E-3</v>
      </c>
      <c r="J51" s="21">
        <f t="shared" si="117"/>
        <v>6.7999999999999996E-3</v>
      </c>
      <c r="K51" s="21">
        <f t="shared" si="117"/>
        <v>6.7999999999999996E-3</v>
      </c>
      <c r="L51" s="21">
        <f t="shared" si="117"/>
        <v>6.7999999999999996E-3</v>
      </c>
      <c r="M51" s="21">
        <f t="shared" si="117"/>
        <v>6.7999999999999996E-3</v>
      </c>
      <c r="N51" s="19"/>
      <c r="O51" s="88">
        <f>+'2016 LF Output (EB-2015-0075)'!C8</f>
        <v>55257672.034677684</v>
      </c>
      <c r="P51" s="88">
        <f>+'2016 LF Output (EB-2015-0075)'!D8</f>
        <v>50490546.364033498</v>
      </c>
      <c r="Q51" s="88">
        <f>+'2016 LF Output (EB-2015-0075)'!E8</f>
        <v>51603358.447877862</v>
      </c>
      <c r="R51" s="88">
        <f>+'2016 LF Output (EB-2015-0075)'!F8</f>
        <v>45997569.037373438</v>
      </c>
      <c r="S51" s="88">
        <f>+'2016 LF Output (EB-2015-0075)'!G8</f>
        <v>48300232.928217687</v>
      </c>
      <c r="T51" s="88">
        <f>+'2016 LF Output (EB-2015-0075)'!H8</f>
        <v>54006411.050678216</v>
      </c>
      <c r="U51" s="88">
        <f>+'2016 LF Output (EB-2015-0075)'!I8</f>
        <v>60679874.569991343</v>
      </c>
      <c r="V51" s="88">
        <f>+'2016 LF Output (EB-2015-0075)'!J8</f>
        <v>53727130.810204186</v>
      </c>
      <c r="W51" s="88">
        <f>+'2016 LF Output (EB-2015-0075)'!K8</f>
        <v>49251981.381350741</v>
      </c>
      <c r="X51" s="88">
        <f>+'2016 LF Output (EB-2015-0075)'!L8</f>
        <v>40727611.945286244</v>
      </c>
      <c r="Y51" s="88">
        <f>+'2016 LF Output (EB-2015-0075)'!M8</f>
        <v>50292627.555621058</v>
      </c>
      <c r="Z51" s="88">
        <f>+'2016 LF Output (EB-2015-0075)'!N8</f>
        <v>53921364.618109204</v>
      </c>
      <c r="AA51" s="19"/>
      <c r="AB51" s="91">
        <f t="shared" ref="AB51:AB57" si="118">+B51*O51</f>
        <v>375752.16983580822</v>
      </c>
      <c r="AC51" s="91">
        <f t="shared" si="106"/>
        <v>343335.71527542779</v>
      </c>
      <c r="AD51" s="91">
        <f t="shared" si="107"/>
        <v>350902.83744556946</v>
      </c>
      <c r="AE51" s="91">
        <f t="shared" si="108"/>
        <v>312783.46945413935</v>
      </c>
      <c r="AF51" s="91">
        <f t="shared" si="109"/>
        <v>328441.58391188027</v>
      </c>
      <c r="AG51" s="91">
        <f t="shared" si="110"/>
        <v>367243.59514461184</v>
      </c>
      <c r="AH51" s="91">
        <f t="shared" si="111"/>
        <v>412623.14707594109</v>
      </c>
      <c r="AI51" s="91">
        <f t="shared" si="112"/>
        <v>365344.48950938846</v>
      </c>
      <c r="AJ51" s="91">
        <f t="shared" si="113"/>
        <v>334913.47339318501</v>
      </c>
      <c r="AK51" s="91">
        <f t="shared" si="114"/>
        <v>276947.76122794644</v>
      </c>
      <c r="AL51" s="91">
        <f t="shared" si="115"/>
        <v>341989.86737822316</v>
      </c>
      <c r="AM51" s="91">
        <f t="shared" si="116"/>
        <v>366665.27940314257</v>
      </c>
      <c r="AN51" s="92">
        <f t="shared" ref="AN51:AN57" si="119">SUM(AB51:AM51)</f>
        <v>4176943.3890552637</v>
      </c>
    </row>
    <row r="52" spans="1:40" ht="15" x14ac:dyDescent="0.25">
      <c r="A52" s="16" t="s">
        <v>2</v>
      </c>
      <c r="B52" s="20">
        <v>2.7065000000000001</v>
      </c>
      <c r="C52" s="21">
        <f t="shared" si="117"/>
        <v>2.7065000000000001</v>
      </c>
      <c r="D52" s="21">
        <f t="shared" si="117"/>
        <v>2.7065000000000001</v>
      </c>
      <c r="E52" s="21">
        <f t="shared" si="117"/>
        <v>2.7065000000000001</v>
      </c>
      <c r="F52" s="21">
        <f t="shared" si="117"/>
        <v>2.7065000000000001</v>
      </c>
      <c r="G52" s="21">
        <f t="shared" si="117"/>
        <v>2.7065000000000001</v>
      </c>
      <c r="H52" s="21">
        <f t="shared" si="117"/>
        <v>2.7065000000000001</v>
      </c>
      <c r="I52" s="21">
        <f t="shared" si="117"/>
        <v>2.7065000000000001</v>
      </c>
      <c r="J52" s="21">
        <f t="shared" si="117"/>
        <v>2.7065000000000001</v>
      </c>
      <c r="K52" s="21">
        <f t="shared" si="117"/>
        <v>2.7065000000000001</v>
      </c>
      <c r="L52" s="21">
        <f t="shared" si="117"/>
        <v>2.7065000000000001</v>
      </c>
      <c r="M52" s="21">
        <f t="shared" si="117"/>
        <v>2.7065000000000001</v>
      </c>
      <c r="N52" s="19"/>
      <c r="O52" s="88">
        <f>+'2016 LF Output (EB-2015-0075)'!C51</f>
        <v>392110.00360810797</v>
      </c>
      <c r="P52" s="88">
        <f>+'2016 LF Output (EB-2015-0075)'!D51</f>
        <v>405105.96170579101</v>
      </c>
      <c r="Q52" s="88">
        <f>+'2016 LF Output (EB-2015-0075)'!E51</f>
        <v>408776.532522308</v>
      </c>
      <c r="R52" s="88">
        <f>+'2016 LF Output (EB-2015-0075)'!F51</f>
        <v>405251.12203083298</v>
      </c>
      <c r="S52" s="88">
        <f>+'2016 LF Output (EB-2015-0075)'!G51</f>
        <v>409205.255602372</v>
      </c>
      <c r="T52" s="88">
        <f>+'2016 LF Output (EB-2015-0075)'!H51</f>
        <v>480069.756296437</v>
      </c>
      <c r="U52" s="88">
        <f>+'2016 LF Output (EB-2015-0075)'!I51</f>
        <v>476027.85238499602</v>
      </c>
      <c r="V52" s="88">
        <f>+'2016 LF Output (EB-2015-0075)'!J51</f>
        <v>437111.254376053</v>
      </c>
      <c r="W52" s="88">
        <f>+'2016 LF Output (EB-2015-0075)'!K51</f>
        <v>426187.842967198</v>
      </c>
      <c r="X52" s="88">
        <f>+'2016 LF Output (EB-2015-0075)'!L51</f>
        <v>432352.51131076802</v>
      </c>
      <c r="Y52" s="88">
        <f>+'2016 LF Output (EB-2015-0075)'!M51</f>
        <v>406896.54501691298</v>
      </c>
      <c r="Z52" s="88">
        <f>+'2016 LF Output (EB-2015-0075)'!N51</f>
        <v>420216.67689097801</v>
      </c>
      <c r="AA52" s="19"/>
      <c r="AB52" s="91">
        <f t="shared" si="118"/>
        <v>1061245.7247653443</v>
      </c>
      <c r="AC52" s="91">
        <f t="shared" si="106"/>
        <v>1096419.2853567235</v>
      </c>
      <c r="AD52" s="91">
        <f t="shared" si="107"/>
        <v>1106353.6852716266</v>
      </c>
      <c r="AE52" s="91">
        <f t="shared" si="108"/>
        <v>1096812.1617764495</v>
      </c>
      <c r="AF52" s="91">
        <f t="shared" si="109"/>
        <v>1107514.0242878199</v>
      </c>
      <c r="AG52" s="91">
        <f t="shared" si="110"/>
        <v>1299308.7954163067</v>
      </c>
      <c r="AH52" s="91">
        <f t="shared" si="111"/>
        <v>1288369.3824799918</v>
      </c>
      <c r="AI52" s="91">
        <f t="shared" si="112"/>
        <v>1183041.6099687875</v>
      </c>
      <c r="AJ52" s="91">
        <f t="shared" si="113"/>
        <v>1153477.3969907213</v>
      </c>
      <c r="AK52" s="91">
        <f t="shared" si="114"/>
        <v>1170162.0718625938</v>
      </c>
      <c r="AL52" s="91">
        <f t="shared" si="115"/>
        <v>1101265.499088275</v>
      </c>
      <c r="AM52" s="91">
        <f t="shared" si="116"/>
        <v>1137316.4360054319</v>
      </c>
      <c r="AN52" s="92">
        <f t="shared" si="119"/>
        <v>13801286.073270071</v>
      </c>
    </row>
    <row r="53" spans="1:40" ht="15" x14ac:dyDescent="0.25">
      <c r="A53" s="16" t="s">
        <v>48</v>
      </c>
      <c r="B53" s="20">
        <v>3.0916999999999999</v>
      </c>
      <c r="C53" s="21">
        <f t="shared" si="117"/>
        <v>3.0916999999999999</v>
      </c>
      <c r="D53" s="21">
        <f t="shared" si="117"/>
        <v>3.0916999999999999</v>
      </c>
      <c r="E53" s="21">
        <f t="shared" si="117"/>
        <v>3.0916999999999999</v>
      </c>
      <c r="F53" s="21">
        <f t="shared" si="117"/>
        <v>3.0916999999999999</v>
      </c>
      <c r="G53" s="21">
        <f t="shared" si="117"/>
        <v>3.0916999999999999</v>
      </c>
      <c r="H53" s="21">
        <f t="shared" si="117"/>
        <v>3.0916999999999999</v>
      </c>
      <c r="I53" s="21">
        <f t="shared" si="117"/>
        <v>3.0916999999999999</v>
      </c>
      <c r="J53" s="21">
        <f t="shared" si="117"/>
        <v>3.0916999999999999</v>
      </c>
      <c r="K53" s="21">
        <f t="shared" si="117"/>
        <v>3.0916999999999999</v>
      </c>
      <c r="L53" s="21">
        <f t="shared" si="117"/>
        <v>3.0916999999999999</v>
      </c>
      <c r="M53" s="21">
        <f t="shared" si="117"/>
        <v>3.0916999999999999</v>
      </c>
      <c r="N53" s="19"/>
      <c r="O53" s="88">
        <f>+'2016 LF Output (EB-2015-0075)'!C52</f>
        <v>46032.927912020699</v>
      </c>
      <c r="P53" s="88">
        <f>+'2016 LF Output (EB-2015-0075)'!D52</f>
        <v>45025.223545420798</v>
      </c>
      <c r="Q53" s="88">
        <f>+'2016 LF Output (EB-2015-0075)'!E52</f>
        <v>44681.977231033532</v>
      </c>
      <c r="R53" s="88">
        <f>+'2016 LF Output (EB-2015-0075)'!F52</f>
        <v>46213.44118257946</v>
      </c>
      <c r="S53" s="88">
        <f>+'2016 LF Output (EB-2015-0075)'!G52</f>
        <v>45829.57144703823</v>
      </c>
      <c r="T53" s="88">
        <f>+'2016 LF Output (EB-2015-0075)'!H52</f>
        <v>44554.331125701414</v>
      </c>
      <c r="U53" s="88">
        <f>+'2016 LF Output (EB-2015-0075)'!I52</f>
        <v>43933.236637281349</v>
      </c>
      <c r="V53" s="88">
        <f>+'2016 LF Output (EB-2015-0075)'!J52</f>
        <v>45070.057607332768</v>
      </c>
      <c r="W53" s="88">
        <f>+'2016 LF Output (EB-2015-0075)'!K52</f>
        <v>45295.543351869943</v>
      </c>
      <c r="X53" s="88">
        <f>+'2016 LF Output (EB-2015-0075)'!L52</f>
        <v>44073.653076953953</v>
      </c>
      <c r="Y53" s="88">
        <f>+'2016 LF Output (EB-2015-0075)'!M52</f>
        <v>43130.531988693299</v>
      </c>
      <c r="Z53" s="88">
        <f>+'2016 LF Output (EB-2015-0075)'!N52</f>
        <v>44820.806615057103</v>
      </c>
      <c r="AA53" s="19"/>
      <c r="AB53" s="91">
        <f t="shared" si="118"/>
        <v>142320.00322559438</v>
      </c>
      <c r="AC53" s="91">
        <f t="shared" si="106"/>
        <v>139204.48363537749</v>
      </c>
      <c r="AD53" s="91">
        <f t="shared" si="107"/>
        <v>138143.26900518636</v>
      </c>
      <c r="AE53" s="91">
        <f t="shared" si="108"/>
        <v>142878.09610418091</v>
      </c>
      <c r="AF53" s="91">
        <f t="shared" si="109"/>
        <v>141691.28604280809</v>
      </c>
      <c r="AG53" s="91">
        <f t="shared" si="110"/>
        <v>137748.62554133104</v>
      </c>
      <c r="AH53" s="91">
        <f t="shared" si="111"/>
        <v>135828.38771148273</v>
      </c>
      <c r="AI53" s="91">
        <f t="shared" si="112"/>
        <v>139343.09710459071</v>
      </c>
      <c r="AJ53" s="91">
        <f t="shared" si="113"/>
        <v>140040.2313809763</v>
      </c>
      <c r="AK53" s="91">
        <f t="shared" si="114"/>
        <v>136262.51321801855</v>
      </c>
      <c r="AL53" s="91">
        <f t="shared" si="115"/>
        <v>133346.66574944305</v>
      </c>
      <c r="AM53" s="91">
        <f t="shared" si="116"/>
        <v>138572.48781177204</v>
      </c>
      <c r="AN53" s="92">
        <f t="shared" si="119"/>
        <v>1665379.1465307614</v>
      </c>
    </row>
    <row r="54" spans="1:40" ht="15" x14ac:dyDescent="0.25">
      <c r="A54" s="16" t="s">
        <v>49</v>
      </c>
      <c r="B54" s="20">
        <v>3.0916999999999999</v>
      </c>
      <c r="C54" s="21">
        <f t="shared" si="117"/>
        <v>3.0916999999999999</v>
      </c>
      <c r="D54" s="21">
        <f t="shared" si="117"/>
        <v>3.0916999999999999</v>
      </c>
      <c r="E54" s="21">
        <f t="shared" si="117"/>
        <v>3.0916999999999999</v>
      </c>
      <c r="F54" s="21">
        <f t="shared" si="117"/>
        <v>3.0916999999999999</v>
      </c>
      <c r="G54" s="21">
        <f t="shared" si="117"/>
        <v>3.0916999999999999</v>
      </c>
      <c r="H54" s="21">
        <f t="shared" si="117"/>
        <v>3.0916999999999999</v>
      </c>
      <c r="I54" s="21">
        <f t="shared" si="117"/>
        <v>3.0916999999999999</v>
      </c>
      <c r="J54" s="21">
        <f t="shared" si="117"/>
        <v>3.0916999999999999</v>
      </c>
      <c r="K54" s="21">
        <f t="shared" si="117"/>
        <v>3.0916999999999999</v>
      </c>
      <c r="L54" s="21">
        <f t="shared" si="117"/>
        <v>3.0916999999999999</v>
      </c>
      <c r="M54" s="21">
        <f t="shared" si="117"/>
        <v>3.0916999999999999</v>
      </c>
      <c r="N54" s="19"/>
      <c r="O54" s="88">
        <f>+'2016 LF Output (EB-2015-0075)'!C53</f>
        <v>172697.7863960843</v>
      </c>
      <c r="P54" s="88">
        <f>+'2016 LF Output (EB-2015-0075)'!D53</f>
        <v>173681.95863000496</v>
      </c>
      <c r="Q54" s="88">
        <f>+'2016 LF Output (EB-2015-0075)'!E53</f>
        <v>169123.16469374794</v>
      </c>
      <c r="R54" s="88">
        <f>+'2016 LF Output (EB-2015-0075)'!F53</f>
        <v>166357.97259318261</v>
      </c>
      <c r="S54" s="88">
        <f>+'2016 LF Output (EB-2015-0075)'!G53</f>
        <v>157923.31818202039</v>
      </c>
      <c r="T54" s="88">
        <f>+'2016 LF Output (EB-2015-0075)'!H53</f>
        <v>176755.87208026473</v>
      </c>
      <c r="U54" s="88">
        <f>+'2016 LF Output (EB-2015-0075)'!I53</f>
        <v>171562.91152050081</v>
      </c>
      <c r="V54" s="88">
        <f>+'2016 LF Output (EB-2015-0075)'!J53</f>
        <v>165855.06848050316</v>
      </c>
      <c r="W54" s="88">
        <f>+'2016 LF Output (EB-2015-0075)'!K53</f>
        <v>170053.05442101072</v>
      </c>
      <c r="X54" s="88">
        <f>+'2016 LF Output (EB-2015-0075)'!L53</f>
        <v>164212.76248104469</v>
      </c>
      <c r="Y54" s="88">
        <f>+'2016 LF Output (EB-2015-0075)'!M53</f>
        <v>163362.7875100369</v>
      </c>
      <c r="Z54" s="88">
        <f>+'2016 LF Output (EB-2015-0075)'!N53</f>
        <v>169576.55267017771</v>
      </c>
      <c r="AA54" s="19"/>
      <c r="AB54" s="91">
        <f t="shared" si="118"/>
        <v>533929.74620077375</v>
      </c>
      <c r="AC54" s="91">
        <f t="shared" si="106"/>
        <v>536972.51149638626</v>
      </c>
      <c r="AD54" s="91">
        <f t="shared" si="107"/>
        <v>522878.08828366047</v>
      </c>
      <c r="AE54" s="91">
        <f t="shared" si="108"/>
        <v>514328.94386634266</v>
      </c>
      <c r="AF54" s="91">
        <f t="shared" si="109"/>
        <v>488251.52282335242</v>
      </c>
      <c r="AG54" s="91">
        <f t="shared" si="110"/>
        <v>546476.12971055449</v>
      </c>
      <c r="AH54" s="91">
        <f t="shared" si="111"/>
        <v>530421.0535479323</v>
      </c>
      <c r="AI54" s="91">
        <f t="shared" si="112"/>
        <v>512774.11522117164</v>
      </c>
      <c r="AJ54" s="91">
        <f t="shared" si="113"/>
        <v>525753.02835343883</v>
      </c>
      <c r="AK54" s="91">
        <f t="shared" si="114"/>
        <v>507696.59776264586</v>
      </c>
      <c r="AL54" s="91">
        <f t="shared" si="115"/>
        <v>505068.73014478106</v>
      </c>
      <c r="AM54" s="91">
        <f t="shared" si="116"/>
        <v>524279.82789038843</v>
      </c>
      <c r="AN54" s="92">
        <f t="shared" si="119"/>
        <v>6248830.295301429</v>
      </c>
    </row>
    <row r="55" spans="1:40" ht="15" x14ac:dyDescent="0.25">
      <c r="A55" s="16" t="s">
        <v>3</v>
      </c>
      <c r="B55" s="20">
        <v>6.8999999999999999E-3</v>
      </c>
      <c r="C55" s="21">
        <f t="shared" si="117"/>
        <v>6.8999999999999999E-3</v>
      </c>
      <c r="D55" s="21">
        <f t="shared" si="117"/>
        <v>6.8999999999999999E-3</v>
      </c>
      <c r="E55" s="21">
        <f t="shared" si="117"/>
        <v>6.8999999999999999E-3</v>
      </c>
      <c r="F55" s="21">
        <f t="shared" si="117"/>
        <v>6.8999999999999999E-3</v>
      </c>
      <c r="G55" s="21">
        <f t="shared" si="117"/>
        <v>6.8999999999999999E-3</v>
      </c>
      <c r="H55" s="21">
        <f t="shared" si="117"/>
        <v>6.8999999999999999E-3</v>
      </c>
      <c r="I55" s="21">
        <f t="shared" si="117"/>
        <v>6.8999999999999999E-3</v>
      </c>
      <c r="J55" s="21">
        <f t="shared" si="117"/>
        <v>6.8999999999999999E-3</v>
      </c>
      <c r="K55" s="21">
        <f t="shared" si="117"/>
        <v>6.8999999999999999E-3</v>
      </c>
      <c r="L55" s="21">
        <f t="shared" si="117"/>
        <v>6.8999999999999999E-3</v>
      </c>
      <c r="M55" s="21">
        <f t="shared" si="117"/>
        <v>6.8999999999999999E-3</v>
      </c>
      <c r="N55" s="19"/>
      <c r="O55" s="88">
        <f>+'2016 LF Output (EB-2015-0075)'!C14</f>
        <v>971599.3776123994</v>
      </c>
      <c r="P55" s="88">
        <f>+'2016 LF Output (EB-2015-0075)'!D14</f>
        <v>921439.05447906686</v>
      </c>
      <c r="Q55" s="88">
        <f>+'2016 LF Output (EB-2015-0075)'!E14</f>
        <v>925575.95089572901</v>
      </c>
      <c r="R55" s="88">
        <f>+'2016 LF Output (EB-2015-0075)'!F14</f>
        <v>893675.57544573105</v>
      </c>
      <c r="S55" s="88">
        <f>+'2016 LF Output (EB-2015-0075)'!G14</f>
        <v>891790.14669746452</v>
      </c>
      <c r="T55" s="88">
        <f>+'2016 LF Output (EB-2015-0075)'!H14</f>
        <v>1103726.9883290576</v>
      </c>
      <c r="U55" s="88">
        <f>+'2016 LF Output (EB-2015-0075)'!I14</f>
        <v>1180067.9929957208</v>
      </c>
      <c r="V55" s="88">
        <f>+'2016 LF Output (EB-2015-0075)'!J14</f>
        <v>947439.48737905954</v>
      </c>
      <c r="W55" s="88">
        <f>+'2016 LF Output (EB-2015-0075)'!K14</f>
        <v>755798.69066238916</v>
      </c>
      <c r="X55" s="88">
        <f>+'2016 LF Output (EB-2015-0075)'!L14</f>
        <v>830645.81126239325</v>
      </c>
      <c r="Y55" s="88">
        <f>+'2016 LF Output (EB-2015-0075)'!M14</f>
        <v>1034128.8739957248</v>
      </c>
      <c r="Z55" s="88">
        <f>+'2016 LF Output (EB-2015-0075)'!N14</f>
        <v>1141949.9046123943</v>
      </c>
      <c r="AA55" s="19"/>
      <c r="AB55" s="91">
        <f t="shared" si="118"/>
        <v>6704.0357055255554</v>
      </c>
      <c r="AC55" s="91">
        <f t="shared" si="106"/>
        <v>6357.929475905561</v>
      </c>
      <c r="AD55" s="91">
        <f t="shared" si="107"/>
        <v>6386.47406118053</v>
      </c>
      <c r="AE55" s="91">
        <f t="shared" si="108"/>
        <v>6166.3614705755444</v>
      </c>
      <c r="AF55" s="91">
        <f t="shared" si="109"/>
        <v>6153.3520122125046</v>
      </c>
      <c r="AG55" s="91">
        <f t="shared" si="110"/>
        <v>7615.716219470497</v>
      </c>
      <c r="AH55" s="91">
        <f t="shared" si="111"/>
        <v>8142.4691516704734</v>
      </c>
      <c r="AI55" s="91">
        <f t="shared" si="112"/>
        <v>6537.3324629155104</v>
      </c>
      <c r="AJ55" s="91">
        <f t="shared" si="113"/>
        <v>5215.0109655704855</v>
      </c>
      <c r="AK55" s="91">
        <f t="shared" si="114"/>
        <v>5731.4560977105129</v>
      </c>
      <c r="AL55" s="91">
        <f t="shared" si="115"/>
        <v>7135.4892305705016</v>
      </c>
      <c r="AM55" s="91">
        <f t="shared" si="116"/>
        <v>7879.4543418255207</v>
      </c>
      <c r="AN55" s="92">
        <f t="shared" si="119"/>
        <v>80025.0811951332</v>
      </c>
    </row>
    <row r="56" spans="1:40" ht="15" x14ac:dyDescent="0.25">
      <c r="A56" s="16" t="s">
        <v>4</v>
      </c>
      <c r="B56" s="20">
        <v>2.2490000000000001</v>
      </c>
      <c r="C56" s="21">
        <f t="shared" si="117"/>
        <v>2.2490000000000001</v>
      </c>
      <c r="D56" s="21">
        <f t="shared" si="117"/>
        <v>2.2490000000000001</v>
      </c>
      <c r="E56" s="21">
        <f t="shared" si="117"/>
        <v>2.2490000000000001</v>
      </c>
      <c r="F56" s="21">
        <f t="shared" si="117"/>
        <v>2.2490000000000001</v>
      </c>
      <c r="G56" s="21">
        <f t="shared" si="117"/>
        <v>2.2490000000000001</v>
      </c>
      <c r="H56" s="21">
        <f t="shared" si="117"/>
        <v>2.2490000000000001</v>
      </c>
      <c r="I56" s="21">
        <f t="shared" si="117"/>
        <v>2.2490000000000001</v>
      </c>
      <c r="J56" s="21">
        <f t="shared" si="117"/>
        <v>2.2490000000000001</v>
      </c>
      <c r="K56" s="21">
        <f t="shared" si="117"/>
        <v>2.2490000000000001</v>
      </c>
      <c r="L56" s="21">
        <f t="shared" si="117"/>
        <v>2.2490000000000001</v>
      </c>
      <c r="M56" s="21">
        <f t="shared" si="117"/>
        <v>2.2490000000000001</v>
      </c>
      <c r="N56" s="19"/>
      <c r="O56" s="88">
        <f>+'2016 LF Output (EB-2015-0075)'!C54</f>
        <v>129.106402951532</v>
      </c>
      <c r="P56" s="88">
        <f>+'2016 LF Output (EB-2015-0075)'!D54</f>
        <v>73.403235513569797</v>
      </c>
      <c r="Q56" s="88">
        <f>+'2016 LF Output (EB-2015-0075)'!E54</f>
        <v>100.660401342581</v>
      </c>
      <c r="R56" s="88">
        <f>+'2016 LF Output (EB-2015-0075)'!F54</f>
        <v>71.950643100729195</v>
      </c>
      <c r="S56" s="88">
        <f>+'2016 LF Output (EB-2015-0075)'!G54</f>
        <v>111.774398510946</v>
      </c>
      <c r="T56" s="88">
        <f>+'2016 LF Output (EB-2015-0075)'!H54</f>
        <v>99.047604307389605</v>
      </c>
      <c r="U56" s="88">
        <f>+'2016 LF Output (EB-2015-0075)'!I54</f>
        <v>139.09782968331999</v>
      </c>
      <c r="V56" s="88">
        <f>+'2016 LF Output (EB-2015-0075)'!J54</f>
        <v>86.142606716180097</v>
      </c>
      <c r="W56" s="88">
        <f>+'2016 LF Output (EB-2015-0075)'!K54</f>
        <v>85.4131126505184</v>
      </c>
      <c r="X56" s="88">
        <f>+'2016 LF Output (EB-2015-0075)'!L54</f>
        <v>87.547619885987004</v>
      </c>
      <c r="Y56" s="88">
        <f>+'2016 LF Output (EB-2015-0075)'!M54</f>
        <v>99.855183819741995</v>
      </c>
      <c r="Z56" s="88">
        <f>+'2016 LF Output (EB-2015-0075)'!N54</f>
        <v>101.42004170317399</v>
      </c>
      <c r="AA56" s="19"/>
      <c r="AB56" s="91">
        <f t="shared" si="118"/>
        <v>290.36030023799549</v>
      </c>
      <c r="AC56" s="91">
        <f t="shared" si="106"/>
        <v>165.08387667001847</v>
      </c>
      <c r="AD56" s="91">
        <f t="shared" si="107"/>
        <v>226.38524261946466</v>
      </c>
      <c r="AE56" s="91">
        <f t="shared" si="108"/>
        <v>161.81699633353998</v>
      </c>
      <c r="AF56" s="91">
        <f t="shared" si="109"/>
        <v>251.38062225111756</v>
      </c>
      <c r="AG56" s="91">
        <f t="shared" si="110"/>
        <v>222.75806208731925</v>
      </c>
      <c r="AH56" s="91">
        <f t="shared" si="111"/>
        <v>312.83101895778668</v>
      </c>
      <c r="AI56" s="91">
        <f t="shared" si="112"/>
        <v>193.73472250468905</v>
      </c>
      <c r="AJ56" s="91">
        <f t="shared" si="113"/>
        <v>192.09409035101589</v>
      </c>
      <c r="AK56" s="91">
        <f t="shared" si="114"/>
        <v>196.89459712358479</v>
      </c>
      <c r="AL56" s="91">
        <f t="shared" si="115"/>
        <v>224.57430841059977</v>
      </c>
      <c r="AM56" s="91">
        <f t="shared" si="116"/>
        <v>228.09367379043832</v>
      </c>
      <c r="AN56" s="92">
        <f t="shared" si="119"/>
        <v>2666.0075113375701</v>
      </c>
    </row>
    <row r="57" spans="1:40" ht="15" x14ac:dyDescent="0.25">
      <c r="A57" s="16" t="s">
        <v>5</v>
      </c>
      <c r="B57" s="20">
        <v>2.1305999999999998</v>
      </c>
      <c r="C57" s="21">
        <f t="shared" si="117"/>
        <v>2.1305999999999998</v>
      </c>
      <c r="D57" s="21">
        <f t="shared" si="117"/>
        <v>2.1305999999999998</v>
      </c>
      <c r="E57" s="21">
        <f t="shared" si="117"/>
        <v>2.1305999999999998</v>
      </c>
      <c r="F57" s="21">
        <f t="shared" si="117"/>
        <v>2.1305999999999998</v>
      </c>
      <c r="G57" s="21">
        <f t="shared" si="117"/>
        <v>2.1305999999999998</v>
      </c>
      <c r="H57" s="21">
        <f t="shared" si="117"/>
        <v>2.1305999999999998</v>
      </c>
      <c r="I57" s="21">
        <f t="shared" si="117"/>
        <v>2.1305999999999998</v>
      </c>
      <c r="J57" s="21">
        <f t="shared" si="117"/>
        <v>2.1305999999999998</v>
      </c>
      <c r="K57" s="21">
        <f t="shared" si="117"/>
        <v>2.1305999999999998</v>
      </c>
      <c r="L57" s="21">
        <f t="shared" si="117"/>
        <v>2.1305999999999998</v>
      </c>
      <c r="M57" s="21">
        <f t="shared" si="117"/>
        <v>2.1305999999999998</v>
      </c>
      <c r="N57" s="19"/>
      <c r="O57" s="88">
        <f>+'2016 LF Output (EB-2015-0075)'!C55</f>
        <v>9164.5653803300793</v>
      </c>
      <c r="P57" s="88">
        <f>+'2016 LF Output (EB-2015-0075)'!D55</f>
        <v>9164.1593233678905</v>
      </c>
      <c r="Q57" s="88">
        <f>+'2016 LF Output (EB-2015-0075)'!E55</f>
        <v>9163.7532664056907</v>
      </c>
      <c r="R57" s="88">
        <f>+'2016 LF Output (EB-2015-0075)'!F55</f>
        <v>9163.3472094435001</v>
      </c>
      <c r="S57" s="88">
        <f>+'2016 LF Output (EB-2015-0075)'!G55</f>
        <v>9162.9411524813095</v>
      </c>
      <c r="T57" s="88">
        <f>+'2016 LF Output (EB-2015-0075)'!H55</f>
        <v>9162.5350955191207</v>
      </c>
      <c r="U57" s="88">
        <f>+'2016 LF Output (EB-2015-0075)'!I55</f>
        <v>9162.1290385569191</v>
      </c>
      <c r="V57" s="88">
        <f>+'2016 LF Output (EB-2015-0075)'!J55</f>
        <v>9161.7229815947303</v>
      </c>
      <c r="W57" s="88">
        <f>+'2016 LF Output (EB-2015-0075)'!K55</f>
        <v>9161.3169246325397</v>
      </c>
      <c r="X57" s="88">
        <f>+'2016 LF Output (EB-2015-0075)'!L55</f>
        <v>9160.9108676703509</v>
      </c>
      <c r="Y57" s="88">
        <f>+'2016 LF Output (EB-2015-0075)'!M55</f>
        <v>9160.5048107081493</v>
      </c>
      <c r="Z57" s="88">
        <f>+'2016 LF Output (EB-2015-0075)'!N55</f>
        <v>9160.0987537459605</v>
      </c>
      <c r="AA57" s="19"/>
      <c r="AB57" s="91">
        <f t="shared" si="118"/>
        <v>19526.022999331264</v>
      </c>
      <c r="AC57" s="91">
        <f t="shared" si="106"/>
        <v>19525.157854367626</v>
      </c>
      <c r="AD57" s="91">
        <f t="shared" si="107"/>
        <v>19524.292709403962</v>
      </c>
      <c r="AE57" s="91">
        <f t="shared" si="108"/>
        <v>19523.427564440321</v>
      </c>
      <c r="AF57" s="91">
        <f t="shared" si="109"/>
        <v>19522.562419476675</v>
      </c>
      <c r="AG57" s="91">
        <f t="shared" si="110"/>
        <v>19521.697274513037</v>
      </c>
      <c r="AH57" s="91">
        <f t="shared" si="111"/>
        <v>19520.83212954937</v>
      </c>
      <c r="AI57" s="91">
        <f t="shared" si="112"/>
        <v>19519.966984585732</v>
      </c>
      <c r="AJ57" s="91">
        <f t="shared" si="113"/>
        <v>19519.101839622086</v>
      </c>
      <c r="AK57" s="91">
        <f t="shared" si="114"/>
        <v>19518.236694658448</v>
      </c>
      <c r="AL57" s="91">
        <f t="shared" si="115"/>
        <v>19517.371549694781</v>
      </c>
      <c r="AM57" s="91">
        <f t="shared" si="116"/>
        <v>19516.506404731143</v>
      </c>
      <c r="AN57" s="92">
        <f t="shared" si="119"/>
        <v>234255.1764243744</v>
      </c>
    </row>
    <row r="58" spans="1:40" ht="15" x14ac:dyDescent="0.25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89">
        <f>SUM(O50:O57)</f>
        <v>206511084.20366302</v>
      </c>
      <c r="P58" s="89">
        <f t="shared" ref="P58:Z58" si="120">SUM(P50:P57)</f>
        <v>189024281.16773647</v>
      </c>
      <c r="Q58" s="89">
        <f t="shared" si="120"/>
        <v>188746418.17431965</v>
      </c>
      <c r="R58" s="89">
        <f t="shared" si="120"/>
        <v>169767965.38828087</v>
      </c>
      <c r="S58" s="89">
        <f t="shared" si="120"/>
        <v>172788923.30923942</v>
      </c>
      <c r="T58" s="89">
        <f t="shared" si="120"/>
        <v>198435687.43652505</v>
      </c>
      <c r="U58" s="89">
        <f t="shared" si="120"/>
        <v>234786324.3412241</v>
      </c>
      <c r="V58" s="89">
        <f t="shared" si="120"/>
        <v>218311349.47518533</v>
      </c>
      <c r="W58" s="89">
        <f t="shared" si="120"/>
        <v>185164136.53032276</v>
      </c>
      <c r="X58" s="89">
        <f t="shared" si="120"/>
        <v>175647544.35506678</v>
      </c>
      <c r="Y58" s="89">
        <f t="shared" si="120"/>
        <v>189757127.98742783</v>
      </c>
      <c r="Z58" s="89">
        <f t="shared" si="120"/>
        <v>204249665.15519068</v>
      </c>
      <c r="AA58" s="19"/>
      <c r="AB58" s="92">
        <f>SUM(AB50:AB57)</f>
        <v>3307129.1545656677</v>
      </c>
      <c r="AC58" s="92">
        <f t="shared" ref="AC58" si="121">SUM(AC50:AC57)</f>
        <v>3210418.2783045713</v>
      </c>
      <c r="AD58" s="92">
        <f t="shared" ref="AD58" si="122">SUM(AD50:AD57)</f>
        <v>3201983.0059812106</v>
      </c>
      <c r="AE58" s="92">
        <f t="shared" ref="AE58" si="123">SUM(AE50:AE57)</f>
        <v>3046201.648178522</v>
      </c>
      <c r="AF58" s="92">
        <f t="shared" ref="AF58" si="124">SUM(AF50:AF57)</f>
        <v>3051028.117633427</v>
      </c>
      <c r="AG58" s="92">
        <f t="shared" ref="AG58" si="125">SUM(AG50:AG57)</f>
        <v>3490533.5986403367</v>
      </c>
      <c r="AH58" s="92">
        <f t="shared" ref="AH58" si="126">SUM(AH50:AH57)</f>
        <v>3738577.4442119682</v>
      </c>
      <c r="AI58" s="92">
        <f t="shared" ref="AI58" si="127">SUM(AI50:AI57)</f>
        <v>3497994.406440034</v>
      </c>
      <c r="AJ58" s="92">
        <f t="shared" ref="AJ58" si="128">SUM(AJ50:AJ57)</f>
        <v>3228253.8086566166</v>
      </c>
      <c r="AK58" s="92">
        <f t="shared" ref="AK58" si="129">SUM(AK50:AK57)</f>
        <v>3157342.8453233596</v>
      </c>
      <c r="AL58" s="92">
        <f t="shared" ref="AL58" si="130">SUM(AL50:AL57)</f>
        <v>3183448.4238491454</v>
      </c>
      <c r="AM58" s="92">
        <f t="shared" ref="AM58" si="131">SUM(AM50:AM57)</f>
        <v>3353089.3911355617</v>
      </c>
      <c r="AN58" s="92">
        <f t="shared" ref="AN58" si="132">SUM(AN50:AN57)</f>
        <v>39466000.122920424</v>
      </c>
    </row>
    <row r="59" spans="1:40" ht="15" x14ac:dyDescent="0.25">
      <c r="A59" s="17"/>
      <c r="B59" s="268" t="s">
        <v>23</v>
      </c>
      <c r="C59" s="268"/>
      <c r="D59" s="268"/>
      <c r="E59" s="268"/>
      <c r="F59" s="268"/>
      <c r="G59" s="268"/>
      <c r="H59" s="268"/>
      <c r="I59" s="268"/>
      <c r="J59" s="268"/>
      <c r="K59" s="268"/>
      <c r="L59" s="268"/>
      <c r="M59" s="268"/>
      <c r="N59" s="18"/>
      <c r="O59" s="268" t="s">
        <v>50</v>
      </c>
      <c r="P59" s="268"/>
      <c r="Q59" s="268"/>
      <c r="R59" s="268"/>
      <c r="S59" s="268"/>
      <c r="T59" s="268"/>
      <c r="U59" s="268"/>
      <c r="V59" s="268"/>
      <c r="W59" s="268"/>
      <c r="X59" s="268"/>
      <c r="Y59" s="268"/>
      <c r="Z59" s="268"/>
      <c r="AA59" s="18"/>
      <c r="AB59" s="268" t="s">
        <v>57</v>
      </c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268"/>
      <c r="AN59" s="17"/>
    </row>
    <row r="60" spans="1:40" ht="15" x14ac:dyDescent="0.25">
      <c r="A60" s="17" t="s">
        <v>55</v>
      </c>
      <c r="B60" s="17" t="s">
        <v>8</v>
      </c>
      <c r="C60" s="17" t="s">
        <v>9</v>
      </c>
      <c r="D60" s="17" t="s">
        <v>10</v>
      </c>
      <c r="E60" s="17" t="s">
        <v>11</v>
      </c>
      <c r="F60" s="17" t="s">
        <v>12</v>
      </c>
      <c r="G60" s="17" t="s">
        <v>13</v>
      </c>
      <c r="H60" s="17" t="s">
        <v>14</v>
      </c>
      <c r="I60" s="17" t="s">
        <v>15</v>
      </c>
      <c r="J60" s="17" t="s">
        <v>16</v>
      </c>
      <c r="K60" s="17" t="s">
        <v>17</v>
      </c>
      <c r="L60" s="17" t="s">
        <v>18</v>
      </c>
      <c r="M60" s="17" t="s">
        <v>19</v>
      </c>
      <c r="N60" s="18"/>
      <c r="O60" s="17" t="s">
        <v>8</v>
      </c>
      <c r="P60" s="17" t="s">
        <v>9</v>
      </c>
      <c r="Q60" s="17" t="s">
        <v>10</v>
      </c>
      <c r="R60" s="17" t="s">
        <v>11</v>
      </c>
      <c r="S60" s="17" t="s">
        <v>12</v>
      </c>
      <c r="T60" s="17" t="s">
        <v>13</v>
      </c>
      <c r="U60" s="17" t="s">
        <v>14</v>
      </c>
      <c r="V60" s="17" t="s">
        <v>15</v>
      </c>
      <c r="W60" s="17" t="s">
        <v>16</v>
      </c>
      <c r="X60" s="17" t="s">
        <v>17</v>
      </c>
      <c r="Y60" s="17" t="s">
        <v>18</v>
      </c>
      <c r="Z60" s="17" t="s">
        <v>19</v>
      </c>
      <c r="AA60" s="18"/>
      <c r="AB60" s="17" t="s">
        <v>8</v>
      </c>
      <c r="AC60" s="17" t="s">
        <v>9</v>
      </c>
      <c r="AD60" s="17" t="s">
        <v>10</v>
      </c>
      <c r="AE60" s="17" t="s">
        <v>11</v>
      </c>
      <c r="AF60" s="17" t="s">
        <v>12</v>
      </c>
      <c r="AG60" s="17" t="s">
        <v>13</v>
      </c>
      <c r="AH60" s="17" t="s">
        <v>14</v>
      </c>
      <c r="AI60" s="17" t="s">
        <v>15</v>
      </c>
      <c r="AJ60" s="17" t="s">
        <v>16</v>
      </c>
      <c r="AK60" s="17" t="s">
        <v>17</v>
      </c>
      <c r="AL60" s="17" t="s">
        <v>18</v>
      </c>
      <c r="AM60" s="17" t="s">
        <v>19</v>
      </c>
      <c r="AN60" s="17" t="s">
        <v>21</v>
      </c>
    </row>
    <row r="61" spans="1:40" ht="15" x14ac:dyDescent="0.25">
      <c r="A61" s="16" t="s">
        <v>0</v>
      </c>
      <c r="B61" s="20">
        <v>5.8999999999999999E-3</v>
      </c>
      <c r="C61" s="21">
        <f>+B61</f>
        <v>5.8999999999999999E-3</v>
      </c>
      <c r="D61" s="21">
        <f t="shared" ref="D61:M61" si="133">+C61</f>
        <v>5.8999999999999999E-3</v>
      </c>
      <c r="E61" s="21">
        <f t="shared" si="133"/>
        <v>5.8999999999999999E-3</v>
      </c>
      <c r="F61" s="21">
        <f t="shared" si="133"/>
        <v>5.8999999999999999E-3</v>
      </c>
      <c r="G61" s="21">
        <f t="shared" si="133"/>
        <v>5.8999999999999999E-3</v>
      </c>
      <c r="H61" s="21">
        <f t="shared" si="133"/>
        <v>5.8999999999999999E-3</v>
      </c>
      <c r="I61" s="21">
        <f t="shared" si="133"/>
        <v>5.8999999999999999E-3</v>
      </c>
      <c r="J61" s="21">
        <f t="shared" si="133"/>
        <v>5.8999999999999999E-3</v>
      </c>
      <c r="K61" s="21">
        <f t="shared" si="133"/>
        <v>5.8999999999999999E-3</v>
      </c>
      <c r="L61" s="21">
        <f t="shared" si="133"/>
        <v>5.8999999999999999E-3</v>
      </c>
      <c r="M61" s="21">
        <f t="shared" si="133"/>
        <v>5.8999999999999999E-3</v>
      </c>
      <c r="N61" s="19"/>
      <c r="O61" s="90">
        <f>+O50</f>
        <v>149661678.40167341</v>
      </c>
      <c r="P61" s="90">
        <f t="shared" ref="P61:Z61" si="134">+P50</f>
        <v>136979245.0427838</v>
      </c>
      <c r="Q61" s="90">
        <f t="shared" si="134"/>
        <v>135585637.68743125</v>
      </c>
      <c r="R61" s="90">
        <f t="shared" si="134"/>
        <v>122249662.94180256</v>
      </c>
      <c r="S61" s="90">
        <f t="shared" si="134"/>
        <v>122974667.37354186</v>
      </c>
      <c r="T61" s="90">
        <f t="shared" si="134"/>
        <v>142614907.85531557</v>
      </c>
      <c r="U61" s="90">
        <f t="shared" si="134"/>
        <v>172225556.55082604</v>
      </c>
      <c r="V61" s="90">
        <f t="shared" si="134"/>
        <v>162979494.93154991</v>
      </c>
      <c r="W61" s="90">
        <f t="shared" si="134"/>
        <v>134505573.2875323</v>
      </c>
      <c r="X61" s="90">
        <f t="shared" si="134"/>
        <v>133439399.21316184</v>
      </c>
      <c r="Y61" s="90">
        <f t="shared" si="134"/>
        <v>137807721.33330089</v>
      </c>
      <c r="Z61" s="90">
        <f t="shared" si="134"/>
        <v>148542475.07749742</v>
      </c>
      <c r="AA61" s="19"/>
      <c r="AB61" s="91">
        <f>+B61*O61</f>
        <v>883003.90256987303</v>
      </c>
      <c r="AC61" s="91">
        <f t="shared" ref="AC61:AC68" si="135">+C61*P61</f>
        <v>808177.5457524244</v>
      </c>
      <c r="AD61" s="91">
        <f t="shared" ref="AD61:AD68" si="136">+D61*Q61</f>
        <v>799955.26235584437</v>
      </c>
      <c r="AE61" s="91">
        <f t="shared" ref="AE61:AE68" si="137">+E61*R61</f>
        <v>721273.01135663514</v>
      </c>
      <c r="AF61" s="91">
        <f t="shared" ref="AF61:AF68" si="138">+F61*S61</f>
        <v>725550.53750389698</v>
      </c>
      <c r="AG61" s="91">
        <f t="shared" ref="AG61:AG68" si="139">+G61*T61</f>
        <v>841427.95634636178</v>
      </c>
      <c r="AH61" s="91">
        <f t="shared" ref="AH61:AH68" si="140">+H61*U61</f>
        <v>1016130.7836498737</v>
      </c>
      <c r="AI61" s="91">
        <f t="shared" ref="AI61:AI68" si="141">+I61*V61</f>
        <v>961579.02009614441</v>
      </c>
      <c r="AJ61" s="91">
        <f t="shared" ref="AJ61:AJ68" si="142">+J61*W61</f>
        <v>793582.8823964406</v>
      </c>
      <c r="AK61" s="91">
        <f t="shared" ref="AK61:AK68" si="143">+K61*X61</f>
        <v>787292.45535765484</v>
      </c>
      <c r="AL61" s="91">
        <f t="shared" ref="AL61:AL68" si="144">+L61*Y61</f>
        <v>813065.55586647522</v>
      </c>
      <c r="AM61" s="91">
        <f t="shared" ref="AM61:AM68" si="145">+M61*Z61</f>
        <v>876400.60295723472</v>
      </c>
      <c r="AN61" s="92">
        <f>SUM(AB61:AM61)</f>
        <v>10027439.516208861</v>
      </c>
    </row>
    <row r="62" spans="1:40" ht="15" x14ac:dyDescent="0.25">
      <c r="A62" s="16" t="s">
        <v>1</v>
      </c>
      <c r="B62" s="20">
        <v>5.3E-3</v>
      </c>
      <c r="C62" s="21">
        <f t="shared" ref="C62:M62" si="146">+B62</f>
        <v>5.3E-3</v>
      </c>
      <c r="D62" s="21">
        <f t="shared" si="146"/>
        <v>5.3E-3</v>
      </c>
      <c r="E62" s="21">
        <f t="shared" si="146"/>
        <v>5.3E-3</v>
      </c>
      <c r="F62" s="21">
        <f t="shared" si="146"/>
        <v>5.3E-3</v>
      </c>
      <c r="G62" s="21">
        <f t="shared" si="146"/>
        <v>5.3E-3</v>
      </c>
      <c r="H62" s="21">
        <f t="shared" si="146"/>
        <v>5.3E-3</v>
      </c>
      <c r="I62" s="21">
        <f t="shared" si="146"/>
        <v>5.3E-3</v>
      </c>
      <c r="J62" s="21">
        <f t="shared" si="146"/>
        <v>5.3E-3</v>
      </c>
      <c r="K62" s="21">
        <f t="shared" si="146"/>
        <v>5.3E-3</v>
      </c>
      <c r="L62" s="21">
        <f t="shared" si="146"/>
        <v>5.3E-3</v>
      </c>
      <c r="M62" s="21">
        <f t="shared" si="146"/>
        <v>5.3E-3</v>
      </c>
      <c r="N62" s="19"/>
      <c r="O62" s="90">
        <f t="shared" ref="O62:Z68" si="147">+O51</f>
        <v>55257672.034677684</v>
      </c>
      <c r="P62" s="90">
        <f t="shared" si="147"/>
        <v>50490546.364033498</v>
      </c>
      <c r="Q62" s="90">
        <f t="shared" si="147"/>
        <v>51603358.447877862</v>
      </c>
      <c r="R62" s="90">
        <f t="shared" si="147"/>
        <v>45997569.037373438</v>
      </c>
      <c r="S62" s="90">
        <f t="shared" si="147"/>
        <v>48300232.928217687</v>
      </c>
      <c r="T62" s="90">
        <f t="shared" si="147"/>
        <v>54006411.050678216</v>
      </c>
      <c r="U62" s="90">
        <f t="shared" si="147"/>
        <v>60679874.569991343</v>
      </c>
      <c r="V62" s="90">
        <f t="shared" si="147"/>
        <v>53727130.810204186</v>
      </c>
      <c r="W62" s="90">
        <f t="shared" si="147"/>
        <v>49251981.381350741</v>
      </c>
      <c r="X62" s="90">
        <f t="shared" si="147"/>
        <v>40727611.945286244</v>
      </c>
      <c r="Y62" s="90">
        <f t="shared" si="147"/>
        <v>50292627.555621058</v>
      </c>
      <c r="Z62" s="90">
        <f t="shared" si="147"/>
        <v>53921364.618109204</v>
      </c>
      <c r="AA62" s="19"/>
      <c r="AB62" s="91">
        <f t="shared" ref="AB62:AB68" si="148">+B62*O62</f>
        <v>292865.66178379173</v>
      </c>
      <c r="AC62" s="91">
        <f t="shared" si="135"/>
        <v>267599.89572937752</v>
      </c>
      <c r="AD62" s="91">
        <f t="shared" si="136"/>
        <v>273497.79977375269</v>
      </c>
      <c r="AE62" s="91">
        <f t="shared" si="137"/>
        <v>243787.11589807924</v>
      </c>
      <c r="AF62" s="91">
        <f t="shared" si="138"/>
        <v>255991.23451955375</v>
      </c>
      <c r="AG62" s="91">
        <f t="shared" si="139"/>
        <v>286233.97856859455</v>
      </c>
      <c r="AH62" s="91">
        <f t="shared" si="140"/>
        <v>321603.33522095409</v>
      </c>
      <c r="AI62" s="91">
        <f t="shared" si="141"/>
        <v>284753.79329408216</v>
      </c>
      <c r="AJ62" s="91">
        <f t="shared" si="142"/>
        <v>261035.50132115892</v>
      </c>
      <c r="AK62" s="91">
        <f t="shared" si="143"/>
        <v>215856.34331001708</v>
      </c>
      <c r="AL62" s="91">
        <f t="shared" si="144"/>
        <v>266550.92604479159</v>
      </c>
      <c r="AM62" s="91">
        <f t="shared" si="145"/>
        <v>285783.23247597879</v>
      </c>
      <c r="AN62" s="92">
        <f t="shared" ref="AN62:AN68" si="149">SUM(AB62:AM62)</f>
        <v>3255558.8179401322</v>
      </c>
    </row>
    <row r="63" spans="1:40" ht="15" x14ac:dyDescent="0.25">
      <c r="A63" s="16" t="s">
        <v>2</v>
      </c>
      <c r="B63" s="20">
        <v>2.1215000000000002</v>
      </c>
      <c r="C63" s="21">
        <f t="shared" ref="C63:M63" si="150">+B63</f>
        <v>2.1215000000000002</v>
      </c>
      <c r="D63" s="21">
        <f t="shared" si="150"/>
        <v>2.1215000000000002</v>
      </c>
      <c r="E63" s="21">
        <f t="shared" si="150"/>
        <v>2.1215000000000002</v>
      </c>
      <c r="F63" s="21">
        <f t="shared" si="150"/>
        <v>2.1215000000000002</v>
      </c>
      <c r="G63" s="21">
        <f t="shared" si="150"/>
        <v>2.1215000000000002</v>
      </c>
      <c r="H63" s="21">
        <f t="shared" si="150"/>
        <v>2.1215000000000002</v>
      </c>
      <c r="I63" s="21">
        <f t="shared" si="150"/>
        <v>2.1215000000000002</v>
      </c>
      <c r="J63" s="21">
        <f t="shared" si="150"/>
        <v>2.1215000000000002</v>
      </c>
      <c r="K63" s="21">
        <f t="shared" si="150"/>
        <v>2.1215000000000002</v>
      </c>
      <c r="L63" s="21">
        <f t="shared" si="150"/>
        <v>2.1215000000000002</v>
      </c>
      <c r="M63" s="21">
        <f t="shared" si="150"/>
        <v>2.1215000000000002</v>
      </c>
      <c r="N63" s="19"/>
      <c r="O63" s="90">
        <f t="shared" si="147"/>
        <v>392110.00360810797</v>
      </c>
      <c r="P63" s="90">
        <f t="shared" si="147"/>
        <v>405105.96170579101</v>
      </c>
      <c r="Q63" s="90">
        <f t="shared" si="147"/>
        <v>408776.532522308</v>
      </c>
      <c r="R63" s="90">
        <f t="shared" si="147"/>
        <v>405251.12203083298</v>
      </c>
      <c r="S63" s="90">
        <f t="shared" si="147"/>
        <v>409205.255602372</v>
      </c>
      <c r="T63" s="90">
        <f t="shared" si="147"/>
        <v>480069.756296437</v>
      </c>
      <c r="U63" s="90">
        <f t="shared" si="147"/>
        <v>476027.85238499602</v>
      </c>
      <c r="V63" s="90">
        <f t="shared" si="147"/>
        <v>437111.254376053</v>
      </c>
      <c r="W63" s="90">
        <f t="shared" si="147"/>
        <v>426187.842967198</v>
      </c>
      <c r="X63" s="90">
        <f t="shared" si="147"/>
        <v>432352.51131076802</v>
      </c>
      <c r="Y63" s="90">
        <f t="shared" si="147"/>
        <v>406896.54501691298</v>
      </c>
      <c r="Z63" s="90">
        <f t="shared" si="147"/>
        <v>420216.67689097801</v>
      </c>
      <c r="AA63" s="19"/>
      <c r="AB63" s="91">
        <f t="shared" si="148"/>
        <v>831861.37265460112</v>
      </c>
      <c r="AC63" s="91">
        <f t="shared" si="135"/>
        <v>859432.29775883572</v>
      </c>
      <c r="AD63" s="91">
        <f t="shared" si="136"/>
        <v>867219.41374607652</v>
      </c>
      <c r="AE63" s="91">
        <f t="shared" si="137"/>
        <v>859740.25538841228</v>
      </c>
      <c r="AF63" s="91">
        <f t="shared" si="138"/>
        <v>868128.94976043224</v>
      </c>
      <c r="AG63" s="91">
        <f t="shared" si="139"/>
        <v>1018467.9879828912</v>
      </c>
      <c r="AH63" s="91">
        <f t="shared" si="140"/>
        <v>1009893.0888347691</v>
      </c>
      <c r="AI63" s="91">
        <f t="shared" si="141"/>
        <v>927331.52615879651</v>
      </c>
      <c r="AJ63" s="91">
        <f t="shared" si="142"/>
        <v>904157.50885491061</v>
      </c>
      <c r="AK63" s="91">
        <f t="shared" si="143"/>
        <v>917235.85274579446</v>
      </c>
      <c r="AL63" s="91">
        <f t="shared" si="144"/>
        <v>863231.02025338099</v>
      </c>
      <c r="AM63" s="91">
        <f t="shared" si="145"/>
        <v>891489.6800242099</v>
      </c>
      <c r="AN63" s="92">
        <f t="shared" si="149"/>
        <v>10818188.954163112</v>
      </c>
    </row>
    <row r="64" spans="1:40" ht="15" x14ac:dyDescent="0.25">
      <c r="A64" s="16" t="s">
        <v>48</v>
      </c>
      <c r="B64" s="20">
        <v>2.4379</v>
      </c>
      <c r="C64" s="21">
        <f t="shared" ref="C64:M64" si="151">+B64</f>
        <v>2.4379</v>
      </c>
      <c r="D64" s="21">
        <f t="shared" si="151"/>
        <v>2.4379</v>
      </c>
      <c r="E64" s="21">
        <f t="shared" si="151"/>
        <v>2.4379</v>
      </c>
      <c r="F64" s="21">
        <f t="shared" si="151"/>
        <v>2.4379</v>
      </c>
      <c r="G64" s="21">
        <f t="shared" si="151"/>
        <v>2.4379</v>
      </c>
      <c r="H64" s="21">
        <f t="shared" si="151"/>
        <v>2.4379</v>
      </c>
      <c r="I64" s="21">
        <f t="shared" si="151"/>
        <v>2.4379</v>
      </c>
      <c r="J64" s="21">
        <f t="shared" si="151"/>
        <v>2.4379</v>
      </c>
      <c r="K64" s="21">
        <f t="shared" si="151"/>
        <v>2.4379</v>
      </c>
      <c r="L64" s="21">
        <f t="shared" si="151"/>
        <v>2.4379</v>
      </c>
      <c r="M64" s="21">
        <f t="shared" si="151"/>
        <v>2.4379</v>
      </c>
      <c r="N64" s="19"/>
      <c r="O64" s="90">
        <f t="shared" si="147"/>
        <v>46032.927912020699</v>
      </c>
      <c r="P64" s="90">
        <f t="shared" si="147"/>
        <v>45025.223545420798</v>
      </c>
      <c r="Q64" s="90">
        <f t="shared" si="147"/>
        <v>44681.977231033532</v>
      </c>
      <c r="R64" s="90">
        <f t="shared" si="147"/>
        <v>46213.44118257946</v>
      </c>
      <c r="S64" s="90">
        <f t="shared" si="147"/>
        <v>45829.57144703823</v>
      </c>
      <c r="T64" s="90">
        <f t="shared" si="147"/>
        <v>44554.331125701414</v>
      </c>
      <c r="U64" s="90">
        <f t="shared" si="147"/>
        <v>43933.236637281349</v>
      </c>
      <c r="V64" s="90">
        <f t="shared" si="147"/>
        <v>45070.057607332768</v>
      </c>
      <c r="W64" s="90">
        <f t="shared" si="147"/>
        <v>45295.543351869943</v>
      </c>
      <c r="X64" s="90">
        <f t="shared" si="147"/>
        <v>44073.653076953953</v>
      </c>
      <c r="Y64" s="90">
        <f t="shared" si="147"/>
        <v>43130.531988693299</v>
      </c>
      <c r="Z64" s="90">
        <f t="shared" si="147"/>
        <v>44820.806615057103</v>
      </c>
      <c r="AA64" s="19"/>
      <c r="AB64" s="91">
        <f t="shared" si="148"/>
        <v>112223.67495671526</v>
      </c>
      <c r="AC64" s="91">
        <f t="shared" si="135"/>
        <v>109766.99248138136</v>
      </c>
      <c r="AD64" s="91">
        <f t="shared" si="136"/>
        <v>108930.19229153664</v>
      </c>
      <c r="AE64" s="91">
        <f t="shared" si="137"/>
        <v>112663.74825901046</v>
      </c>
      <c r="AF64" s="91">
        <f t="shared" si="138"/>
        <v>111727.9122307345</v>
      </c>
      <c r="AG64" s="91">
        <f t="shared" si="139"/>
        <v>108619.00385134747</v>
      </c>
      <c r="AH64" s="91">
        <f t="shared" si="140"/>
        <v>107104.8375980282</v>
      </c>
      <c r="AI64" s="91">
        <f t="shared" si="141"/>
        <v>109876.29344091656</v>
      </c>
      <c r="AJ64" s="91">
        <f t="shared" si="142"/>
        <v>110426.00513752374</v>
      </c>
      <c r="AK64" s="91">
        <f t="shared" si="143"/>
        <v>107447.15883630604</v>
      </c>
      <c r="AL64" s="91">
        <f t="shared" si="144"/>
        <v>105147.92393523539</v>
      </c>
      <c r="AM64" s="91">
        <f t="shared" si="145"/>
        <v>109268.64444684771</v>
      </c>
      <c r="AN64" s="92">
        <f t="shared" si="149"/>
        <v>1313202.3874655834</v>
      </c>
    </row>
    <row r="65" spans="1:40" ht="15" x14ac:dyDescent="0.25">
      <c r="A65" s="16" t="s">
        <v>49</v>
      </c>
      <c r="B65" s="20">
        <v>2.4379</v>
      </c>
      <c r="C65" s="21">
        <f t="shared" ref="C65:M65" si="152">+B65</f>
        <v>2.4379</v>
      </c>
      <c r="D65" s="21">
        <f t="shared" si="152"/>
        <v>2.4379</v>
      </c>
      <c r="E65" s="21">
        <f t="shared" si="152"/>
        <v>2.4379</v>
      </c>
      <c r="F65" s="21">
        <f t="shared" si="152"/>
        <v>2.4379</v>
      </c>
      <c r="G65" s="21">
        <f t="shared" si="152"/>
        <v>2.4379</v>
      </c>
      <c r="H65" s="21">
        <f t="shared" si="152"/>
        <v>2.4379</v>
      </c>
      <c r="I65" s="21">
        <f t="shared" si="152"/>
        <v>2.4379</v>
      </c>
      <c r="J65" s="21">
        <f t="shared" si="152"/>
        <v>2.4379</v>
      </c>
      <c r="K65" s="21">
        <f t="shared" si="152"/>
        <v>2.4379</v>
      </c>
      <c r="L65" s="21">
        <f t="shared" si="152"/>
        <v>2.4379</v>
      </c>
      <c r="M65" s="21">
        <f t="shared" si="152"/>
        <v>2.4379</v>
      </c>
      <c r="N65" s="19"/>
      <c r="O65" s="90">
        <f t="shared" si="147"/>
        <v>172697.7863960843</v>
      </c>
      <c r="P65" s="90">
        <f t="shared" si="147"/>
        <v>173681.95863000496</v>
      </c>
      <c r="Q65" s="90">
        <f t="shared" si="147"/>
        <v>169123.16469374794</v>
      </c>
      <c r="R65" s="90">
        <f t="shared" si="147"/>
        <v>166357.97259318261</v>
      </c>
      <c r="S65" s="90">
        <f t="shared" si="147"/>
        <v>157923.31818202039</v>
      </c>
      <c r="T65" s="90">
        <f t="shared" si="147"/>
        <v>176755.87208026473</v>
      </c>
      <c r="U65" s="90">
        <f t="shared" si="147"/>
        <v>171562.91152050081</v>
      </c>
      <c r="V65" s="90">
        <f t="shared" si="147"/>
        <v>165855.06848050316</v>
      </c>
      <c r="W65" s="90">
        <f t="shared" si="147"/>
        <v>170053.05442101072</v>
      </c>
      <c r="X65" s="90">
        <f t="shared" si="147"/>
        <v>164212.76248104469</v>
      </c>
      <c r="Y65" s="90">
        <f t="shared" si="147"/>
        <v>163362.7875100369</v>
      </c>
      <c r="Z65" s="90">
        <f t="shared" si="147"/>
        <v>169576.55267017771</v>
      </c>
      <c r="AA65" s="19"/>
      <c r="AB65" s="91">
        <f t="shared" si="148"/>
        <v>421019.9334550139</v>
      </c>
      <c r="AC65" s="91">
        <f t="shared" si="135"/>
        <v>423419.24694408907</v>
      </c>
      <c r="AD65" s="91">
        <f t="shared" si="136"/>
        <v>412305.36320688808</v>
      </c>
      <c r="AE65" s="91">
        <f t="shared" si="137"/>
        <v>405564.10138491989</v>
      </c>
      <c r="AF65" s="91">
        <f t="shared" si="138"/>
        <v>385001.25739594753</v>
      </c>
      <c r="AG65" s="91">
        <f t="shared" si="139"/>
        <v>430913.14054447738</v>
      </c>
      <c r="AH65" s="91">
        <f t="shared" si="140"/>
        <v>418253.22199582891</v>
      </c>
      <c r="AI65" s="91">
        <f t="shared" si="141"/>
        <v>404338.07144861866</v>
      </c>
      <c r="AJ65" s="91">
        <f t="shared" si="142"/>
        <v>414572.34137298202</v>
      </c>
      <c r="AK65" s="91">
        <f t="shared" si="143"/>
        <v>400334.29365253885</v>
      </c>
      <c r="AL65" s="91">
        <f t="shared" si="144"/>
        <v>398262.13967071893</v>
      </c>
      <c r="AM65" s="91">
        <f t="shared" si="145"/>
        <v>413410.67775462626</v>
      </c>
      <c r="AN65" s="92">
        <f t="shared" si="149"/>
        <v>4927393.7888266491</v>
      </c>
    </row>
    <row r="66" spans="1:40" ht="15" x14ac:dyDescent="0.25">
      <c r="A66" s="16" t="s">
        <v>3</v>
      </c>
      <c r="B66" s="20">
        <v>5.4000000000000003E-3</v>
      </c>
      <c r="C66" s="21">
        <f t="shared" ref="C66:M66" si="153">+B66</f>
        <v>5.4000000000000003E-3</v>
      </c>
      <c r="D66" s="21">
        <f t="shared" si="153"/>
        <v>5.4000000000000003E-3</v>
      </c>
      <c r="E66" s="21">
        <f t="shared" si="153"/>
        <v>5.4000000000000003E-3</v>
      </c>
      <c r="F66" s="21">
        <f t="shared" si="153"/>
        <v>5.4000000000000003E-3</v>
      </c>
      <c r="G66" s="21">
        <f t="shared" si="153"/>
        <v>5.4000000000000003E-3</v>
      </c>
      <c r="H66" s="21">
        <f t="shared" si="153"/>
        <v>5.4000000000000003E-3</v>
      </c>
      <c r="I66" s="21">
        <f t="shared" si="153"/>
        <v>5.4000000000000003E-3</v>
      </c>
      <c r="J66" s="21">
        <f t="shared" si="153"/>
        <v>5.4000000000000003E-3</v>
      </c>
      <c r="K66" s="21">
        <f t="shared" si="153"/>
        <v>5.4000000000000003E-3</v>
      </c>
      <c r="L66" s="21">
        <f t="shared" si="153"/>
        <v>5.4000000000000003E-3</v>
      </c>
      <c r="M66" s="21">
        <f t="shared" si="153"/>
        <v>5.4000000000000003E-3</v>
      </c>
      <c r="N66" s="19"/>
      <c r="O66" s="90">
        <f t="shared" si="147"/>
        <v>971599.3776123994</v>
      </c>
      <c r="P66" s="90">
        <f t="shared" si="147"/>
        <v>921439.05447906686</v>
      </c>
      <c r="Q66" s="90">
        <f t="shared" si="147"/>
        <v>925575.95089572901</v>
      </c>
      <c r="R66" s="90">
        <f t="shared" si="147"/>
        <v>893675.57544573105</v>
      </c>
      <c r="S66" s="90">
        <f t="shared" si="147"/>
        <v>891790.14669746452</v>
      </c>
      <c r="T66" s="90">
        <f t="shared" si="147"/>
        <v>1103726.9883290576</v>
      </c>
      <c r="U66" s="90">
        <f t="shared" si="147"/>
        <v>1180067.9929957208</v>
      </c>
      <c r="V66" s="90">
        <f t="shared" si="147"/>
        <v>947439.48737905954</v>
      </c>
      <c r="W66" s="90">
        <f t="shared" si="147"/>
        <v>755798.69066238916</v>
      </c>
      <c r="X66" s="90">
        <f t="shared" si="147"/>
        <v>830645.81126239325</v>
      </c>
      <c r="Y66" s="90">
        <f t="shared" si="147"/>
        <v>1034128.8739957248</v>
      </c>
      <c r="Z66" s="90">
        <f t="shared" si="147"/>
        <v>1141949.9046123943</v>
      </c>
      <c r="AA66" s="19"/>
      <c r="AB66" s="91">
        <f t="shared" si="148"/>
        <v>5246.6366391069569</v>
      </c>
      <c r="AC66" s="91">
        <f t="shared" si="135"/>
        <v>4975.7708941869614</v>
      </c>
      <c r="AD66" s="91">
        <f t="shared" si="136"/>
        <v>4998.1101348369366</v>
      </c>
      <c r="AE66" s="91">
        <f t="shared" si="137"/>
        <v>4825.8481074069477</v>
      </c>
      <c r="AF66" s="91">
        <f t="shared" si="138"/>
        <v>4815.6667921663084</v>
      </c>
      <c r="AG66" s="91">
        <f t="shared" si="139"/>
        <v>5960.125736976911</v>
      </c>
      <c r="AH66" s="91">
        <f t="shared" si="140"/>
        <v>6372.3671621768926</v>
      </c>
      <c r="AI66" s="91">
        <f t="shared" si="141"/>
        <v>5116.1732318469221</v>
      </c>
      <c r="AJ66" s="91">
        <f t="shared" si="142"/>
        <v>4081.3129295769018</v>
      </c>
      <c r="AK66" s="91">
        <f t="shared" si="143"/>
        <v>4485.4873808169241</v>
      </c>
      <c r="AL66" s="91">
        <f t="shared" si="144"/>
        <v>5584.2959195769145</v>
      </c>
      <c r="AM66" s="91">
        <f t="shared" si="145"/>
        <v>6166.5294849069296</v>
      </c>
      <c r="AN66" s="92">
        <f t="shared" si="149"/>
        <v>62628.324413582508</v>
      </c>
    </row>
    <row r="67" spans="1:40" ht="15" x14ac:dyDescent="0.25">
      <c r="A67" s="16" t="s">
        <v>4</v>
      </c>
      <c r="B67" s="20">
        <v>1.7071000000000001</v>
      </c>
      <c r="C67" s="21">
        <f t="shared" ref="C67:M67" si="154">+B67</f>
        <v>1.7071000000000001</v>
      </c>
      <c r="D67" s="21">
        <f t="shared" si="154"/>
        <v>1.7071000000000001</v>
      </c>
      <c r="E67" s="21">
        <f t="shared" si="154"/>
        <v>1.7071000000000001</v>
      </c>
      <c r="F67" s="21">
        <f t="shared" si="154"/>
        <v>1.7071000000000001</v>
      </c>
      <c r="G67" s="21">
        <f t="shared" si="154"/>
        <v>1.7071000000000001</v>
      </c>
      <c r="H67" s="21">
        <f t="shared" si="154"/>
        <v>1.7071000000000001</v>
      </c>
      <c r="I67" s="21">
        <f t="shared" si="154"/>
        <v>1.7071000000000001</v>
      </c>
      <c r="J67" s="21">
        <f t="shared" si="154"/>
        <v>1.7071000000000001</v>
      </c>
      <c r="K67" s="21">
        <f t="shared" si="154"/>
        <v>1.7071000000000001</v>
      </c>
      <c r="L67" s="21">
        <f t="shared" si="154"/>
        <v>1.7071000000000001</v>
      </c>
      <c r="M67" s="21">
        <f t="shared" si="154"/>
        <v>1.7071000000000001</v>
      </c>
      <c r="N67" s="19"/>
      <c r="O67" s="90">
        <f t="shared" si="147"/>
        <v>129.106402951532</v>
      </c>
      <c r="P67" s="90">
        <f t="shared" si="147"/>
        <v>73.403235513569797</v>
      </c>
      <c r="Q67" s="90">
        <f t="shared" si="147"/>
        <v>100.660401342581</v>
      </c>
      <c r="R67" s="90">
        <f t="shared" si="147"/>
        <v>71.950643100729195</v>
      </c>
      <c r="S67" s="90">
        <f t="shared" si="147"/>
        <v>111.774398510946</v>
      </c>
      <c r="T67" s="90">
        <f t="shared" si="147"/>
        <v>99.047604307389605</v>
      </c>
      <c r="U67" s="90">
        <f t="shared" si="147"/>
        <v>139.09782968331999</v>
      </c>
      <c r="V67" s="90">
        <f t="shared" si="147"/>
        <v>86.142606716180097</v>
      </c>
      <c r="W67" s="90">
        <f t="shared" si="147"/>
        <v>85.4131126505184</v>
      </c>
      <c r="X67" s="90">
        <f t="shared" si="147"/>
        <v>87.547619885987004</v>
      </c>
      <c r="Y67" s="90">
        <f t="shared" si="147"/>
        <v>99.855183819741995</v>
      </c>
      <c r="Z67" s="90">
        <f t="shared" si="147"/>
        <v>101.42004170317399</v>
      </c>
      <c r="AA67" s="19"/>
      <c r="AB67" s="91">
        <f t="shared" si="148"/>
        <v>220.3975404785603</v>
      </c>
      <c r="AC67" s="91">
        <f t="shared" si="135"/>
        <v>125.306663345215</v>
      </c>
      <c r="AD67" s="91">
        <f t="shared" si="136"/>
        <v>171.83737113192004</v>
      </c>
      <c r="AE67" s="91">
        <f t="shared" si="137"/>
        <v>122.82694283725482</v>
      </c>
      <c r="AF67" s="91">
        <f t="shared" si="138"/>
        <v>190.81007569803592</v>
      </c>
      <c r="AG67" s="91">
        <f t="shared" si="139"/>
        <v>169.08416531314481</v>
      </c>
      <c r="AH67" s="91">
        <f t="shared" si="140"/>
        <v>237.45390505239556</v>
      </c>
      <c r="AI67" s="91">
        <f t="shared" si="141"/>
        <v>147.05404392519105</v>
      </c>
      <c r="AJ67" s="91">
        <f t="shared" si="142"/>
        <v>145.80872460569998</v>
      </c>
      <c r="AK67" s="91">
        <f t="shared" si="143"/>
        <v>149.45254190736841</v>
      </c>
      <c r="AL67" s="91">
        <f t="shared" si="144"/>
        <v>170.46278429868156</v>
      </c>
      <c r="AM67" s="91">
        <f t="shared" si="145"/>
        <v>173.13415319148834</v>
      </c>
      <c r="AN67" s="92">
        <f t="shared" si="149"/>
        <v>2023.6289117849558</v>
      </c>
    </row>
    <row r="68" spans="1:40" ht="15" x14ac:dyDescent="0.25">
      <c r="A68" s="16" t="s">
        <v>5</v>
      </c>
      <c r="B68" s="20">
        <v>1.6644000000000001</v>
      </c>
      <c r="C68" s="21">
        <f t="shared" ref="C68:M68" si="155">+B68</f>
        <v>1.6644000000000001</v>
      </c>
      <c r="D68" s="21">
        <f t="shared" si="155"/>
        <v>1.6644000000000001</v>
      </c>
      <c r="E68" s="21">
        <f t="shared" si="155"/>
        <v>1.6644000000000001</v>
      </c>
      <c r="F68" s="21">
        <f t="shared" si="155"/>
        <v>1.6644000000000001</v>
      </c>
      <c r="G68" s="21">
        <f t="shared" si="155"/>
        <v>1.6644000000000001</v>
      </c>
      <c r="H68" s="21">
        <f t="shared" si="155"/>
        <v>1.6644000000000001</v>
      </c>
      <c r="I68" s="21">
        <f t="shared" si="155"/>
        <v>1.6644000000000001</v>
      </c>
      <c r="J68" s="21">
        <f t="shared" si="155"/>
        <v>1.6644000000000001</v>
      </c>
      <c r="K68" s="21">
        <f t="shared" si="155"/>
        <v>1.6644000000000001</v>
      </c>
      <c r="L68" s="21">
        <f t="shared" si="155"/>
        <v>1.6644000000000001</v>
      </c>
      <c r="M68" s="21">
        <f t="shared" si="155"/>
        <v>1.6644000000000001</v>
      </c>
      <c r="N68" s="19"/>
      <c r="O68" s="90">
        <f t="shared" si="147"/>
        <v>9164.5653803300793</v>
      </c>
      <c r="P68" s="90">
        <f t="shared" si="147"/>
        <v>9164.1593233678905</v>
      </c>
      <c r="Q68" s="90">
        <f t="shared" si="147"/>
        <v>9163.7532664056907</v>
      </c>
      <c r="R68" s="90">
        <f t="shared" si="147"/>
        <v>9163.3472094435001</v>
      </c>
      <c r="S68" s="90">
        <f t="shared" si="147"/>
        <v>9162.9411524813095</v>
      </c>
      <c r="T68" s="90">
        <f t="shared" si="147"/>
        <v>9162.5350955191207</v>
      </c>
      <c r="U68" s="90">
        <f t="shared" si="147"/>
        <v>9162.1290385569191</v>
      </c>
      <c r="V68" s="90">
        <f t="shared" si="147"/>
        <v>9161.7229815947303</v>
      </c>
      <c r="W68" s="90">
        <f t="shared" si="147"/>
        <v>9161.3169246325397</v>
      </c>
      <c r="X68" s="90">
        <f t="shared" si="147"/>
        <v>9160.9108676703509</v>
      </c>
      <c r="Y68" s="90">
        <f t="shared" si="147"/>
        <v>9160.5048107081493</v>
      </c>
      <c r="Z68" s="90">
        <f t="shared" si="147"/>
        <v>9160.0987537459605</v>
      </c>
      <c r="AA68" s="19"/>
      <c r="AB68" s="91">
        <f t="shared" si="148"/>
        <v>15253.502619021385</v>
      </c>
      <c r="AC68" s="91">
        <f t="shared" si="135"/>
        <v>15252.826777813518</v>
      </c>
      <c r="AD68" s="91">
        <f t="shared" si="136"/>
        <v>15252.150936605633</v>
      </c>
      <c r="AE68" s="91">
        <f t="shared" si="137"/>
        <v>15251.475095397762</v>
      </c>
      <c r="AF68" s="91">
        <f t="shared" si="138"/>
        <v>15250.799254189893</v>
      </c>
      <c r="AG68" s="91">
        <f t="shared" si="139"/>
        <v>15250.123412982026</v>
      </c>
      <c r="AH68" s="91">
        <f t="shared" si="140"/>
        <v>15249.447571774137</v>
      </c>
      <c r="AI68" s="91">
        <f t="shared" si="141"/>
        <v>15248.77173056627</v>
      </c>
      <c r="AJ68" s="91">
        <f t="shared" si="142"/>
        <v>15248.095889358399</v>
      </c>
      <c r="AK68" s="91">
        <f t="shared" si="143"/>
        <v>15247.420048150532</v>
      </c>
      <c r="AL68" s="91">
        <f t="shared" si="144"/>
        <v>15246.744206942645</v>
      </c>
      <c r="AM68" s="91">
        <f t="shared" si="145"/>
        <v>15246.068365734778</v>
      </c>
      <c r="AN68" s="92">
        <f t="shared" si="149"/>
        <v>182997.42590853694</v>
      </c>
    </row>
    <row r="69" spans="1:40" ht="15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89">
        <f>SUM(O61:O68)</f>
        <v>206511084.20366302</v>
      </c>
      <c r="P69" s="89">
        <f t="shared" ref="P69" si="156">SUM(P61:P68)</f>
        <v>189024281.16773647</v>
      </c>
      <c r="Q69" s="89">
        <f t="shared" ref="Q69" si="157">SUM(Q61:Q68)</f>
        <v>188746418.17431965</v>
      </c>
      <c r="R69" s="89">
        <f t="shared" ref="R69" si="158">SUM(R61:R68)</f>
        <v>169767965.38828087</v>
      </c>
      <c r="S69" s="89">
        <f t="shared" ref="S69" si="159">SUM(S61:S68)</f>
        <v>172788923.30923942</v>
      </c>
      <c r="T69" s="89">
        <f t="shared" ref="T69" si="160">SUM(T61:T68)</f>
        <v>198435687.43652505</v>
      </c>
      <c r="U69" s="89">
        <f t="shared" ref="U69" si="161">SUM(U61:U68)</f>
        <v>234786324.3412241</v>
      </c>
      <c r="V69" s="89">
        <f t="shared" ref="V69" si="162">SUM(V61:V68)</f>
        <v>218311349.47518533</v>
      </c>
      <c r="W69" s="89">
        <f t="shared" ref="W69" si="163">SUM(W61:W68)</f>
        <v>185164136.53032276</v>
      </c>
      <c r="X69" s="89">
        <f t="shared" ref="X69" si="164">SUM(X61:X68)</f>
        <v>175647544.35506678</v>
      </c>
      <c r="Y69" s="89">
        <f t="shared" ref="Y69" si="165">SUM(Y61:Y68)</f>
        <v>189757127.98742783</v>
      </c>
      <c r="Z69" s="89">
        <f t="shared" ref="Z69" si="166">SUM(Z61:Z68)</f>
        <v>204249665.15519068</v>
      </c>
      <c r="AA69" s="19"/>
      <c r="AB69" s="92">
        <f>SUM(AB61:AB68)</f>
        <v>2561695.0822186018</v>
      </c>
      <c r="AC69" s="92">
        <f t="shared" ref="AC69" si="167">SUM(AC61:AC68)</f>
        <v>2488749.8830014537</v>
      </c>
      <c r="AD69" s="92">
        <f t="shared" ref="AD69" si="168">SUM(AD61:AD68)</f>
        <v>2482330.1298166728</v>
      </c>
      <c r="AE69" s="92">
        <f t="shared" ref="AE69" si="169">SUM(AE61:AE68)</f>
        <v>2363228.3824326992</v>
      </c>
      <c r="AF69" s="92">
        <f t="shared" ref="AF69" si="170">SUM(AF61:AF68)</f>
        <v>2366657.1675326191</v>
      </c>
      <c r="AG69" s="92">
        <f t="shared" ref="AG69" si="171">SUM(AG61:AG68)</f>
        <v>2707041.4006089447</v>
      </c>
      <c r="AH69" s="92">
        <f t="shared" ref="AH69" si="172">SUM(AH61:AH68)</f>
        <v>2894844.5359384571</v>
      </c>
      <c r="AI69" s="92">
        <f t="shared" ref="AI69" si="173">SUM(AI61:AI68)</f>
        <v>2708390.7034448972</v>
      </c>
      <c r="AJ69" s="92">
        <f t="shared" ref="AJ69" si="174">SUM(AJ61:AJ68)</f>
        <v>2503249.4566265563</v>
      </c>
      <c r="AK69" s="92">
        <f t="shared" ref="AK69" si="175">SUM(AK61:AK68)</f>
        <v>2448048.4638731861</v>
      </c>
      <c r="AL69" s="92">
        <f t="shared" ref="AL69" si="176">SUM(AL61:AL68)</f>
        <v>2467259.0686814203</v>
      </c>
      <c r="AM69" s="92">
        <f t="shared" ref="AM69" si="177">SUM(AM61:AM68)</f>
        <v>2597938.5696627302</v>
      </c>
      <c r="AN69" s="92">
        <f t="shared" ref="AN69" si="178">SUM(AN61:AN68)</f>
        <v>30589432.843838245</v>
      </c>
    </row>
    <row r="70" spans="1:40" ht="15" x14ac:dyDescent="0.25">
      <c r="A70" s="17"/>
      <c r="B70" s="268" t="s">
        <v>23</v>
      </c>
      <c r="C70" s="268"/>
      <c r="D70" s="268"/>
      <c r="E70" s="268"/>
      <c r="F70" s="268"/>
      <c r="G70" s="268"/>
      <c r="H70" s="268"/>
      <c r="I70" s="268"/>
      <c r="J70" s="268"/>
      <c r="K70" s="268"/>
      <c r="L70" s="268"/>
      <c r="M70" s="268"/>
      <c r="N70" s="18"/>
      <c r="O70" s="268" t="s">
        <v>50</v>
      </c>
      <c r="P70" s="268"/>
      <c r="Q70" s="268"/>
      <c r="R70" s="268"/>
      <c r="S70" s="268"/>
      <c r="T70" s="268"/>
      <c r="U70" s="268"/>
      <c r="V70" s="268"/>
      <c r="W70" s="268"/>
      <c r="X70" s="268"/>
      <c r="Y70" s="268"/>
      <c r="Z70" s="268"/>
      <c r="AA70" s="18"/>
      <c r="AB70" s="268" t="s">
        <v>57</v>
      </c>
      <c r="AC70" s="268"/>
      <c r="AD70" s="268"/>
      <c r="AE70" s="268"/>
      <c r="AF70" s="268"/>
      <c r="AG70" s="268"/>
      <c r="AH70" s="268"/>
      <c r="AI70" s="268"/>
      <c r="AJ70" s="268"/>
      <c r="AK70" s="268"/>
      <c r="AL70" s="268"/>
      <c r="AM70" s="268"/>
      <c r="AN70" s="17"/>
    </row>
    <row r="71" spans="1:40" ht="15" x14ac:dyDescent="0.25">
      <c r="A71" s="17" t="s">
        <v>20</v>
      </c>
      <c r="B71" s="17" t="s">
        <v>8</v>
      </c>
      <c r="C71" s="17" t="s">
        <v>9</v>
      </c>
      <c r="D71" s="17" t="s">
        <v>10</v>
      </c>
      <c r="E71" s="17" t="s">
        <v>11</v>
      </c>
      <c r="F71" s="17" t="s">
        <v>12</v>
      </c>
      <c r="G71" s="17" t="s">
        <v>13</v>
      </c>
      <c r="H71" s="17" t="s">
        <v>14</v>
      </c>
      <c r="I71" s="17" t="s">
        <v>15</v>
      </c>
      <c r="J71" s="17" t="s">
        <v>16</v>
      </c>
      <c r="K71" s="17" t="s">
        <v>17</v>
      </c>
      <c r="L71" s="17" t="s">
        <v>18</v>
      </c>
      <c r="M71" s="17" t="s">
        <v>19</v>
      </c>
      <c r="N71" s="18"/>
      <c r="O71" s="17" t="s">
        <v>8</v>
      </c>
      <c r="P71" s="17" t="s">
        <v>9</v>
      </c>
      <c r="Q71" s="17" t="s">
        <v>10</v>
      </c>
      <c r="R71" s="17" t="s">
        <v>11</v>
      </c>
      <c r="S71" s="17" t="s">
        <v>12</v>
      </c>
      <c r="T71" s="17" t="s">
        <v>13</v>
      </c>
      <c r="U71" s="17" t="s">
        <v>14</v>
      </c>
      <c r="V71" s="17" t="s">
        <v>15</v>
      </c>
      <c r="W71" s="17" t="s">
        <v>16</v>
      </c>
      <c r="X71" s="17" t="s">
        <v>17</v>
      </c>
      <c r="Y71" s="17" t="s">
        <v>18</v>
      </c>
      <c r="Z71" s="17" t="s">
        <v>19</v>
      </c>
      <c r="AA71" s="18"/>
      <c r="AB71" s="17" t="s">
        <v>8</v>
      </c>
      <c r="AC71" s="17" t="s">
        <v>9</v>
      </c>
      <c r="AD71" s="17" t="s">
        <v>10</v>
      </c>
      <c r="AE71" s="17" t="s">
        <v>11</v>
      </c>
      <c r="AF71" s="17" t="s">
        <v>12</v>
      </c>
      <c r="AG71" s="17" t="s">
        <v>13</v>
      </c>
      <c r="AH71" s="17" t="s">
        <v>14</v>
      </c>
      <c r="AI71" s="17" t="s">
        <v>15</v>
      </c>
      <c r="AJ71" s="17" t="s">
        <v>16</v>
      </c>
      <c r="AK71" s="17" t="s">
        <v>17</v>
      </c>
      <c r="AL71" s="17" t="s">
        <v>18</v>
      </c>
      <c r="AM71" s="17" t="s">
        <v>19</v>
      </c>
      <c r="AN71" s="17" t="s">
        <v>21</v>
      </c>
    </row>
    <row r="72" spans="1:40" ht="15" x14ac:dyDescent="0.25">
      <c r="A72" s="16" t="s">
        <v>0</v>
      </c>
      <c r="B72" s="22">
        <v>6.0000002460806063E-5</v>
      </c>
      <c r="C72" s="23">
        <f>+B72</f>
        <v>6.0000002460806063E-5</v>
      </c>
      <c r="D72" s="23">
        <f t="shared" ref="D72:L72" si="179">+C72</f>
        <v>6.0000002460806063E-5</v>
      </c>
      <c r="E72" s="23">
        <f t="shared" si="179"/>
        <v>6.0000002460806063E-5</v>
      </c>
      <c r="F72" s="23">
        <f t="shared" si="179"/>
        <v>6.0000002460806063E-5</v>
      </c>
      <c r="G72" s="23">
        <f t="shared" si="179"/>
        <v>6.0000002460806063E-5</v>
      </c>
      <c r="H72" s="23">
        <f t="shared" si="179"/>
        <v>6.0000002460806063E-5</v>
      </c>
      <c r="I72" s="23">
        <f t="shared" si="179"/>
        <v>6.0000002460806063E-5</v>
      </c>
      <c r="J72" s="23">
        <f t="shared" si="179"/>
        <v>6.0000002460806063E-5</v>
      </c>
      <c r="K72" s="23">
        <f t="shared" si="179"/>
        <v>6.0000002460806063E-5</v>
      </c>
      <c r="L72" s="23">
        <f t="shared" si="179"/>
        <v>6.0000002460806063E-5</v>
      </c>
      <c r="M72" s="23">
        <f>+L72</f>
        <v>6.0000002460806063E-5</v>
      </c>
      <c r="N72" s="19"/>
      <c r="O72" s="90">
        <f>+'2016 LF Output (EB-2015-0075)'!C37</f>
        <v>144196626.26618499</v>
      </c>
      <c r="P72" s="90">
        <f>+'2016 LF Output (EB-2015-0075)'!D37</f>
        <v>131977305.17659099</v>
      </c>
      <c r="Q72" s="90">
        <f>+'2016 LF Output (EB-2015-0075)'!E37</f>
        <v>130634586.84596901</v>
      </c>
      <c r="R72" s="90">
        <f>+'2016 LF Output (EB-2015-0075)'!F37</f>
        <v>117785589.11436801</v>
      </c>
      <c r="S72" s="90">
        <f>+'2016 LF Output (EB-2015-0075)'!G37</f>
        <v>118484119.253822</v>
      </c>
      <c r="T72" s="90">
        <f>+'2016 LF Output (EB-2015-0075)'!H37</f>
        <v>137407175.88911799</v>
      </c>
      <c r="U72" s="90">
        <f>+'2016 LF Output (EB-2015-0075)'!I37</f>
        <v>165936560.89298201</v>
      </c>
      <c r="V72" s="90">
        <f>+'2016 LF Output (EB-2015-0075)'!J37</f>
        <v>157028128.848203</v>
      </c>
      <c r="W72" s="90">
        <f>+'2016 LF Output (EB-2015-0075)'!K37</f>
        <v>129593962.123068</v>
      </c>
      <c r="X72" s="90">
        <f>+'2016 LF Output (EB-2015-0075)'!L37</f>
        <v>128566720.50598501</v>
      </c>
      <c r="Y72" s="90">
        <f>+'2016 LF Output (EB-2015-0075)'!M37</f>
        <v>132775528.792081</v>
      </c>
      <c r="Z72" s="90">
        <f>+'2016 LF Output (EB-2015-0075)'!N37</f>
        <v>143118291.81761</v>
      </c>
      <c r="AA72" s="19"/>
      <c r="AB72" s="91">
        <f>+B72*O72</f>
        <v>8651.7979308110316</v>
      </c>
      <c r="AC72" s="91">
        <f t="shared" ref="AC72:AC79" si="180">+C72*P72</f>
        <v>7918.6386353660127</v>
      </c>
      <c r="AD72" s="91">
        <f t="shared" ref="AD72:AD79" si="181">+D72*Q72</f>
        <v>7838.0755322245241</v>
      </c>
      <c r="AE72" s="91">
        <f t="shared" ref="AE72:AE79" si="182">+E72*R72</f>
        <v>7067.1356367095723</v>
      </c>
      <c r="AF72" s="91">
        <f t="shared" ref="AF72:AF79" si="183">+F72*S72</f>
        <v>7109.0474467957592</v>
      </c>
      <c r="AG72" s="91">
        <f t="shared" ref="AG72:AG79" si="184">+G72*T72</f>
        <v>8244.430891479491</v>
      </c>
      <c r="AH72" s="91">
        <f t="shared" ref="AH72:AH79" si="185">+H72*U72</f>
        <v>9956.1940619166162</v>
      </c>
      <c r="AI72" s="91">
        <f t="shared" ref="AI72:AI79" si="186">+I72*V72</f>
        <v>9421.688117307951</v>
      </c>
      <c r="AJ72" s="91">
        <f t="shared" ref="AJ72:AJ79" si="187">+J72*W72</f>
        <v>7775.6380462896877</v>
      </c>
      <c r="AK72" s="91">
        <f t="shared" ref="AK72:AK79" si="188">+K72*X72</f>
        <v>7714.0035467368652</v>
      </c>
      <c r="AL72" s="91">
        <f t="shared" ref="AL72:AL79" si="189">+L72*Y72</f>
        <v>7966.5320542596864</v>
      </c>
      <c r="AM72" s="91">
        <f t="shared" ref="AM72:AM79" si="190">+M72*Z72</f>
        <v>8587.0978612429608</v>
      </c>
      <c r="AN72" s="92">
        <f>SUM(AB72:AM72)</f>
        <v>98250.279761140147</v>
      </c>
    </row>
    <row r="73" spans="1:40" ht="15" x14ac:dyDescent="0.25">
      <c r="A73" s="16" t="s">
        <v>1</v>
      </c>
      <c r="B73" s="22">
        <v>6.0000000000000002E-5</v>
      </c>
      <c r="C73" s="23">
        <f t="shared" ref="C73:L79" si="191">+B73</f>
        <v>6.0000000000000002E-5</v>
      </c>
      <c r="D73" s="23">
        <f t="shared" si="191"/>
        <v>6.0000000000000002E-5</v>
      </c>
      <c r="E73" s="23">
        <f t="shared" si="191"/>
        <v>6.0000000000000002E-5</v>
      </c>
      <c r="F73" s="23">
        <f t="shared" si="191"/>
        <v>6.0000000000000002E-5</v>
      </c>
      <c r="G73" s="23">
        <f t="shared" si="191"/>
        <v>6.0000000000000002E-5</v>
      </c>
      <c r="H73" s="23">
        <f t="shared" si="191"/>
        <v>6.0000000000000002E-5</v>
      </c>
      <c r="I73" s="23">
        <f t="shared" si="191"/>
        <v>6.0000000000000002E-5</v>
      </c>
      <c r="J73" s="23">
        <f t="shared" si="191"/>
        <v>6.0000000000000002E-5</v>
      </c>
      <c r="K73" s="23">
        <f t="shared" si="191"/>
        <v>6.0000000000000002E-5</v>
      </c>
      <c r="L73" s="23">
        <f t="shared" si="191"/>
        <v>6.0000000000000002E-5</v>
      </c>
      <c r="M73" s="23">
        <f t="shared" ref="M73" si="192">+L73</f>
        <v>6.0000000000000002E-5</v>
      </c>
      <c r="N73" s="19"/>
      <c r="O73" s="90">
        <f>+'2016 LF Output (EB-2015-0075)'!C38</f>
        <v>53239880.5614006</v>
      </c>
      <c r="P73" s="90">
        <f>+'2016 LF Output (EB-2015-0075)'!D38</f>
        <v>48646831.4520026</v>
      </c>
      <c r="Q73" s="90">
        <f>+'2016 LF Output (EB-2015-0075)'!E38</f>
        <v>49719008.0430464</v>
      </c>
      <c r="R73" s="90">
        <f>+'2016 LF Output (EB-2015-0075)'!F38</f>
        <v>44317919.874143399</v>
      </c>
      <c r="S73" s="90">
        <f>+'2016 LF Output (EB-2015-0075)'!G38</f>
        <v>46536499.593619503</v>
      </c>
      <c r="T73" s="90">
        <f>+'2016 LF Output (EB-2015-0075)'!H38</f>
        <v>52034310.6760557</v>
      </c>
      <c r="U73" s="90">
        <f>+'2016 LF Output (EB-2015-0075)'!I38</f>
        <v>58464085.721159399</v>
      </c>
      <c r="V73" s="90">
        <f>+'2016 LF Output (EB-2015-0075)'!J38</f>
        <v>51765228.644574799</v>
      </c>
      <c r="W73" s="90">
        <f>+'2016 LF Output (EB-2015-0075)'!K38</f>
        <v>47453493.960257001</v>
      </c>
      <c r="X73" s="90">
        <f>+'2016 LF Output (EB-2015-0075)'!L38</f>
        <v>39240400.756610699</v>
      </c>
      <c r="Y73" s="90">
        <f>+'2016 LF Output (EB-2015-0075)'!M38</f>
        <v>48456139.855112299</v>
      </c>
      <c r="Z73" s="90">
        <f>+'2016 LF Output (EB-2015-0075)'!N38</f>
        <v>51952369.802591003</v>
      </c>
      <c r="AA73" s="19"/>
      <c r="AB73" s="91">
        <f t="shared" ref="AB73:AB79" si="193">+B73*O73</f>
        <v>3194.3928336840358</v>
      </c>
      <c r="AC73" s="91">
        <f t="shared" si="180"/>
        <v>2918.809887120156</v>
      </c>
      <c r="AD73" s="91">
        <f t="shared" si="181"/>
        <v>2983.140482582784</v>
      </c>
      <c r="AE73" s="91">
        <f t="shared" si="182"/>
        <v>2659.075192448604</v>
      </c>
      <c r="AF73" s="91">
        <f t="shared" si="183"/>
        <v>2792.1899756171701</v>
      </c>
      <c r="AG73" s="91">
        <f t="shared" si="184"/>
        <v>3122.0586405633421</v>
      </c>
      <c r="AH73" s="91">
        <f t="shared" si="185"/>
        <v>3507.8451432695638</v>
      </c>
      <c r="AI73" s="91">
        <f t="shared" si="186"/>
        <v>3105.9137186744879</v>
      </c>
      <c r="AJ73" s="91">
        <f t="shared" si="187"/>
        <v>2847.20963761542</v>
      </c>
      <c r="AK73" s="91">
        <f t="shared" si="188"/>
        <v>2354.4240453966422</v>
      </c>
      <c r="AL73" s="91">
        <f t="shared" si="189"/>
        <v>2907.368391306738</v>
      </c>
      <c r="AM73" s="91">
        <f t="shared" si="190"/>
        <v>3117.1421881554602</v>
      </c>
      <c r="AN73" s="92">
        <f t="shared" ref="AN73:AN79" si="194">SUM(AB73:AM73)</f>
        <v>35509.570136434406</v>
      </c>
    </row>
    <row r="74" spans="1:40" ht="15" x14ac:dyDescent="0.25">
      <c r="A74" s="16" t="s">
        <v>2</v>
      </c>
      <c r="B74" s="22">
        <v>2.1690000000000001E-2</v>
      </c>
      <c r="C74" s="23">
        <f t="shared" si="191"/>
        <v>2.1690000000000001E-2</v>
      </c>
      <c r="D74" s="23">
        <f t="shared" si="191"/>
        <v>2.1690000000000001E-2</v>
      </c>
      <c r="E74" s="23">
        <f t="shared" si="191"/>
        <v>2.1690000000000001E-2</v>
      </c>
      <c r="F74" s="23">
        <f t="shared" si="191"/>
        <v>2.1690000000000001E-2</v>
      </c>
      <c r="G74" s="23">
        <f t="shared" si="191"/>
        <v>2.1690000000000001E-2</v>
      </c>
      <c r="H74" s="23">
        <f t="shared" si="191"/>
        <v>2.1690000000000001E-2</v>
      </c>
      <c r="I74" s="23">
        <f t="shared" si="191"/>
        <v>2.1690000000000001E-2</v>
      </c>
      <c r="J74" s="23">
        <f t="shared" si="191"/>
        <v>2.1690000000000001E-2</v>
      </c>
      <c r="K74" s="23">
        <f t="shared" si="191"/>
        <v>2.1690000000000001E-2</v>
      </c>
      <c r="L74" s="23">
        <f t="shared" si="191"/>
        <v>2.1690000000000001E-2</v>
      </c>
      <c r="M74" s="23">
        <f t="shared" ref="M74" si="195">+L74</f>
        <v>2.1690000000000001E-2</v>
      </c>
      <c r="N74" s="19"/>
      <c r="O74" s="90">
        <f t="shared" ref="O74:Z79" si="196">+O63</f>
        <v>392110.00360810797</v>
      </c>
      <c r="P74" s="90">
        <f t="shared" si="196"/>
        <v>405105.96170579101</v>
      </c>
      <c r="Q74" s="90">
        <f t="shared" si="196"/>
        <v>408776.532522308</v>
      </c>
      <c r="R74" s="90">
        <f t="shared" si="196"/>
        <v>405251.12203083298</v>
      </c>
      <c r="S74" s="90">
        <f t="shared" si="196"/>
        <v>409205.255602372</v>
      </c>
      <c r="T74" s="90">
        <f t="shared" si="196"/>
        <v>480069.756296437</v>
      </c>
      <c r="U74" s="90">
        <f t="shared" si="196"/>
        <v>476027.85238499602</v>
      </c>
      <c r="V74" s="90">
        <f t="shared" si="196"/>
        <v>437111.254376053</v>
      </c>
      <c r="W74" s="90">
        <f t="shared" si="196"/>
        <v>426187.842967198</v>
      </c>
      <c r="X74" s="90">
        <f t="shared" si="196"/>
        <v>432352.51131076802</v>
      </c>
      <c r="Y74" s="90">
        <f t="shared" si="196"/>
        <v>406896.54501691298</v>
      </c>
      <c r="Z74" s="90">
        <f t="shared" si="196"/>
        <v>420216.67689097801</v>
      </c>
      <c r="AA74" s="19"/>
      <c r="AB74" s="91">
        <f t="shared" si="193"/>
        <v>8504.8659782598625</v>
      </c>
      <c r="AC74" s="91">
        <f t="shared" si="180"/>
        <v>8786.7483093986066</v>
      </c>
      <c r="AD74" s="91">
        <f t="shared" si="181"/>
        <v>8866.3629904088612</v>
      </c>
      <c r="AE74" s="91">
        <f t="shared" si="182"/>
        <v>8789.8968368487676</v>
      </c>
      <c r="AF74" s="91">
        <f t="shared" si="183"/>
        <v>8875.6619940154487</v>
      </c>
      <c r="AG74" s="91">
        <f t="shared" si="184"/>
        <v>10412.713014069719</v>
      </c>
      <c r="AH74" s="91">
        <f t="shared" si="185"/>
        <v>10325.044118230564</v>
      </c>
      <c r="AI74" s="91">
        <f t="shared" si="186"/>
        <v>9480.9431074165896</v>
      </c>
      <c r="AJ74" s="91">
        <f t="shared" si="187"/>
        <v>9244.0143139585252</v>
      </c>
      <c r="AK74" s="91">
        <f t="shared" si="188"/>
        <v>9377.725970330559</v>
      </c>
      <c r="AL74" s="91">
        <f t="shared" si="189"/>
        <v>8825.5860614168432</v>
      </c>
      <c r="AM74" s="91">
        <f t="shared" si="190"/>
        <v>9114.4997217653126</v>
      </c>
      <c r="AN74" s="92">
        <f t="shared" si="194"/>
        <v>110604.06241611968</v>
      </c>
    </row>
    <row r="75" spans="1:40" ht="15" x14ac:dyDescent="0.25">
      <c r="A75" s="16" t="s">
        <v>48</v>
      </c>
      <c r="B75" s="22">
        <v>2.4920000000000001E-2</v>
      </c>
      <c r="C75" s="23">
        <f t="shared" si="191"/>
        <v>2.4920000000000001E-2</v>
      </c>
      <c r="D75" s="23">
        <f t="shared" si="191"/>
        <v>2.4920000000000001E-2</v>
      </c>
      <c r="E75" s="23">
        <f t="shared" si="191"/>
        <v>2.4920000000000001E-2</v>
      </c>
      <c r="F75" s="23">
        <f t="shared" si="191"/>
        <v>2.4920000000000001E-2</v>
      </c>
      <c r="G75" s="23">
        <f t="shared" si="191"/>
        <v>2.4920000000000001E-2</v>
      </c>
      <c r="H75" s="23">
        <f t="shared" si="191"/>
        <v>2.4920000000000001E-2</v>
      </c>
      <c r="I75" s="23">
        <f t="shared" si="191"/>
        <v>2.4920000000000001E-2</v>
      </c>
      <c r="J75" s="23">
        <f t="shared" si="191"/>
        <v>2.4920000000000001E-2</v>
      </c>
      <c r="K75" s="23">
        <f t="shared" si="191"/>
        <v>2.4920000000000001E-2</v>
      </c>
      <c r="L75" s="23">
        <f t="shared" si="191"/>
        <v>2.4920000000000001E-2</v>
      </c>
      <c r="M75" s="23">
        <f t="shared" ref="M75" si="197">+L75</f>
        <v>2.4920000000000001E-2</v>
      </c>
      <c r="N75" s="19"/>
      <c r="O75" s="90">
        <f t="shared" si="196"/>
        <v>46032.927912020699</v>
      </c>
      <c r="P75" s="90">
        <f t="shared" si="196"/>
        <v>45025.223545420798</v>
      </c>
      <c r="Q75" s="90">
        <f t="shared" si="196"/>
        <v>44681.977231033532</v>
      </c>
      <c r="R75" s="90">
        <f t="shared" si="196"/>
        <v>46213.44118257946</v>
      </c>
      <c r="S75" s="90">
        <f t="shared" si="196"/>
        <v>45829.57144703823</v>
      </c>
      <c r="T75" s="90">
        <f t="shared" si="196"/>
        <v>44554.331125701414</v>
      </c>
      <c r="U75" s="90">
        <f t="shared" si="196"/>
        <v>43933.236637281349</v>
      </c>
      <c r="V75" s="90">
        <f t="shared" si="196"/>
        <v>45070.057607332768</v>
      </c>
      <c r="W75" s="90">
        <f t="shared" si="196"/>
        <v>45295.543351869943</v>
      </c>
      <c r="X75" s="90">
        <f t="shared" si="196"/>
        <v>44073.653076953953</v>
      </c>
      <c r="Y75" s="90">
        <f t="shared" si="196"/>
        <v>43130.531988693299</v>
      </c>
      <c r="Z75" s="90">
        <f t="shared" si="196"/>
        <v>44820.806615057103</v>
      </c>
      <c r="AA75" s="19"/>
      <c r="AB75" s="91">
        <f t="shared" si="193"/>
        <v>1147.1405635675558</v>
      </c>
      <c r="AC75" s="91">
        <f t="shared" si="180"/>
        <v>1122.0285707518863</v>
      </c>
      <c r="AD75" s="91">
        <f t="shared" si="181"/>
        <v>1113.4748725973557</v>
      </c>
      <c r="AE75" s="91">
        <f t="shared" si="182"/>
        <v>1151.6389542698803</v>
      </c>
      <c r="AF75" s="91">
        <f t="shared" si="183"/>
        <v>1142.0729204601928</v>
      </c>
      <c r="AG75" s="91">
        <f t="shared" si="184"/>
        <v>1110.2939316524794</v>
      </c>
      <c r="AH75" s="91">
        <f t="shared" si="185"/>
        <v>1094.8162570010513</v>
      </c>
      <c r="AI75" s="91">
        <f t="shared" si="186"/>
        <v>1123.1458355747327</v>
      </c>
      <c r="AJ75" s="91">
        <f t="shared" si="187"/>
        <v>1128.7649403285991</v>
      </c>
      <c r="AK75" s="91">
        <f t="shared" si="188"/>
        <v>1098.3154346776926</v>
      </c>
      <c r="AL75" s="91">
        <f t="shared" si="189"/>
        <v>1074.812857158237</v>
      </c>
      <c r="AM75" s="91">
        <f t="shared" si="190"/>
        <v>1116.934500847223</v>
      </c>
      <c r="AN75" s="92">
        <f t="shared" si="194"/>
        <v>13423.439638886886</v>
      </c>
    </row>
    <row r="76" spans="1:40" ht="15" x14ac:dyDescent="0.25">
      <c r="A76" s="16" t="s">
        <v>49</v>
      </c>
      <c r="B76" s="22">
        <f>+B75</f>
        <v>2.4920000000000001E-2</v>
      </c>
      <c r="C76" s="23">
        <f t="shared" si="191"/>
        <v>2.4920000000000001E-2</v>
      </c>
      <c r="D76" s="23">
        <f t="shared" si="191"/>
        <v>2.4920000000000001E-2</v>
      </c>
      <c r="E76" s="23">
        <f t="shared" si="191"/>
        <v>2.4920000000000001E-2</v>
      </c>
      <c r="F76" s="23">
        <f t="shared" si="191"/>
        <v>2.4920000000000001E-2</v>
      </c>
      <c r="G76" s="23">
        <f t="shared" si="191"/>
        <v>2.4920000000000001E-2</v>
      </c>
      <c r="H76" s="23">
        <f t="shared" si="191"/>
        <v>2.4920000000000001E-2</v>
      </c>
      <c r="I76" s="23">
        <f t="shared" si="191"/>
        <v>2.4920000000000001E-2</v>
      </c>
      <c r="J76" s="23">
        <f t="shared" si="191"/>
        <v>2.4920000000000001E-2</v>
      </c>
      <c r="K76" s="23">
        <f t="shared" si="191"/>
        <v>2.4920000000000001E-2</v>
      </c>
      <c r="L76" s="23">
        <f t="shared" si="191"/>
        <v>2.4920000000000001E-2</v>
      </c>
      <c r="M76" s="23">
        <f t="shared" ref="M76" si="198">+L76</f>
        <v>2.4920000000000001E-2</v>
      </c>
      <c r="N76" s="19"/>
      <c r="O76" s="90">
        <f t="shared" si="196"/>
        <v>172697.7863960843</v>
      </c>
      <c r="P76" s="90">
        <f t="shared" si="196"/>
        <v>173681.95863000496</v>
      </c>
      <c r="Q76" s="90">
        <f t="shared" si="196"/>
        <v>169123.16469374794</v>
      </c>
      <c r="R76" s="90">
        <f t="shared" si="196"/>
        <v>166357.97259318261</v>
      </c>
      <c r="S76" s="90">
        <f t="shared" si="196"/>
        <v>157923.31818202039</v>
      </c>
      <c r="T76" s="90">
        <f t="shared" si="196"/>
        <v>176755.87208026473</v>
      </c>
      <c r="U76" s="90">
        <f t="shared" si="196"/>
        <v>171562.91152050081</v>
      </c>
      <c r="V76" s="90">
        <f t="shared" si="196"/>
        <v>165855.06848050316</v>
      </c>
      <c r="W76" s="90">
        <f t="shared" si="196"/>
        <v>170053.05442101072</v>
      </c>
      <c r="X76" s="90">
        <f t="shared" si="196"/>
        <v>164212.76248104469</v>
      </c>
      <c r="Y76" s="90">
        <f t="shared" si="196"/>
        <v>163362.7875100369</v>
      </c>
      <c r="Z76" s="90">
        <f t="shared" si="196"/>
        <v>169576.55267017771</v>
      </c>
      <c r="AA76" s="19"/>
      <c r="AB76" s="91">
        <f t="shared" si="193"/>
        <v>4303.6288369904205</v>
      </c>
      <c r="AC76" s="91">
        <f t="shared" si="180"/>
        <v>4328.1544090597235</v>
      </c>
      <c r="AD76" s="91">
        <f t="shared" si="181"/>
        <v>4214.5492641681985</v>
      </c>
      <c r="AE76" s="91">
        <f t="shared" si="182"/>
        <v>4145.640677022111</v>
      </c>
      <c r="AF76" s="91">
        <f t="shared" si="183"/>
        <v>3935.4490890959482</v>
      </c>
      <c r="AG76" s="91">
        <f t="shared" si="184"/>
        <v>4404.7563322401975</v>
      </c>
      <c r="AH76" s="91">
        <f t="shared" si="185"/>
        <v>4275.3477550908801</v>
      </c>
      <c r="AI76" s="91">
        <f t="shared" si="186"/>
        <v>4133.108306534139</v>
      </c>
      <c r="AJ76" s="91">
        <f t="shared" si="187"/>
        <v>4237.722116171587</v>
      </c>
      <c r="AK76" s="91">
        <f t="shared" si="188"/>
        <v>4092.1820410276337</v>
      </c>
      <c r="AL76" s="91">
        <f t="shared" si="189"/>
        <v>4071.0006647501195</v>
      </c>
      <c r="AM76" s="91">
        <f t="shared" si="190"/>
        <v>4225.8476925408286</v>
      </c>
      <c r="AN76" s="92">
        <f t="shared" si="194"/>
        <v>50367.38718469179</v>
      </c>
    </row>
    <row r="77" spans="1:40" ht="15" x14ac:dyDescent="0.25">
      <c r="A77" s="16" t="s">
        <v>3</v>
      </c>
      <c r="B77" s="22">
        <v>6.0000000000000002E-5</v>
      </c>
      <c r="C77" s="23">
        <f t="shared" si="191"/>
        <v>6.0000000000000002E-5</v>
      </c>
      <c r="D77" s="23">
        <f t="shared" si="191"/>
        <v>6.0000000000000002E-5</v>
      </c>
      <c r="E77" s="23">
        <f t="shared" si="191"/>
        <v>6.0000000000000002E-5</v>
      </c>
      <c r="F77" s="23">
        <f t="shared" si="191"/>
        <v>6.0000000000000002E-5</v>
      </c>
      <c r="G77" s="23">
        <f t="shared" si="191"/>
        <v>6.0000000000000002E-5</v>
      </c>
      <c r="H77" s="23">
        <f t="shared" si="191"/>
        <v>6.0000000000000002E-5</v>
      </c>
      <c r="I77" s="23">
        <f t="shared" si="191"/>
        <v>6.0000000000000002E-5</v>
      </c>
      <c r="J77" s="23">
        <f t="shared" si="191"/>
        <v>6.0000000000000002E-5</v>
      </c>
      <c r="K77" s="23">
        <f t="shared" si="191"/>
        <v>6.0000000000000002E-5</v>
      </c>
      <c r="L77" s="23">
        <f t="shared" si="191"/>
        <v>6.0000000000000002E-5</v>
      </c>
      <c r="M77" s="23">
        <f t="shared" ref="M77" si="199">+L77</f>
        <v>6.0000000000000002E-5</v>
      </c>
      <c r="N77" s="19"/>
      <c r="O77" s="90">
        <f>+'2016 LF Output (EB-2015-0075)'!C40</f>
        <v>936120.41392465495</v>
      </c>
      <c r="P77" s="90">
        <f>+'2016 LF Output (EB-2015-0075)'!D40</f>
        <v>887791.74725798902</v>
      </c>
      <c r="Q77" s="90">
        <f>+'2016 LF Output (EB-2015-0075)'!E40</f>
        <v>891777.58059131796</v>
      </c>
      <c r="R77" s="90">
        <f>+'2016 LF Output (EB-2015-0075)'!F40</f>
        <v>861042.08059131994</v>
      </c>
      <c r="S77" s="90">
        <f>+'2016 LF Output (EB-2015-0075)'!G40</f>
        <v>859225.50023842801</v>
      </c>
      <c r="T77" s="90">
        <f>+'2016 LF Output (EB-2015-0075)'!H40</f>
        <v>1063423.2472579801</v>
      </c>
      <c r="U77" s="90">
        <f>+'2016 LF Output (EB-2015-0075)'!I40</f>
        <v>1136976.58059131</v>
      </c>
      <c r="V77" s="90">
        <f>+'2016 LF Output (EB-2015-0075)'!J40</f>
        <v>912842.74725798203</v>
      </c>
      <c r="W77" s="90">
        <f>+'2016 LF Output (EB-2015-0075)'!K40</f>
        <v>728199.91392464505</v>
      </c>
      <c r="X77" s="90">
        <f>+'2016 LF Output (EB-2015-0075)'!L40</f>
        <v>800313.91392464901</v>
      </c>
      <c r="Y77" s="90">
        <f>+'2016 LF Output (EB-2015-0075)'!M40</f>
        <v>996366.58059131401</v>
      </c>
      <c r="Z77" s="90">
        <f>+'2016 LF Output (EB-2015-0075)'!N40</f>
        <v>1100250.4139246501</v>
      </c>
      <c r="AA77" s="19"/>
      <c r="AB77" s="91">
        <f t="shared" si="193"/>
        <v>56.167224835479296</v>
      </c>
      <c r="AC77" s="91">
        <f t="shared" si="180"/>
        <v>53.267504835479343</v>
      </c>
      <c r="AD77" s="91">
        <f t="shared" si="181"/>
        <v>53.506654835479083</v>
      </c>
      <c r="AE77" s="91">
        <f t="shared" si="182"/>
        <v>51.662524835479196</v>
      </c>
      <c r="AF77" s="91">
        <f t="shared" si="183"/>
        <v>51.553530014305679</v>
      </c>
      <c r="AG77" s="91">
        <f t="shared" si="184"/>
        <v>63.805394835478808</v>
      </c>
      <c r="AH77" s="91">
        <f t="shared" si="185"/>
        <v>68.218594835478598</v>
      </c>
      <c r="AI77" s="91">
        <f t="shared" si="186"/>
        <v>54.770564835478922</v>
      </c>
      <c r="AJ77" s="91">
        <f t="shared" si="187"/>
        <v>43.691994835478702</v>
      </c>
      <c r="AK77" s="91">
        <f t="shared" si="188"/>
        <v>48.018834835478941</v>
      </c>
      <c r="AL77" s="91">
        <f t="shared" si="189"/>
        <v>59.781994835478841</v>
      </c>
      <c r="AM77" s="91">
        <f t="shared" si="190"/>
        <v>66.015024835479011</v>
      </c>
      <c r="AN77" s="92">
        <f t="shared" si="194"/>
        <v>670.45984320457444</v>
      </c>
    </row>
    <row r="78" spans="1:40" ht="15" x14ac:dyDescent="0.25">
      <c r="A78" s="16" t="s">
        <v>4</v>
      </c>
      <c r="B78" s="22">
        <v>1.745E-2</v>
      </c>
      <c r="C78" s="23">
        <f t="shared" si="191"/>
        <v>1.745E-2</v>
      </c>
      <c r="D78" s="23">
        <f t="shared" si="191"/>
        <v>1.745E-2</v>
      </c>
      <c r="E78" s="23">
        <f t="shared" si="191"/>
        <v>1.745E-2</v>
      </c>
      <c r="F78" s="23">
        <f t="shared" si="191"/>
        <v>1.745E-2</v>
      </c>
      <c r="G78" s="23">
        <f t="shared" si="191"/>
        <v>1.745E-2</v>
      </c>
      <c r="H78" s="23">
        <f t="shared" si="191"/>
        <v>1.745E-2</v>
      </c>
      <c r="I78" s="23">
        <f t="shared" si="191"/>
        <v>1.745E-2</v>
      </c>
      <c r="J78" s="23">
        <f t="shared" si="191"/>
        <v>1.745E-2</v>
      </c>
      <c r="K78" s="23">
        <f t="shared" si="191"/>
        <v>1.745E-2</v>
      </c>
      <c r="L78" s="23">
        <f t="shared" si="191"/>
        <v>1.745E-2</v>
      </c>
      <c r="M78" s="23">
        <f t="shared" ref="M78" si="200">+L78</f>
        <v>1.745E-2</v>
      </c>
      <c r="N78" s="19"/>
      <c r="O78" s="90">
        <f t="shared" si="196"/>
        <v>129.106402951532</v>
      </c>
      <c r="P78" s="90">
        <f t="shared" si="196"/>
        <v>73.403235513569797</v>
      </c>
      <c r="Q78" s="90">
        <f t="shared" si="196"/>
        <v>100.660401342581</v>
      </c>
      <c r="R78" s="90">
        <f t="shared" si="196"/>
        <v>71.950643100729195</v>
      </c>
      <c r="S78" s="90">
        <f t="shared" si="196"/>
        <v>111.774398510946</v>
      </c>
      <c r="T78" s="90">
        <f t="shared" si="196"/>
        <v>99.047604307389605</v>
      </c>
      <c r="U78" s="90">
        <f t="shared" si="196"/>
        <v>139.09782968331999</v>
      </c>
      <c r="V78" s="90">
        <f t="shared" si="196"/>
        <v>86.142606716180097</v>
      </c>
      <c r="W78" s="90">
        <f t="shared" si="196"/>
        <v>85.4131126505184</v>
      </c>
      <c r="X78" s="90">
        <f t="shared" si="196"/>
        <v>87.547619885987004</v>
      </c>
      <c r="Y78" s="90">
        <f t="shared" si="196"/>
        <v>99.855183819741995</v>
      </c>
      <c r="Z78" s="90">
        <f t="shared" si="196"/>
        <v>101.42004170317399</v>
      </c>
      <c r="AA78" s="19"/>
      <c r="AB78" s="91">
        <f t="shared" si="193"/>
        <v>2.2529067315042335</v>
      </c>
      <c r="AC78" s="91">
        <f t="shared" si="180"/>
        <v>1.280886459711793</v>
      </c>
      <c r="AD78" s="91">
        <f t="shared" si="181"/>
        <v>1.7565240034280385</v>
      </c>
      <c r="AE78" s="91">
        <f t="shared" si="182"/>
        <v>1.2555387221077245</v>
      </c>
      <c r="AF78" s="91">
        <f t="shared" si="183"/>
        <v>1.9504632540160076</v>
      </c>
      <c r="AG78" s="91">
        <f t="shared" si="184"/>
        <v>1.7283806951639487</v>
      </c>
      <c r="AH78" s="91">
        <f t="shared" si="185"/>
        <v>2.4272571279739337</v>
      </c>
      <c r="AI78" s="91">
        <f t="shared" si="186"/>
        <v>1.5031884871973427</v>
      </c>
      <c r="AJ78" s="91">
        <f t="shared" si="187"/>
        <v>1.4904588157515462</v>
      </c>
      <c r="AK78" s="91">
        <f t="shared" si="188"/>
        <v>1.5277059670104733</v>
      </c>
      <c r="AL78" s="91">
        <f t="shared" si="189"/>
        <v>1.7424729576544979</v>
      </c>
      <c r="AM78" s="91">
        <f t="shared" si="190"/>
        <v>1.7697797277203862</v>
      </c>
      <c r="AN78" s="92">
        <f t="shared" si="194"/>
        <v>20.685562949239927</v>
      </c>
    </row>
    <row r="79" spans="1:40" ht="15" x14ac:dyDescent="0.25">
      <c r="A79" s="16" t="s">
        <v>5</v>
      </c>
      <c r="B79" s="22">
        <v>1.702E-2</v>
      </c>
      <c r="C79" s="23">
        <f t="shared" si="191"/>
        <v>1.702E-2</v>
      </c>
      <c r="D79" s="23">
        <f t="shared" si="191"/>
        <v>1.702E-2</v>
      </c>
      <c r="E79" s="23">
        <f t="shared" si="191"/>
        <v>1.702E-2</v>
      </c>
      <c r="F79" s="23">
        <f t="shared" si="191"/>
        <v>1.702E-2</v>
      </c>
      <c r="G79" s="23">
        <f t="shared" si="191"/>
        <v>1.702E-2</v>
      </c>
      <c r="H79" s="23">
        <f t="shared" si="191"/>
        <v>1.702E-2</v>
      </c>
      <c r="I79" s="23">
        <f t="shared" si="191"/>
        <v>1.702E-2</v>
      </c>
      <c r="J79" s="23">
        <f t="shared" si="191"/>
        <v>1.702E-2</v>
      </c>
      <c r="K79" s="23">
        <f t="shared" si="191"/>
        <v>1.702E-2</v>
      </c>
      <c r="L79" s="23">
        <f t="shared" si="191"/>
        <v>1.702E-2</v>
      </c>
      <c r="M79" s="23">
        <f t="shared" ref="M79" si="201">+L79</f>
        <v>1.702E-2</v>
      </c>
      <c r="N79" s="19"/>
      <c r="O79" s="90">
        <f t="shared" si="196"/>
        <v>9164.5653803300793</v>
      </c>
      <c r="P79" s="90">
        <f t="shared" si="196"/>
        <v>9164.1593233678905</v>
      </c>
      <c r="Q79" s="90">
        <f t="shared" si="196"/>
        <v>9163.7532664056907</v>
      </c>
      <c r="R79" s="90">
        <f t="shared" si="196"/>
        <v>9163.3472094435001</v>
      </c>
      <c r="S79" s="90">
        <f t="shared" si="196"/>
        <v>9162.9411524813095</v>
      </c>
      <c r="T79" s="90">
        <f t="shared" si="196"/>
        <v>9162.5350955191207</v>
      </c>
      <c r="U79" s="90">
        <f t="shared" si="196"/>
        <v>9162.1290385569191</v>
      </c>
      <c r="V79" s="90">
        <f t="shared" si="196"/>
        <v>9161.7229815947303</v>
      </c>
      <c r="W79" s="90">
        <f t="shared" si="196"/>
        <v>9161.3169246325397</v>
      </c>
      <c r="X79" s="90">
        <f t="shared" si="196"/>
        <v>9160.9108676703509</v>
      </c>
      <c r="Y79" s="90">
        <f t="shared" si="196"/>
        <v>9160.5048107081493</v>
      </c>
      <c r="Z79" s="90">
        <f t="shared" si="196"/>
        <v>9160.0987537459605</v>
      </c>
      <c r="AA79" s="19"/>
      <c r="AB79" s="91">
        <f t="shared" si="193"/>
        <v>155.98090277321796</v>
      </c>
      <c r="AC79" s="91">
        <f t="shared" si="180"/>
        <v>155.97399168372149</v>
      </c>
      <c r="AD79" s="91">
        <f t="shared" si="181"/>
        <v>155.96708059422485</v>
      </c>
      <c r="AE79" s="91">
        <f t="shared" si="182"/>
        <v>155.96016950472838</v>
      </c>
      <c r="AF79" s="91">
        <f t="shared" si="183"/>
        <v>155.95325841523189</v>
      </c>
      <c r="AG79" s="91">
        <f t="shared" si="184"/>
        <v>155.94634732573545</v>
      </c>
      <c r="AH79" s="91">
        <f t="shared" si="185"/>
        <v>155.93943623623878</v>
      </c>
      <c r="AI79" s="91">
        <f t="shared" si="186"/>
        <v>155.93252514674231</v>
      </c>
      <c r="AJ79" s="91">
        <f t="shared" si="187"/>
        <v>155.92561405724584</v>
      </c>
      <c r="AK79" s="91">
        <f t="shared" si="188"/>
        <v>155.91870296774937</v>
      </c>
      <c r="AL79" s="91">
        <f t="shared" si="189"/>
        <v>155.9117918782527</v>
      </c>
      <c r="AM79" s="91">
        <f t="shared" si="190"/>
        <v>155.90488078875626</v>
      </c>
      <c r="AN79" s="92">
        <f t="shared" si="194"/>
        <v>1871.3147013718453</v>
      </c>
    </row>
    <row r="80" spans="1:40" ht="15" x14ac:dyDescent="0.2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89">
        <f>SUM(O72:O79)</f>
        <v>198992761.63120976</v>
      </c>
      <c r="P80" s="89">
        <f t="shared" ref="P80" si="202">SUM(P72:P79)</f>
        <v>182144979.08229169</v>
      </c>
      <c r="Q80" s="89">
        <f t="shared" ref="Q80" si="203">SUM(Q72:Q79)</f>
        <v>181877218.55772156</v>
      </c>
      <c r="R80" s="89">
        <f t="shared" ref="R80" si="204">SUM(R72:R79)</f>
        <v>163591608.90276188</v>
      </c>
      <c r="S80" s="89">
        <f t="shared" ref="S80" si="205">SUM(S72:S79)</f>
        <v>166502077.20846233</v>
      </c>
      <c r="T80" s="89">
        <f t="shared" ref="T80" si="206">SUM(T72:T79)</f>
        <v>191215551.35463387</v>
      </c>
      <c r="U80" s="89">
        <f t="shared" ref="U80" si="207">SUM(U72:U79)</f>
        <v>226238448.42214373</v>
      </c>
      <c r="V80" s="89">
        <f t="shared" ref="V80" si="208">SUM(V72:V79)</f>
        <v>210363484.48608795</v>
      </c>
      <c r="W80" s="89">
        <f t="shared" ref="W80" si="209">SUM(W72:W79)</f>
        <v>178426439.16802698</v>
      </c>
      <c r="X80" s="89">
        <f t="shared" ref="X80" si="210">SUM(X72:X79)</f>
        <v>169257322.56187662</v>
      </c>
      <c r="Y80" s="89">
        <f t="shared" ref="Y80" si="211">SUM(Y72:Y79)</f>
        <v>182850685.4522948</v>
      </c>
      <c r="Z80" s="89">
        <f t="shared" ref="Z80" si="212">SUM(Z72:Z79)</f>
        <v>196814787.58909732</v>
      </c>
      <c r="AA80" s="19"/>
      <c r="AB80" s="92">
        <f>SUM(AB72:AB79)</f>
        <v>26016.227177653112</v>
      </c>
      <c r="AC80" s="92">
        <f t="shared" ref="AC80" si="213">SUM(AC72:AC79)</f>
        <v>25284.902194675295</v>
      </c>
      <c r="AD80" s="92">
        <f t="shared" ref="AD80" si="214">SUM(AD72:AD79)</f>
        <v>25226.833401414857</v>
      </c>
      <c r="AE80" s="92">
        <f t="shared" ref="AE80" si="215">SUM(AE72:AE79)</f>
        <v>24022.265530361252</v>
      </c>
      <c r="AF80" s="92">
        <f t="shared" ref="AF80" si="216">SUM(AF72:AF79)</f>
        <v>24063.878677668075</v>
      </c>
      <c r="AG80" s="92">
        <f t="shared" ref="AG80" si="217">SUM(AG72:AG79)</f>
        <v>27515.732932861607</v>
      </c>
      <c r="AH80" s="92">
        <f t="shared" ref="AH80" si="218">SUM(AH72:AH79)</f>
        <v>29385.832623708364</v>
      </c>
      <c r="AI80" s="92">
        <f t="shared" ref="AI80" si="219">SUM(AI72:AI79)</f>
        <v>27477.005363977314</v>
      </c>
      <c r="AJ80" s="92">
        <f t="shared" ref="AJ80" si="220">SUM(AJ72:AJ79)</f>
        <v>25434.457122072294</v>
      </c>
      <c r="AK80" s="92">
        <f t="shared" ref="AK80" si="221">SUM(AK72:AK79)</f>
        <v>24842.116281939634</v>
      </c>
      <c r="AL80" s="92">
        <f t="shared" ref="AL80" si="222">SUM(AL72:AL79)</f>
        <v>25062.73628856301</v>
      </c>
      <c r="AM80" s="92">
        <f t="shared" ref="AM80" si="223">SUM(AM72:AM79)</f>
        <v>26385.21164990374</v>
      </c>
      <c r="AN80" s="92">
        <f t="shared" ref="AN80" si="224">SUM(AN72:AN79)</f>
        <v>310717.19924479857</v>
      </c>
    </row>
    <row r="81" spans="1:40" ht="15" x14ac:dyDescent="0.25">
      <c r="A81" s="17"/>
      <c r="B81" s="268" t="s">
        <v>23</v>
      </c>
      <c r="C81" s="268"/>
      <c r="D81" s="268"/>
      <c r="E81" s="268"/>
      <c r="F81" s="268"/>
      <c r="G81" s="268"/>
      <c r="H81" s="268"/>
      <c r="I81" s="268"/>
      <c r="J81" s="268"/>
      <c r="K81" s="268"/>
      <c r="L81" s="268"/>
      <c r="M81" s="268"/>
      <c r="N81" s="18"/>
      <c r="O81" s="268" t="s">
        <v>50</v>
      </c>
      <c r="P81" s="268"/>
      <c r="Q81" s="268"/>
      <c r="R81" s="268"/>
      <c r="S81" s="268"/>
      <c r="T81" s="268"/>
      <c r="U81" s="268"/>
      <c r="V81" s="268"/>
      <c r="W81" s="268"/>
      <c r="X81" s="268"/>
      <c r="Y81" s="268"/>
      <c r="Z81" s="268"/>
      <c r="AA81" s="18"/>
      <c r="AB81" s="268" t="s">
        <v>57</v>
      </c>
      <c r="AC81" s="268"/>
      <c r="AD81" s="268"/>
      <c r="AE81" s="268"/>
      <c r="AF81" s="268"/>
      <c r="AG81" s="268"/>
      <c r="AH81" s="268"/>
      <c r="AI81" s="268"/>
      <c r="AJ81" s="268"/>
      <c r="AK81" s="268"/>
      <c r="AL81" s="268"/>
      <c r="AM81" s="268"/>
      <c r="AN81" s="17"/>
    </row>
    <row r="82" spans="1:40" ht="15" x14ac:dyDescent="0.25">
      <c r="A82" s="17" t="s">
        <v>56</v>
      </c>
      <c r="B82" s="17" t="s">
        <v>8</v>
      </c>
      <c r="C82" s="17" t="s">
        <v>9</v>
      </c>
      <c r="D82" s="17" t="s">
        <v>10</v>
      </c>
      <c r="E82" s="17" t="s">
        <v>11</v>
      </c>
      <c r="F82" s="17" t="s">
        <v>12</v>
      </c>
      <c r="G82" s="17" t="s">
        <v>13</v>
      </c>
      <c r="H82" s="17" t="s">
        <v>14</v>
      </c>
      <c r="I82" s="17" t="s">
        <v>15</v>
      </c>
      <c r="J82" s="17" t="s">
        <v>16</v>
      </c>
      <c r="K82" s="17" t="s">
        <v>17</v>
      </c>
      <c r="L82" s="17" t="s">
        <v>18</v>
      </c>
      <c r="M82" s="17" t="s">
        <v>19</v>
      </c>
      <c r="N82" s="18"/>
      <c r="O82" s="17" t="s">
        <v>8</v>
      </c>
      <c r="P82" s="17" t="s">
        <v>9</v>
      </c>
      <c r="Q82" s="17" t="s">
        <v>10</v>
      </c>
      <c r="R82" s="17" t="s">
        <v>11</v>
      </c>
      <c r="S82" s="17" t="s">
        <v>12</v>
      </c>
      <c r="T82" s="17" t="s">
        <v>13</v>
      </c>
      <c r="U82" s="17" t="s">
        <v>14</v>
      </c>
      <c r="V82" s="17" t="s">
        <v>15</v>
      </c>
      <c r="W82" s="17" t="s">
        <v>16</v>
      </c>
      <c r="X82" s="17" t="s">
        <v>17</v>
      </c>
      <c r="Y82" s="17" t="s">
        <v>18</v>
      </c>
      <c r="Z82" s="17" t="s">
        <v>19</v>
      </c>
      <c r="AA82" s="18"/>
      <c r="AB82" s="17" t="s">
        <v>8</v>
      </c>
      <c r="AC82" s="17" t="s">
        <v>9</v>
      </c>
      <c r="AD82" s="17" t="s">
        <v>10</v>
      </c>
      <c r="AE82" s="17" t="s">
        <v>11</v>
      </c>
      <c r="AF82" s="17" t="s">
        <v>12</v>
      </c>
      <c r="AG82" s="17" t="s">
        <v>13</v>
      </c>
      <c r="AH82" s="17" t="s">
        <v>14</v>
      </c>
      <c r="AI82" s="17" t="s">
        <v>15</v>
      </c>
      <c r="AJ82" s="17" t="s">
        <v>16</v>
      </c>
      <c r="AK82" s="17" t="s">
        <v>17</v>
      </c>
      <c r="AL82" s="17" t="s">
        <v>18</v>
      </c>
      <c r="AM82" s="17" t="s">
        <v>19</v>
      </c>
      <c r="AN82" s="17" t="s">
        <v>21</v>
      </c>
    </row>
    <row r="83" spans="1:40" ht="15" x14ac:dyDescent="0.25">
      <c r="A83" s="16" t="s">
        <v>0</v>
      </c>
      <c r="B83" s="20">
        <v>0.78800000000000003</v>
      </c>
      <c r="C83" s="20">
        <f>+B83</f>
        <v>0.78800000000000003</v>
      </c>
      <c r="D83" s="20">
        <f t="shared" ref="D83:M83" si="225">+C83</f>
        <v>0.78800000000000003</v>
      </c>
      <c r="E83" s="20">
        <f t="shared" si="225"/>
        <v>0.78800000000000003</v>
      </c>
      <c r="F83" s="20">
        <f t="shared" si="225"/>
        <v>0.78800000000000003</v>
      </c>
      <c r="G83" s="20">
        <f t="shared" si="225"/>
        <v>0.78800000000000003</v>
      </c>
      <c r="H83" s="20">
        <f t="shared" si="225"/>
        <v>0.78800000000000003</v>
      </c>
      <c r="I83" s="20">
        <f t="shared" si="225"/>
        <v>0.78800000000000003</v>
      </c>
      <c r="J83" s="20">
        <f t="shared" si="225"/>
        <v>0.78800000000000003</v>
      </c>
      <c r="K83" s="20">
        <f t="shared" si="225"/>
        <v>0.78800000000000003</v>
      </c>
      <c r="L83" s="20">
        <f t="shared" si="225"/>
        <v>0.78800000000000003</v>
      </c>
      <c r="M83" s="20">
        <f t="shared" si="225"/>
        <v>0.78800000000000003</v>
      </c>
      <c r="N83" s="19"/>
      <c r="O83" s="88">
        <v>219536</v>
      </c>
      <c r="P83" s="88">
        <v>219536</v>
      </c>
      <c r="Q83" s="88">
        <v>219536</v>
      </c>
      <c r="R83" s="88">
        <v>219536</v>
      </c>
      <c r="S83" s="88">
        <v>219536</v>
      </c>
      <c r="T83" s="88">
        <v>219536</v>
      </c>
      <c r="U83" s="88">
        <v>219536</v>
      </c>
      <c r="V83" s="88">
        <v>219536</v>
      </c>
      <c r="W83" s="88">
        <v>219536</v>
      </c>
      <c r="X83" s="88">
        <v>219536</v>
      </c>
      <c r="Y83" s="88">
        <v>219536</v>
      </c>
      <c r="Z83" s="88">
        <v>219536</v>
      </c>
      <c r="AA83" s="19"/>
      <c r="AB83" s="91">
        <f>+B83*O83</f>
        <v>172994.36800000002</v>
      </c>
      <c r="AC83" s="91">
        <f t="shared" ref="AC83:AC84" si="226">+C83*P83</f>
        <v>172994.36800000002</v>
      </c>
      <c r="AD83" s="91">
        <f t="shared" ref="AD83:AD84" si="227">+D83*Q83</f>
        <v>172994.36800000002</v>
      </c>
      <c r="AE83" s="91">
        <f t="shared" ref="AE83:AE84" si="228">+E83*R83</f>
        <v>172994.36800000002</v>
      </c>
      <c r="AF83" s="91">
        <f t="shared" ref="AF83:AF84" si="229">+F83*S83</f>
        <v>172994.36800000002</v>
      </c>
      <c r="AG83" s="91">
        <f t="shared" ref="AG83:AG84" si="230">+G83*T83</f>
        <v>172994.36800000002</v>
      </c>
      <c r="AH83" s="91">
        <f t="shared" ref="AH83:AH84" si="231">+H83*U83</f>
        <v>172994.36800000002</v>
      </c>
      <c r="AI83" s="91">
        <f t="shared" ref="AI83:AI84" si="232">+I83*V83</f>
        <v>172994.36800000002</v>
      </c>
      <c r="AJ83" s="91">
        <f t="shared" ref="AJ83:AJ84" si="233">+J83*W83</f>
        <v>172994.36800000002</v>
      </c>
      <c r="AK83" s="91">
        <f t="shared" ref="AK83:AK84" si="234">+K83*X83</f>
        <v>172994.36800000002</v>
      </c>
      <c r="AL83" s="91">
        <f t="shared" ref="AL83:AL84" si="235">+L83*Y83</f>
        <v>172994.36800000002</v>
      </c>
      <c r="AM83" s="91">
        <f t="shared" ref="AM83:AM84" si="236">+M83*Z83</f>
        <v>172994.36800000002</v>
      </c>
      <c r="AN83" s="92">
        <f>SUM(AB83:AM83)</f>
        <v>2075932.4160000002</v>
      </c>
    </row>
    <row r="84" spans="1:40" ht="15" x14ac:dyDescent="0.25">
      <c r="A84" s="16" t="s">
        <v>1</v>
      </c>
      <c r="B84" s="20">
        <f>+B83</f>
        <v>0.78800000000000003</v>
      </c>
      <c r="C84" s="20">
        <f>+B84</f>
        <v>0.78800000000000003</v>
      </c>
      <c r="D84" s="20">
        <f t="shared" ref="D84:M84" si="237">+C84</f>
        <v>0.78800000000000003</v>
      </c>
      <c r="E84" s="20">
        <f t="shared" si="237"/>
        <v>0.78800000000000003</v>
      </c>
      <c r="F84" s="20">
        <f t="shared" si="237"/>
        <v>0.78800000000000003</v>
      </c>
      <c r="G84" s="20">
        <f t="shared" si="237"/>
        <v>0.78800000000000003</v>
      </c>
      <c r="H84" s="20">
        <f t="shared" si="237"/>
        <v>0.78800000000000003</v>
      </c>
      <c r="I84" s="20">
        <f t="shared" si="237"/>
        <v>0.78800000000000003</v>
      </c>
      <c r="J84" s="20">
        <f t="shared" si="237"/>
        <v>0.78800000000000003</v>
      </c>
      <c r="K84" s="20">
        <f t="shared" si="237"/>
        <v>0.78800000000000003</v>
      </c>
      <c r="L84" s="20">
        <f t="shared" si="237"/>
        <v>0.78800000000000003</v>
      </c>
      <c r="M84" s="20">
        <f t="shared" si="237"/>
        <v>0.78800000000000003</v>
      </c>
      <c r="N84" s="19"/>
      <c r="O84" s="88">
        <v>18464</v>
      </c>
      <c r="P84" s="88">
        <v>18464</v>
      </c>
      <c r="Q84" s="88">
        <v>18464</v>
      </c>
      <c r="R84" s="88">
        <v>18464</v>
      </c>
      <c r="S84" s="88">
        <v>18464</v>
      </c>
      <c r="T84" s="88">
        <v>18464</v>
      </c>
      <c r="U84" s="88">
        <v>18464</v>
      </c>
      <c r="V84" s="88">
        <v>18464</v>
      </c>
      <c r="W84" s="88">
        <v>18464</v>
      </c>
      <c r="X84" s="88">
        <v>18464</v>
      </c>
      <c r="Y84" s="88">
        <v>18464</v>
      </c>
      <c r="Z84" s="88">
        <v>18464</v>
      </c>
      <c r="AA84" s="19"/>
      <c r="AB84" s="91">
        <f t="shared" ref="AB84" si="238">+B84*O84</f>
        <v>14549.632000000001</v>
      </c>
      <c r="AC84" s="91">
        <f t="shared" si="226"/>
        <v>14549.632000000001</v>
      </c>
      <c r="AD84" s="91">
        <f t="shared" si="227"/>
        <v>14549.632000000001</v>
      </c>
      <c r="AE84" s="91">
        <f t="shared" si="228"/>
        <v>14549.632000000001</v>
      </c>
      <c r="AF84" s="91">
        <f t="shared" si="229"/>
        <v>14549.632000000001</v>
      </c>
      <c r="AG84" s="91">
        <f t="shared" si="230"/>
        <v>14549.632000000001</v>
      </c>
      <c r="AH84" s="91">
        <f t="shared" si="231"/>
        <v>14549.632000000001</v>
      </c>
      <c r="AI84" s="91">
        <f t="shared" si="232"/>
        <v>14549.632000000001</v>
      </c>
      <c r="AJ84" s="91">
        <f t="shared" si="233"/>
        <v>14549.632000000001</v>
      </c>
      <c r="AK84" s="91">
        <f t="shared" si="234"/>
        <v>14549.632000000001</v>
      </c>
      <c r="AL84" s="91">
        <f t="shared" si="235"/>
        <v>14549.632000000001</v>
      </c>
      <c r="AM84" s="91">
        <f t="shared" si="236"/>
        <v>14549.632000000001</v>
      </c>
      <c r="AN84" s="92">
        <f t="shared" ref="AN84" si="239">SUM(AB84:AM84)</f>
        <v>174595.58400000003</v>
      </c>
    </row>
    <row r="85" spans="1:40" ht="15" x14ac:dyDescent="0.25">
      <c r="A85" s="16" t="s">
        <v>2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19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6"/>
    </row>
    <row r="86" spans="1:40" ht="15" x14ac:dyDescent="0.25">
      <c r="A86" s="16" t="s">
        <v>48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19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6"/>
    </row>
    <row r="87" spans="1:40" ht="15" x14ac:dyDescent="0.25">
      <c r="A87" s="16" t="s">
        <v>49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19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6"/>
    </row>
    <row r="88" spans="1:40" ht="15" x14ac:dyDescent="0.25">
      <c r="A88" s="16" t="s">
        <v>3</v>
      </c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19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6"/>
    </row>
    <row r="89" spans="1:40" ht="15" x14ac:dyDescent="0.25">
      <c r="A89" s="16" t="s">
        <v>4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19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6"/>
    </row>
    <row r="90" spans="1:40" ht="15" x14ac:dyDescent="0.25">
      <c r="A90" s="16" t="s">
        <v>5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19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6"/>
    </row>
    <row r="91" spans="1:40" ht="15" x14ac:dyDescent="0.25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90">
        <f>SUM(O83:O84)</f>
        <v>238000</v>
      </c>
      <c r="P91" s="90">
        <f t="shared" ref="P91:Z91" si="240">SUM(P83:P84)</f>
        <v>238000</v>
      </c>
      <c r="Q91" s="90">
        <f t="shared" si="240"/>
        <v>238000</v>
      </c>
      <c r="R91" s="90">
        <f t="shared" si="240"/>
        <v>238000</v>
      </c>
      <c r="S91" s="90">
        <f t="shared" si="240"/>
        <v>238000</v>
      </c>
      <c r="T91" s="90">
        <f t="shared" si="240"/>
        <v>238000</v>
      </c>
      <c r="U91" s="90">
        <f t="shared" si="240"/>
        <v>238000</v>
      </c>
      <c r="V91" s="90">
        <f t="shared" si="240"/>
        <v>238000</v>
      </c>
      <c r="W91" s="90">
        <f t="shared" si="240"/>
        <v>238000</v>
      </c>
      <c r="X91" s="90">
        <f t="shared" si="240"/>
        <v>238000</v>
      </c>
      <c r="Y91" s="90">
        <f t="shared" si="240"/>
        <v>238000</v>
      </c>
      <c r="Z91" s="90">
        <f t="shared" si="240"/>
        <v>238000</v>
      </c>
      <c r="AA91" s="19"/>
      <c r="AB91" s="92">
        <f>SUM(AB83:AB90)</f>
        <v>187544.00000000003</v>
      </c>
      <c r="AC91" s="92">
        <f t="shared" ref="AC91" si="241">SUM(AC83:AC90)</f>
        <v>187544.00000000003</v>
      </c>
      <c r="AD91" s="92">
        <f t="shared" ref="AD91" si="242">SUM(AD83:AD90)</f>
        <v>187544.00000000003</v>
      </c>
      <c r="AE91" s="92">
        <f t="shared" ref="AE91" si="243">SUM(AE83:AE90)</f>
        <v>187544.00000000003</v>
      </c>
      <c r="AF91" s="92">
        <f t="shared" ref="AF91" si="244">SUM(AF83:AF90)</f>
        <v>187544.00000000003</v>
      </c>
      <c r="AG91" s="92">
        <f t="shared" ref="AG91" si="245">SUM(AG83:AG90)</f>
        <v>187544.00000000003</v>
      </c>
      <c r="AH91" s="92">
        <f t="shared" ref="AH91" si="246">SUM(AH83:AH90)</f>
        <v>187544.00000000003</v>
      </c>
      <c r="AI91" s="92">
        <f t="shared" ref="AI91" si="247">SUM(AI83:AI90)</f>
        <v>187544.00000000003</v>
      </c>
      <c r="AJ91" s="92">
        <f t="shared" ref="AJ91" si="248">SUM(AJ83:AJ90)</f>
        <v>187544.00000000003</v>
      </c>
      <c r="AK91" s="92">
        <f t="shared" ref="AK91" si="249">SUM(AK83:AK90)</f>
        <v>187544.00000000003</v>
      </c>
      <c r="AL91" s="92">
        <f t="shared" ref="AL91" si="250">SUM(AL83:AL90)</f>
        <v>187544.00000000003</v>
      </c>
      <c r="AM91" s="92">
        <f t="shared" ref="AM91" si="251">SUM(AM83:AM90)</f>
        <v>187544.00000000003</v>
      </c>
      <c r="AN91" s="92">
        <f t="shared" ref="AN91" si="252">SUM(AN83:AN90)</f>
        <v>2250528</v>
      </c>
    </row>
  </sheetData>
  <mergeCells count="27"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</mergeCells>
  <pageMargins left="0.7" right="0.7" top="0.75" bottom="0.75" header="0.3" footer="0.3"/>
  <pageSetup scale="38" fitToWidth="3" orientation="landscape" r:id="rId1"/>
  <headerFooter>
    <oddFooter>&amp;L&amp;Z&amp;F&amp;A&amp;R&amp;D</oddFooter>
  </headerFooter>
  <colBreaks count="2" manualBreakCount="2">
    <brk id="14" max="1048575" man="1"/>
    <brk id="27" max="9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9"/>
  <sheetViews>
    <sheetView workbookViewId="0">
      <selection activeCell="D19" sqref="D19"/>
    </sheetView>
  </sheetViews>
  <sheetFormatPr defaultColWidth="9.140625" defaultRowHeight="12.75" x14ac:dyDescent="0.2"/>
  <cols>
    <col min="1" max="1" width="2.5703125" style="1" customWidth="1"/>
    <col min="2" max="2" width="29.140625" style="1" bestFit="1" customWidth="1"/>
    <col min="3" max="14" width="12.28515625" style="1" bestFit="1" customWidth="1"/>
    <col min="15" max="15" width="14" style="1" bestFit="1" customWidth="1"/>
    <col min="16" max="16" width="16.85546875" style="1" bestFit="1" customWidth="1"/>
    <col min="17" max="17" width="12.140625" style="1" bestFit="1" customWidth="1"/>
    <col min="18" max="16384" width="9.140625" style="1"/>
  </cols>
  <sheetData>
    <row r="1" spans="2:16" ht="13.5" thickBot="1" x14ac:dyDescent="0.25"/>
    <row r="2" spans="2:16" ht="13.5" thickBot="1" x14ac:dyDescent="0.25">
      <c r="B2" s="30" t="s">
        <v>59</v>
      </c>
      <c r="C2" s="31">
        <v>42370</v>
      </c>
      <c r="D2" s="31">
        <v>42401</v>
      </c>
      <c r="E2" s="31">
        <v>42430</v>
      </c>
      <c r="F2" s="31">
        <v>42461</v>
      </c>
      <c r="G2" s="31">
        <v>42491</v>
      </c>
      <c r="H2" s="31">
        <v>42522</v>
      </c>
      <c r="I2" s="31">
        <v>42552</v>
      </c>
      <c r="J2" s="31">
        <v>42583</v>
      </c>
      <c r="K2" s="31">
        <v>42614</v>
      </c>
      <c r="L2" s="31">
        <v>42644</v>
      </c>
      <c r="M2" s="31">
        <v>42675</v>
      </c>
      <c r="N2" s="31">
        <v>42705</v>
      </c>
      <c r="O2" s="32" t="s">
        <v>21</v>
      </c>
    </row>
    <row r="3" spans="2:16" ht="13.5" thickBot="1" x14ac:dyDescent="0.25">
      <c r="B3" s="33" t="s">
        <v>60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>
        <f>SUM(C3:N3)</f>
        <v>0</v>
      </c>
    </row>
    <row r="4" spans="2:16" ht="13.5" thickBot="1" x14ac:dyDescent="0.25"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8"/>
    </row>
    <row r="5" spans="2:16" x14ac:dyDescent="0.2">
      <c r="B5" s="39" t="s">
        <v>61</v>
      </c>
      <c r="C5" s="40">
        <f>+C37*'2016 COP Fcst (EB-2015-0075)'!$D$6</f>
        <v>149661678.40167341</v>
      </c>
      <c r="D5" s="40">
        <f>+D37*'2016 COP Fcst (EB-2015-0075)'!$D$6</f>
        <v>136979245.0427838</v>
      </c>
      <c r="E5" s="40">
        <f>+E37*'2016 COP Fcst (EB-2015-0075)'!$D$6</f>
        <v>135585637.68743125</v>
      </c>
      <c r="F5" s="40">
        <f>+F37*'2016 COP Fcst (EB-2015-0075)'!$D$6</f>
        <v>122249662.94180256</v>
      </c>
      <c r="G5" s="40">
        <f>+G37*'2016 COP Fcst (EB-2015-0075)'!$D$6</f>
        <v>122974667.37354186</v>
      </c>
      <c r="H5" s="40">
        <f>+H37*'2016 COP Fcst (EB-2015-0075)'!$D$6</f>
        <v>142614907.85531557</v>
      </c>
      <c r="I5" s="40">
        <f>+I37*'2016 COP Fcst (EB-2015-0075)'!$D$6</f>
        <v>172225556.55082604</v>
      </c>
      <c r="J5" s="40">
        <f>+J37*'2016 COP Fcst (EB-2015-0075)'!$D$6</f>
        <v>162979494.93154991</v>
      </c>
      <c r="K5" s="40">
        <f>+K37*'2016 COP Fcst (EB-2015-0075)'!$D$6</f>
        <v>134505573.2875323</v>
      </c>
      <c r="L5" s="40">
        <f>+L37*'2016 COP Fcst (EB-2015-0075)'!$D$6</f>
        <v>133439399.21316184</v>
      </c>
      <c r="M5" s="40">
        <f>+M37*'2016 COP Fcst (EB-2015-0075)'!$D$6</f>
        <v>137807721.33330089</v>
      </c>
      <c r="N5" s="40">
        <f>+N37*'2016 COP Fcst (EB-2015-0075)'!$D$6</f>
        <v>148542475.07749742</v>
      </c>
      <c r="O5" s="41">
        <f t="shared" ref="O5:O28" si="0">SUM(C5:N5)</f>
        <v>1699566019.6964169</v>
      </c>
      <c r="P5" s="42"/>
    </row>
    <row r="6" spans="2:16" x14ac:dyDescent="0.2">
      <c r="B6" s="43" t="s">
        <v>62</v>
      </c>
      <c r="C6" s="44">
        <f>+C5*'2016 COP Fcst (EB-2015-0075)'!$E$35</f>
        <v>138616646.5356299</v>
      </c>
      <c r="D6" s="44">
        <f>+D5*'2016 COP Fcst (EB-2015-0075)'!$E$35</f>
        <v>126870176.75862636</v>
      </c>
      <c r="E6" s="44">
        <f>+E5*'2016 COP Fcst (EB-2015-0075)'!$E$35</f>
        <v>125579417.62609883</v>
      </c>
      <c r="F6" s="44">
        <f>+F5*'2016 COP Fcst (EB-2015-0075)'!$E$35</f>
        <v>113227637.81669754</v>
      </c>
      <c r="G6" s="44">
        <f>+G5*'2016 COP Fcst (EB-2015-0075)'!$E$35</f>
        <v>113899136.92137447</v>
      </c>
      <c r="H6" s="44">
        <f>+H5*'2016 COP Fcst (EB-2015-0075)'!$E$35</f>
        <v>132089927.65559328</v>
      </c>
      <c r="I6" s="44">
        <f>+I5*'2016 COP Fcst (EB-2015-0075)'!$E$35</f>
        <v>159515310.47737509</v>
      </c>
      <c r="J6" s="44">
        <f>+J5*'2016 COP Fcst (EB-2015-0075)'!$E$35</f>
        <v>150951608.20560151</v>
      </c>
      <c r="K6" s="44">
        <f>+K5*'2016 COP Fcst (EB-2015-0075)'!$E$35</f>
        <v>124579061.97891241</v>
      </c>
      <c r="L6" s="44">
        <f>+L5*'2016 COP Fcst (EB-2015-0075)'!$E$35</f>
        <v>123591571.55123051</v>
      </c>
      <c r="M6" s="44">
        <f>+M5*'2016 COP Fcst (EB-2015-0075)'!$E$35</f>
        <v>127637511.49890329</v>
      </c>
      <c r="N6" s="44">
        <f>+N5*'2016 COP Fcst (EB-2015-0075)'!$E$35</f>
        <v>137580040.41677812</v>
      </c>
      <c r="O6" s="45">
        <f t="shared" si="0"/>
        <v>1574138047.442821</v>
      </c>
      <c r="P6" s="42"/>
    </row>
    <row r="7" spans="2:16" ht="13.5" thickBot="1" x14ac:dyDescent="0.25">
      <c r="B7" s="46" t="s">
        <v>63</v>
      </c>
      <c r="C7" s="47">
        <f t="shared" ref="C7:N7" si="1">+C5-C6</f>
        <v>11045031.866043508</v>
      </c>
      <c r="D7" s="47">
        <f t="shared" si="1"/>
        <v>10109068.28415744</v>
      </c>
      <c r="E7" s="47">
        <f t="shared" si="1"/>
        <v>10006220.06133242</v>
      </c>
      <c r="F7" s="47">
        <f t="shared" si="1"/>
        <v>9022025.1251050234</v>
      </c>
      <c r="G7" s="47">
        <f t="shared" si="1"/>
        <v>9075530.4521673918</v>
      </c>
      <c r="H7" s="47">
        <f t="shared" si="1"/>
        <v>10524980.19972229</v>
      </c>
      <c r="I7" s="47">
        <f t="shared" si="1"/>
        <v>12710246.073450953</v>
      </c>
      <c r="J7" s="47">
        <f t="shared" si="1"/>
        <v>12027886.725948393</v>
      </c>
      <c r="K7" s="47">
        <f t="shared" si="1"/>
        <v>9926511.3086198866</v>
      </c>
      <c r="L7" s="47">
        <f t="shared" si="1"/>
        <v>9847827.6619313359</v>
      </c>
      <c r="M7" s="47">
        <f t="shared" si="1"/>
        <v>10170209.834397599</v>
      </c>
      <c r="N7" s="47">
        <f t="shared" si="1"/>
        <v>10962434.660719305</v>
      </c>
      <c r="O7" s="48">
        <f t="shared" si="0"/>
        <v>125427972.25359555</v>
      </c>
      <c r="P7" s="42"/>
    </row>
    <row r="8" spans="2:16" x14ac:dyDescent="0.2">
      <c r="B8" s="49" t="s">
        <v>64</v>
      </c>
      <c r="C8" s="44">
        <f>+C38*'2016 COP Fcst (EB-2015-0075)'!$D$9</f>
        <v>55257672.034677684</v>
      </c>
      <c r="D8" s="44">
        <f>+D38*'2016 COP Fcst (EB-2015-0075)'!$D$9</f>
        <v>50490546.364033498</v>
      </c>
      <c r="E8" s="44">
        <f>+E38*'2016 COP Fcst (EB-2015-0075)'!$D$9</f>
        <v>51603358.447877862</v>
      </c>
      <c r="F8" s="44">
        <f>+F38*'2016 COP Fcst (EB-2015-0075)'!$D$9</f>
        <v>45997569.037373438</v>
      </c>
      <c r="G8" s="44">
        <f>+G38*'2016 COP Fcst (EB-2015-0075)'!$D$9</f>
        <v>48300232.928217687</v>
      </c>
      <c r="H8" s="44">
        <f>+H38*'2016 COP Fcst (EB-2015-0075)'!$D$9</f>
        <v>54006411.050678216</v>
      </c>
      <c r="I8" s="44">
        <f>+I38*'2016 COP Fcst (EB-2015-0075)'!$D$9</f>
        <v>60679874.569991343</v>
      </c>
      <c r="J8" s="44">
        <f>+J38*'2016 COP Fcst (EB-2015-0075)'!$D$9</f>
        <v>53727130.810204186</v>
      </c>
      <c r="K8" s="44">
        <f>+K38*'2016 COP Fcst (EB-2015-0075)'!$D$9</f>
        <v>49251981.381350741</v>
      </c>
      <c r="L8" s="44">
        <f>+L38*'2016 COP Fcst (EB-2015-0075)'!$D$9</f>
        <v>40727611.945286244</v>
      </c>
      <c r="M8" s="44">
        <f>+M38*'2016 COP Fcst (EB-2015-0075)'!$D$9</f>
        <v>50292627.555621058</v>
      </c>
      <c r="N8" s="44">
        <f>+N38*'2016 COP Fcst (EB-2015-0075)'!$D$9</f>
        <v>53921364.618109204</v>
      </c>
      <c r="O8" s="45">
        <f t="shared" si="0"/>
        <v>614256380.7434212</v>
      </c>
      <c r="P8" s="42"/>
    </row>
    <row r="9" spans="2:16" x14ac:dyDescent="0.2">
      <c r="B9" s="43" t="s">
        <v>62</v>
      </c>
      <c r="C9" s="44">
        <f>+C8*'2016 COP Fcst (EB-2015-0075)'!$E$36</f>
        <v>46339083.768280707</v>
      </c>
      <c r="D9" s="44">
        <f>+D8*'2016 COP Fcst (EB-2015-0075)'!$E$36</f>
        <v>42341372.18087849</v>
      </c>
      <c r="E9" s="44">
        <f>+E8*'2016 COP Fcst (EB-2015-0075)'!$E$36</f>
        <v>43274576.394390374</v>
      </c>
      <c r="F9" s="44">
        <f>+F8*'2016 COP Fcst (EB-2015-0075)'!$E$36</f>
        <v>38573561.394741364</v>
      </c>
      <c r="G9" s="44">
        <f>+G8*'2016 COP Fcst (EB-2015-0075)'!$E$36</f>
        <v>40504575.333603352</v>
      </c>
      <c r="H9" s="44">
        <f>+H8*'2016 COP Fcst (EB-2015-0075)'!$E$36</f>
        <v>45289776.307098754</v>
      </c>
      <c r="I9" s="44">
        <f>+I8*'2016 COP Fcst (EB-2015-0075)'!$E$36</f>
        <v>50886142.814394742</v>
      </c>
      <c r="J9" s="44">
        <f>+J8*'2016 COP Fcst (EB-2015-0075)'!$E$36</f>
        <v>45055571.89743723</v>
      </c>
      <c r="K9" s="44">
        <f>+K8*'2016 COP Fcst (EB-2015-0075)'!$E$36</f>
        <v>41302711.586400732</v>
      </c>
      <c r="L9" s="44">
        <f>+L8*'2016 COP Fcst (EB-2015-0075)'!$E$36</f>
        <v>34154175.377317041</v>
      </c>
      <c r="M9" s="44">
        <f>+M8*'2016 COP Fcst (EB-2015-0075)'!$E$36</f>
        <v>42175397.468143821</v>
      </c>
      <c r="N9" s="44">
        <f>+N8*'2016 COP Fcst (EB-2015-0075)'!$E$36</f>
        <v>45218456.368746378</v>
      </c>
      <c r="O9" s="45">
        <f t="shared" si="0"/>
        <v>515115400.891433</v>
      </c>
      <c r="P9" s="42"/>
    </row>
    <row r="10" spans="2:16" ht="13.5" thickBot="1" x14ac:dyDescent="0.25">
      <c r="B10" s="43" t="s">
        <v>63</v>
      </c>
      <c r="C10" s="47">
        <f t="shared" ref="C10:N10" si="2">+C8-C9</f>
        <v>8918588.266396977</v>
      </c>
      <c r="D10" s="47">
        <f t="shared" si="2"/>
        <v>8149174.1831550077</v>
      </c>
      <c r="E10" s="47">
        <f t="shared" si="2"/>
        <v>8328782.0534874871</v>
      </c>
      <c r="F10" s="47">
        <f t="shared" si="2"/>
        <v>7424007.6426320747</v>
      </c>
      <c r="G10" s="47">
        <f t="shared" si="2"/>
        <v>7795657.5946143344</v>
      </c>
      <c r="H10" s="47">
        <f t="shared" si="2"/>
        <v>8716634.7435794622</v>
      </c>
      <c r="I10" s="47">
        <f t="shared" si="2"/>
        <v>9793731.7555966005</v>
      </c>
      <c r="J10" s="47">
        <f t="shared" si="2"/>
        <v>8671558.9127669558</v>
      </c>
      <c r="K10" s="47">
        <f t="shared" si="2"/>
        <v>7949269.7949500084</v>
      </c>
      <c r="L10" s="47">
        <f t="shared" si="2"/>
        <v>6573436.567969203</v>
      </c>
      <c r="M10" s="47">
        <f t="shared" si="2"/>
        <v>8117230.087477237</v>
      </c>
      <c r="N10" s="47">
        <f t="shared" si="2"/>
        <v>8702908.2493628263</v>
      </c>
      <c r="O10" s="48">
        <f t="shared" si="0"/>
        <v>99140979.851988167</v>
      </c>
      <c r="P10" s="42"/>
    </row>
    <row r="11" spans="2:16" x14ac:dyDescent="0.2">
      <c r="B11" s="39" t="s">
        <v>65</v>
      </c>
      <c r="C11" s="50">
        <f>C39*'2016 COP Fcst (EB-2015-0075)'!$D$12</f>
        <v>170269015.69990355</v>
      </c>
      <c r="D11" s="50">
        <f>D39*'2016 COP Fcst (EB-2015-0075)'!$D$12</f>
        <v>159883532.3441962</v>
      </c>
      <c r="E11" s="50">
        <f>E39*'2016 COP Fcst (EB-2015-0075)'!$D$12</f>
        <v>162015867.38116613</v>
      </c>
      <c r="F11" s="50">
        <f>F39*'2016 COP Fcst (EB-2015-0075)'!$D$12</f>
        <v>149563181.55917305</v>
      </c>
      <c r="G11" s="50">
        <f>G39*'2016 COP Fcst (EB-2015-0075)'!$D$12</f>
        <v>152848307.13917357</v>
      </c>
      <c r="H11" s="50">
        <f>H39*'2016 COP Fcst (EB-2015-0075)'!$D$12</f>
        <v>163879183.10501102</v>
      </c>
      <c r="I11" s="50">
        <f>I39*'2016 COP Fcst (EB-2015-0075)'!$D$12</f>
        <v>179276059.60147434</v>
      </c>
      <c r="J11" s="50">
        <f>J39*'2016 COP Fcst (EB-2015-0075)'!$D$12</f>
        <v>174411669.25119987</v>
      </c>
      <c r="K11" s="50">
        <f>K39*'2016 COP Fcst (EB-2015-0075)'!$D$12</f>
        <v>154289706.13465884</v>
      </c>
      <c r="L11" s="50">
        <f>L39*'2016 COP Fcst (EB-2015-0075)'!$D$12</f>
        <v>145059568.81377268</v>
      </c>
      <c r="M11" s="50">
        <f>M39*'2016 COP Fcst (EB-2015-0075)'!$D$12</f>
        <v>152133707.6448189</v>
      </c>
      <c r="N11" s="50">
        <f>N39*'2016 COP Fcst (EB-2015-0075)'!$D$12</f>
        <v>164503648.38955283</v>
      </c>
      <c r="O11" s="41">
        <f t="shared" si="0"/>
        <v>1928133447.064101</v>
      </c>
      <c r="P11" s="42"/>
    </row>
    <row r="12" spans="2:16" x14ac:dyDescent="0.2">
      <c r="B12" s="43" t="s">
        <v>62</v>
      </c>
      <c r="C12" s="44">
        <f>+C11*'2016 COP Fcst (EB-2015-0075)'!$E$37</f>
        <v>19138237.364669159</v>
      </c>
      <c r="D12" s="44">
        <f>+D11*'2016 COP Fcst (EB-2015-0075)'!$E$37</f>
        <v>17970909.035487652</v>
      </c>
      <c r="E12" s="44">
        <f>+E11*'2016 COP Fcst (EB-2015-0075)'!$E$37</f>
        <v>18210583.493643072</v>
      </c>
      <c r="F12" s="44">
        <f>+F11*'2016 COP Fcst (EB-2015-0075)'!$E$37</f>
        <v>16810901.607251052</v>
      </c>
      <c r="G12" s="44">
        <f>+G11*'2016 COP Fcst (EB-2015-0075)'!$E$37</f>
        <v>17180149.722443108</v>
      </c>
      <c r="H12" s="44">
        <f>+H11*'2016 COP Fcst (EB-2015-0075)'!$E$37</f>
        <v>18420020.181003239</v>
      </c>
      <c r="I12" s="44">
        <f>+I11*'2016 COP Fcst (EB-2015-0075)'!$E$37</f>
        <v>20150629.099205717</v>
      </c>
      <c r="J12" s="44">
        <f>+J11*'2016 COP Fcst (EB-2015-0075)'!$E$37</f>
        <v>19603871.623834867</v>
      </c>
      <c r="K12" s="44">
        <f>+K11*'2016 COP Fcst (EB-2015-0075)'!$E$37</f>
        <v>17342162.969535653</v>
      </c>
      <c r="L12" s="44">
        <f>+L11*'2016 COP Fcst (EB-2015-0075)'!$E$37</f>
        <v>16304695.534668049</v>
      </c>
      <c r="M12" s="44">
        <f>+M11*'2016 COP Fcst (EB-2015-0075)'!$E$37</f>
        <v>17099828.739277646</v>
      </c>
      <c r="N12" s="44">
        <f>+N11*'2016 COP Fcst (EB-2015-0075)'!$E$37</f>
        <v>18490210.078985739</v>
      </c>
      <c r="O12" s="45">
        <f t="shared" si="0"/>
        <v>216722199.45000499</v>
      </c>
      <c r="P12" s="42"/>
    </row>
    <row r="13" spans="2:16" ht="13.5" thickBot="1" x14ac:dyDescent="0.25">
      <c r="B13" s="46" t="s">
        <v>63</v>
      </c>
      <c r="C13" s="47">
        <f t="shared" ref="C13:N13" si="3">+C11-C12</f>
        <v>151130778.3352344</v>
      </c>
      <c r="D13" s="47">
        <f t="shared" si="3"/>
        <v>141912623.30870855</v>
      </c>
      <c r="E13" s="47">
        <f t="shared" si="3"/>
        <v>143805283.88752306</v>
      </c>
      <c r="F13" s="47">
        <f t="shared" si="3"/>
        <v>132752279.951922</v>
      </c>
      <c r="G13" s="47">
        <f t="shared" si="3"/>
        <v>135668157.41673046</v>
      </c>
      <c r="H13" s="47">
        <f t="shared" si="3"/>
        <v>145459162.92400777</v>
      </c>
      <c r="I13" s="47">
        <f t="shared" si="3"/>
        <v>159125430.50226861</v>
      </c>
      <c r="J13" s="47">
        <f t="shared" si="3"/>
        <v>154807797.62736499</v>
      </c>
      <c r="K13" s="47">
        <f t="shared" si="3"/>
        <v>136947543.16512319</v>
      </c>
      <c r="L13" s="47">
        <f t="shared" si="3"/>
        <v>128754873.27910464</v>
      </c>
      <c r="M13" s="47">
        <f t="shared" si="3"/>
        <v>135033878.90554124</v>
      </c>
      <c r="N13" s="47">
        <f t="shared" si="3"/>
        <v>146013438.31056708</v>
      </c>
      <c r="O13" s="48">
        <f t="shared" si="0"/>
        <v>1711411247.6140959</v>
      </c>
      <c r="P13" s="42"/>
    </row>
    <row r="14" spans="2:16" x14ac:dyDescent="0.2">
      <c r="B14" s="49" t="s">
        <v>66</v>
      </c>
      <c r="C14" s="51">
        <f>C40*'2016 COP Fcst (EB-2015-0075)'!$D$21</f>
        <v>971599.3776123994</v>
      </c>
      <c r="D14" s="51">
        <f>D40*'2016 COP Fcst (EB-2015-0075)'!$D$21</f>
        <v>921439.05447906686</v>
      </c>
      <c r="E14" s="51">
        <f>E40*'2016 COP Fcst (EB-2015-0075)'!$D$21</f>
        <v>925575.95089572901</v>
      </c>
      <c r="F14" s="51">
        <f>F40*'2016 COP Fcst (EB-2015-0075)'!$D$21</f>
        <v>893675.57544573105</v>
      </c>
      <c r="G14" s="51">
        <f>G40*'2016 COP Fcst (EB-2015-0075)'!$D$21</f>
        <v>891790.14669746452</v>
      </c>
      <c r="H14" s="51">
        <f>H40*'2016 COP Fcst (EB-2015-0075)'!$D$21</f>
        <v>1103726.9883290576</v>
      </c>
      <c r="I14" s="51">
        <f>I40*'2016 COP Fcst (EB-2015-0075)'!$D$21</f>
        <v>1180067.9929957208</v>
      </c>
      <c r="J14" s="51">
        <f>J40*'2016 COP Fcst (EB-2015-0075)'!$D$21</f>
        <v>947439.48737905954</v>
      </c>
      <c r="K14" s="51">
        <f>K40*'2016 COP Fcst (EB-2015-0075)'!$D$21</f>
        <v>755798.69066238916</v>
      </c>
      <c r="L14" s="51">
        <f>L40*'2016 COP Fcst (EB-2015-0075)'!$D$21</f>
        <v>830645.81126239325</v>
      </c>
      <c r="M14" s="51">
        <f>M40*'2016 COP Fcst (EB-2015-0075)'!$D$21</f>
        <v>1034128.8739957248</v>
      </c>
      <c r="N14" s="51">
        <f>N40*'2016 COP Fcst (EB-2015-0075)'!$D$21</f>
        <v>1141949.9046123943</v>
      </c>
      <c r="O14" s="45">
        <f t="shared" si="0"/>
        <v>11597837.854367131</v>
      </c>
      <c r="P14" s="42"/>
    </row>
    <row r="15" spans="2:16" x14ac:dyDescent="0.2">
      <c r="B15" s="43" t="s">
        <v>62</v>
      </c>
      <c r="C15" s="44">
        <f>+C14*'2016 COP Fcst (EB-2015-0075)'!$E$40</f>
        <v>921076.20997655462</v>
      </c>
      <c r="D15" s="44">
        <f>+D14*'2016 COP Fcst (EB-2015-0075)'!$E$40</f>
        <v>873524.22364615533</v>
      </c>
      <c r="E15" s="44">
        <f>+E14*'2016 COP Fcst (EB-2015-0075)'!$E$40</f>
        <v>877446.00144915108</v>
      </c>
      <c r="F15" s="44">
        <f>+F14*'2016 COP Fcst (EB-2015-0075)'!$E$40</f>
        <v>847204.44552255305</v>
      </c>
      <c r="G15" s="44">
        <f>+G14*'2016 COP Fcst (EB-2015-0075)'!$E$40</f>
        <v>845417.05906919634</v>
      </c>
      <c r="H15" s="44">
        <f>+H14*'2016 COP Fcst (EB-2015-0075)'!$E$40</f>
        <v>1046333.1849359465</v>
      </c>
      <c r="I15" s="44">
        <f>+I14*'2016 COP Fcst (EB-2015-0075)'!$E$40</f>
        <v>1118704.4573599433</v>
      </c>
      <c r="J15" s="44">
        <f>+J14*'2016 COP Fcst (EB-2015-0075)'!$E$40</f>
        <v>898172.63403534843</v>
      </c>
      <c r="K15" s="44">
        <f>+K14*'2016 COP Fcst (EB-2015-0075)'!$E$40</f>
        <v>716497.15874794486</v>
      </c>
      <c r="L15" s="44">
        <f>+L14*'2016 COP Fcst (EB-2015-0075)'!$E$40</f>
        <v>787452.22907674871</v>
      </c>
      <c r="M15" s="44">
        <f>+M14*'2016 COP Fcst (EB-2015-0075)'!$E$40</f>
        <v>980354.17254794715</v>
      </c>
      <c r="N15" s="44">
        <f>+N14*'2016 COP Fcst (EB-2015-0075)'!$E$40</f>
        <v>1082568.5095725497</v>
      </c>
      <c r="O15" s="45">
        <f t="shared" si="0"/>
        <v>10994750.28594004</v>
      </c>
      <c r="P15" s="42"/>
    </row>
    <row r="16" spans="2:16" ht="13.5" thickBot="1" x14ac:dyDescent="0.25">
      <c r="B16" s="43" t="s">
        <v>63</v>
      </c>
      <c r="C16" s="47">
        <f t="shared" ref="C16:N16" si="4">+C14-C15</f>
        <v>50523.167635844788</v>
      </c>
      <c r="D16" s="47">
        <f t="shared" si="4"/>
        <v>47914.830832911539</v>
      </c>
      <c r="E16" s="47">
        <f t="shared" si="4"/>
        <v>48129.949446577928</v>
      </c>
      <c r="F16" s="47">
        <f t="shared" si="4"/>
        <v>46471.129923177999</v>
      </c>
      <c r="G16" s="47">
        <f t="shared" si="4"/>
        <v>46373.087628268171</v>
      </c>
      <c r="H16" s="47">
        <f t="shared" si="4"/>
        <v>57393.803393111099</v>
      </c>
      <c r="I16" s="47">
        <f t="shared" si="4"/>
        <v>61363.535635777516</v>
      </c>
      <c r="J16" s="47">
        <f t="shared" si="4"/>
        <v>49266.853343711118</v>
      </c>
      <c r="K16" s="47">
        <f t="shared" si="4"/>
        <v>39301.531914444291</v>
      </c>
      <c r="L16" s="47">
        <f t="shared" si="4"/>
        <v>43193.58218564454</v>
      </c>
      <c r="M16" s="47">
        <f t="shared" si="4"/>
        <v>53774.701447777683</v>
      </c>
      <c r="N16" s="47">
        <f t="shared" si="4"/>
        <v>59381.39503984456</v>
      </c>
      <c r="O16" s="48">
        <f t="shared" si="0"/>
        <v>603087.56842709123</v>
      </c>
      <c r="P16" s="42"/>
    </row>
    <row r="17" spans="2:17" x14ac:dyDescent="0.2">
      <c r="B17" s="39" t="s">
        <v>67</v>
      </c>
      <c r="C17" s="50">
        <f>C41*'2016 COP Fcst (EB-2015-0075)'!$D$24</f>
        <v>43459.959574397872</v>
      </c>
      <c r="D17" s="50">
        <f>D41*'2016 COP Fcst (EB-2015-0075)'!$D$24</f>
        <v>28211.13199938061</v>
      </c>
      <c r="E17" s="50">
        <f>E41*'2016 COP Fcst (EB-2015-0075)'!$D$24</f>
        <v>37712.365142237846</v>
      </c>
      <c r="F17" s="50">
        <f>F41*'2016 COP Fcst (EB-2015-0075)'!$D$24</f>
        <v>26859.316673190217</v>
      </c>
      <c r="G17" s="50">
        <f>G41*'2016 COP Fcst (EB-2015-0075)'!$D$24</f>
        <v>41744.53250652369</v>
      </c>
      <c r="H17" s="50">
        <f>H41*'2016 COP Fcst (EB-2015-0075)'!$D$24</f>
        <v>34586.538399422068</v>
      </c>
      <c r="I17" s="50">
        <f>I41*'2016 COP Fcst (EB-2015-0075)'!$D$24</f>
        <v>51186.295839422062</v>
      </c>
      <c r="J17" s="50">
        <f>J41*'2016 COP Fcst (EB-2015-0075)'!$D$24</f>
        <v>31957.209642237845</v>
      </c>
      <c r="K17" s="50">
        <f>K41*'2016 COP Fcst (EB-2015-0075)'!$D$24</f>
        <v>31720.420170809433</v>
      </c>
      <c r="L17" s="50">
        <f>L41*'2016 COP Fcst (EB-2015-0075)'!$D$24</f>
        <v>24761.152399380717</v>
      </c>
      <c r="M17" s="50">
        <f>M41*'2016 COP Fcst (EB-2015-0075)'!$D$24</f>
        <v>45269.315042237846</v>
      </c>
      <c r="N17" s="50">
        <f>N41*'2016 COP Fcst (EB-2015-0075)'!$D$24</f>
        <v>37391.505770809228</v>
      </c>
      <c r="O17" s="41">
        <f t="shared" si="0"/>
        <v>434859.74316004949</v>
      </c>
      <c r="P17" s="42"/>
    </row>
    <row r="18" spans="2:17" x14ac:dyDescent="0.2">
      <c r="B18" s="43" t="s">
        <v>62</v>
      </c>
      <c r="C18" s="44">
        <f>+C17*'2016 COP Fcst (EB-2015-0075)'!$E$41</f>
        <v>43081.857926100609</v>
      </c>
      <c r="D18" s="44">
        <f>+D17*'2016 COP Fcst (EB-2015-0075)'!$E$41</f>
        <v>27965.695150985997</v>
      </c>
      <c r="E18" s="44">
        <f>+E17*'2016 COP Fcst (EB-2015-0075)'!$E$41</f>
        <v>37384.267565500377</v>
      </c>
      <c r="F18" s="44">
        <f>+F17*'2016 COP Fcst (EB-2015-0075)'!$E$41</f>
        <v>26625.640618133461</v>
      </c>
      <c r="G18" s="44">
        <f>+G17*'2016 COP Fcst (EB-2015-0075)'!$E$41</f>
        <v>41381.355073716935</v>
      </c>
      <c r="H18" s="44">
        <f>+H17*'2016 COP Fcst (EB-2015-0075)'!$E$41</f>
        <v>34285.635515347094</v>
      </c>
      <c r="I18" s="44">
        <f>+I17*'2016 COP Fcst (EB-2015-0075)'!$E$41</f>
        <v>50740.975065619088</v>
      </c>
      <c r="J18" s="44">
        <f>+J17*'2016 COP Fcst (EB-2015-0075)'!$E$41</f>
        <v>31679.181918350376</v>
      </c>
      <c r="K18" s="44">
        <f>+K17*'2016 COP Fcst (EB-2015-0075)'!$E$41</f>
        <v>31444.452515323392</v>
      </c>
      <c r="L18" s="44">
        <f>+L17*'2016 COP Fcst (EB-2015-0075)'!$E$41</f>
        <v>24545.730373506103</v>
      </c>
      <c r="M18" s="44">
        <f>+M17*'2016 COP Fcst (EB-2015-0075)'!$E$41</f>
        <v>44875.472001370377</v>
      </c>
      <c r="N18" s="44">
        <f>+N17*'2016 COP Fcst (EB-2015-0075)'!$E$41</f>
        <v>37066.199670603186</v>
      </c>
      <c r="O18" s="45">
        <f t="shared" si="0"/>
        <v>431076.46339455707</v>
      </c>
      <c r="P18" s="42"/>
    </row>
    <row r="19" spans="2:17" ht="13.5" thickBot="1" x14ac:dyDescent="0.25">
      <c r="B19" s="46" t="s">
        <v>63</v>
      </c>
      <c r="C19" s="47">
        <f t="shared" ref="C19:N19" si="5">+C17-C18</f>
        <v>378.10164829726273</v>
      </c>
      <c r="D19" s="47">
        <f t="shared" si="5"/>
        <v>245.43684839461275</v>
      </c>
      <c r="E19" s="47">
        <f t="shared" si="5"/>
        <v>328.09757673746935</v>
      </c>
      <c r="F19" s="47">
        <f t="shared" si="5"/>
        <v>233.67605505675601</v>
      </c>
      <c r="G19" s="47">
        <f t="shared" si="5"/>
        <v>363.17743280675495</v>
      </c>
      <c r="H19" s="47">
        <f t="shared" si="5"/>
        <v>300.90288407497428</v>
      </c>
      <c r="I19" s="47">
        <f t="shared" si="5"/>
        <v>445.32077380297414</v>
      </c>
      <c r="J19" s="47">
        <f t="shared" si="5"/>
        <v>278.02772388746962</v>
      </c>
      <c r="K19" s="47">
        <f t="shared" si="5"/>
        <v>275.96765548604162</v>
      </c>
      <c r="L19" s="47">
        <f t="shared" si="5"/>
        <v>215.42202587461361</v>
      </c>
      <c r="M19" s="47">
        <f t="shared" si="5"/>
        <v>393.84304086746852</v>
      </c>
      <c r="N19" s="47">
        <f t="shared" si="5"/>
        <v>325.30610020604217</v>
      </c>
      <c r="O19" s="48">
        <f t="shared" si="0"/>
        <v>3783.2797654924398</v>
      </c>
      <c r="P19" s="42"/>
    </row>
    <row r="20" spans="2:17" x14ac:dyDescent="0.2">
      <c r="B20" s="49" t="s">
        <v>5</v>
      </c>
      <c r="C20" s="51">
        <f>C42*'2016 COP Fcst (EB-2015-0075)'!$D$27</f>
        <v>4076491.634879163</v>
      </c>
      <c r="D20" s="51">
        <f>D42*'2016 COP Fcst (EB-2015-0075)'!$D$27</f>
        <v>3963541.1413096036</v>
      </c>
      <c r="E20" s="51">
        <f>E42*'2016 COP Fcst (EB-2015-0075)'!$D$27</f>
        <v>3429438.8369045425</v>
      </c>
      <c r="F20" s="51">
        <f>F42*'2016 COP Fcst (EB-2015-0075)'!$D$27</f>
        <v>3168819.7381218625</v>
      </c>
      <c r="G20" s="51">
        <f>G42*'2016 COP Fcst (EB-2015-0075)'!$D$27</f>
        <v>2742913.5954758064</v>
      </c>
      <c r="H20" s="51">
        <f>H42*'2016 COP Fcst (EB-2015-0075)'!$D$27</f>
        <v>2444044.8856504466</v>
      </c>
      <c r="I20" s="51">
        <f>I42*'2016 COP Fcst (EB-2015-0075)'!$D$27</f>
        <v>2669372.6612839149</v>
      </c>
      <c r="J20" s="51">
        <f>J42*'2016 COP Fcst (EB-2015-0075)'!$D$27</f>
        <v>2948101.336771423</v>
      </c>
      <c r="K20" s="51">
        <f>K42*'2016 COP Fcst (EB-2015-0075)'!$D$27</f>
        <v>3406007.378441717</v>
      </c>
      <c r="L20" s="51">
        <f>L42*'2016 COP Fcst (EB-2015-0075)'!$D$27</f>
        <v>3671986.326354404</v>
      </c>
      <c r="M20" s="51">
        <f>M42*'2016 COP Fcst (EB-2015-0075)'!$D$27</f>
        <v>4075367.8064700458</v>
      </c>
      <c r="N20" s="51">
        <f>N42*'2016 COP Fcst (EB-2015-0075)'!$D$27</f>
        <v>4507389.3293552492</v>
      </c>
      <c r="O20" s="45">
        <f t="shared" si="0"/>
        <v>41103474.671018176</v>
      </c>
      <c r="P20" s="42"/>
    </row>
    <row r="21" spans="2:17" x14ac:dyDescent="0.2">
      <c r="B21" s="43" t="s">
        <v>62</v>
      </c>
      <c r="C21" s="44">
        <f>+C20*'2016 COP Fcst (EB-2015-0075)'!$E$42</f>
        <v>23643.651482299145</v>
      </c>
      <c r="D21" s="44">
        <f>+D20*'2016 COP Fcst (EB-2015-0075)'!$E$42</f>
        <v>22988.5386195957</v>
      </c>
      <c r="E21" s="44">
        <f>+E20*'2016 COP Fcst (EB-2015-0075)'!$E$42</f>
        <v>19890.745254046346</v>
      </c>
      <c r="F21" s="44">
        <f>+F20*'2016 COP Fcst (EB-2015-0075)'!$E$42</f>
        <v>18379.154481106802</v>
      </c>
      <c r="G21" s="44">
        <f>+G20*'2016 COP Fcst (EB-2015-0075)'!$E$42</f>
        <v>15908.898853759676</v>
      </c>
      <c r="H21" s="44">
        <f>+H20*'2016 COP Fcst (EB-2015-0075)'!$E$42</f>
        <v>14175.46033677259</v>
      </c>
      <c r="I21" s="44">
        <f>+I20*'2016 COP Fcst (EB-2015-0075)'!$E$42</f>
        <v>15482.361435446706</v>
      </c>
      <c r="J21" s="44">
        <f>+J20*'2016 COP Fcst (EB-2015-0075)'!$E$42</f>
        <v>17098.987753274254</v>
      </c>
      <c r="K21" s="44">
        <f>+K20*'2016 COP Fcst (EB-2015-0075)'!$E$42</f>
        <v>19754.842794961958</v>
      </c>
      <c r="L21" s="44">
        <f>+L20*'2016 COP Fcst (EB-2015-0075)'!$E$42</f>
        <v>21297.520692855542</v>
      </c>
      <c r="M21" s="44">
        <f>+M20*'2016 COP Fcst (EB-2015-0075)'!$E$42</f>
        <v>23637.133277526264</v>
      </c>
      <c r="N21" s="44">
        <f>+N20*'2016 COP Fcst (EB-2015-0075)'!$E$42</f>
        <v>26142.858110260444</v>
      </c>
      <c r="O21" s="45">
        <f t="shared" si="0"/>
        <v>238400.15309190543</v>
      </c>
      <c r="P21" s="42"/>
    </row>
    <row r="22" spans="2:17" ht="13.5" thickBot="1" x14ac:dyDescent="0.25">
      <c r="B22" s="43" t="s">
        <v>63</v>
      </c>
      <c r="C22" s="47">
        <f t="shared" ref="C22:N22" si="6">+C20-C21</f>
        <v>4052847.983396864</v>
      </c>
      <c r="D22" s="47">
        <f t="shared" si="6"/>
        <v>3940552.602690008</v>
      </c>
      <c r="E22" s="47">
        <f t="shared" si="6"/>
        <v>3409548.0916504962</v>
      </c>
      <c r="F22" s="47">
        <f t="shared" si="6"/>
        <v>3150440.5836407556</v>
      </c>
      <c r="G22" s="47">
        <f t="shared" si="6"/>
        <v>2727004.6966220466</v>
      </c>
      <c r="H22" s="47">
        <f t="shared" si="6"/>
        <v>2429869.4253136739</v>
      </c>
      <c r="I22" s="47">
        <f t="shared" si="6"/>
        <v>2653890.299848468</v>
      </c>
      <c r="J22" s="47">
        <f t="shared" si="6"/>
        <v>2931002.3490181486</v>
      </c>
      <c r="K22" s="47">
        <f t="shared" si="6"/>
        <v>3386252.5356467552</v>
      </c>
      <c r="L22" s="47">
        <f t="shared" si="6"/>
        <v>3650688.8056615484</v>
      </c>
      <c r="M22" s="47">
        <f t="shared" si="6"/>
        <v>4051730.6731925197</v>
      </c>
      <c r="N22" s="47">
        <f t="shared" si="6"/>
        <v>4481246.471244989</v>
      </c>
      <c r="O22" s="48">
        <f t="shared" si="0"/>
        <v>40865074.517926276</v>
      </c>
      <c r="P22" s="42"/>
    </row>
    <row r="23" spans="2:17" x14ac:dyDescent="0.2">
      <c r="B23" s="39" t="s">
        <v>68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1">
        <f t="shared" si="0"/>
        <v>0</v>
      </c>
      <c r="P23" s="42"/>
    </row>
    <row r="24" spans="2:17" x14ac:dyDescent="0.2">
      <c r="B24" s="43" t="s">
        <v>62</v>
      </c>
      <c r="C24" s="44">
        <f t="shared" ref="C24:N24" si="7">+C23*0.8419</f>
        <v>0</v>
      </c>
      <c r="D24" s="44">
        <f t="shared" si="7"/>
        <v>0</v>
      </c>
      <c r="E24" s="44">
        <f t="shared" si="7"/>
        <v>0</v>
      </c>
      <c r="F24" s="44">
        <f t="shared" si="7"/>
        <v>0</v>
      </c>
      <c r="G24" s="44">
        <f t="shared" si="7"/>
        <v>0</v>
      </c>
      <c r="H24" s="44">
        <f t="shared" si="7"/>
        <v>0</v>
      </c>
      <c r="I24" s="44">
        <f t="shared" si="7"/>
        <v>0</v>
      </c>
      <c r="J24" s="44">
        <f t="shared" si="7"/>
        <v>0</v>
      </c>
      <c r="K24" s="44">
        <f t="shared" si="7"/>
        <v>0</v>
      </c>
      <c r="L24" s="44">
        <f t="shared" si="7"/>
        <v>0</v>
      </c>
      <c r="M24" s="44">
        <f t="shared" si="7"/>
        <v>0</v>
      </c>
      <c r="N24" s="44">
        <f t="shared" si="7"/>
        <v>0</v>
      </c>
      <c r="O24" s="45">
        <f t="shared" si="0"/>
        <v>0</v>
      </c>
      <c r="P24" s="42"/>
    </row>
    <row r="25" spans="2:17" ht="13.5" thickBot="1" x14ac:dyDescent="0.25">
      <c r="B25" s="46" t="s">
        <v>63</v>
      </c>
      <c r="C25" s="47">
        <f t="shared" ref="C25:N25" si="8">+C23-C24</f>
        <v>0</v>
      </c>
      <c r="D25" s="47">
        <f t="shared" si="8"/>
        <v>0</v>
      </c>
      <c r="E25" s="47">
        <f t="shared" si="8"/>
        <v>0</v>
      </c>
      <c r="F25" s="47">
        <f t="shared" si="8"/>
        <v>0</v>
      </c>
      <c r="G25" s="47">
        <f t="shared" si="8"/>
        <v>0</v>
      </c>
      <c r="H25" s="47">
        <f t="shared" si="8"/>
        <v>0</v>
      </c>
      <c r="I25" s="47">
        <f t="shared" si="8"/>
        <v>0</v>
      </c>
      <c r="J25" s="47">
        <f t="shared" si="8"/>
        <v>0</v>
      </c>
      <c r="K25" s="47">
        <f t="shared" si="8"/>
        <v>0</v>
      </c>
      <c r="L25" s="47">
        <f t="shared" si="8"/>
        <v>0</v>
      </c>
      <c r="M25" s="47">
        <f t="shared" si="8"/>
        <v>0</v>
      </c>
      <c r="N25" s="47">
        <f t="shared" si="8"/>
        <v>0</v>
      </c>
      <c r="O25" s="48">
        <f t="shared" si="0"/>
        <v>0</v>
      </c>
      <c r="P25" s="42"/>
    </row>
    <row r="26" spans="2:17" x14ac:dyDescent="0.2">
      <c r="B26" s="39" t="s">
        <v>48</v>
      </c>
      <c r="C26" s="50">
        <f>C44*'2016 COP Fcst (EB-2015-0075)'!$D$15</f>
        <v>19995148.907434374</v>
      </c>
      <c r="D26" s="50">
        <f>D44*'2016 COP Fcst (EB-2015-0075)'!$D$15</f>
        <v>18333103.101939414</v>
      </c>
      <c r="E26" s="50">
        <f>E44*'2016 COP Fcst (EB-2015-0075)'!$D$15</f>
        <v>20130726.962688487</v>
      </c>
      <c r="F26" s="50">
        <f>F44*'2016 COP Fcst (EB-2015-0075)'!$D$15</f>
        <v>19728078.201282948</v>
      </c>
      <c r="G26" s="50">
        <f>G44*'2016 COP Fcst (EB-2015-0075)'!$D$15</f>
        <v>19898084.418165896</v>
      </c>
      <c r="H26" s="50">
        <f>H44*'2016 COP Fcst (EB-2015-0075)'!$D$15</f>
        <v>16022960.831010994</v>
      </c>
      <c r="I26" s="50">
        <f>I44*'2016 COP Fcst (EB-2015-0075)'!$D$15</f>
        <v>19968264.611323755</v>
      </c>
      <c r="J26" s="50">
        <f>J44*'2016 COP Fcst (EB-2015-0075)'!$D$15</f>
        <v>19844203.892741337</v>
      </c>
      <c r="K26" s="50">
        <f>K44*'2016 COP Fcst (EB-2015-0075)'!$D$15</f>
        <v>18659047.899696164</v>
      </c>
      <c r="L26" s="50">
        <f>L44*'2016 COP Fcst (EB-2015-0075)'!$D$15</f>
        <v>19752413.290010788</v>
      </c>
      <c r="M26" s="50">
        <f>M44*'2016 COP Fcst (EB-2015-0075)'!$D$15</f>
        <v>18977129.568684943</v>
      </c>
      <c r="N26" s="50">
        <f>N44*'2016 COP Fcst (EB-2015-0075)'!$D$15</f>
        <v>19000862.109928954</v>
      </c>
      <c r="O26" s="41">
        <f t="shared" si="0"/>
        <v>230310023.79490808</v>
      </c>
      <c r="P26" s="42"/>
    </row>
    <row r="27" spans="2:17" x14ac:dyDescent="0.2">
      <c r="B27" s="43" t="s">
        <v>62</v>
      </c>
      <c r="C27" s="44">
        <f>+C26*0</f>
        <v>0</v>
      </c>
      <c r="D27" s="44">
        <f t="shared" ref="D27:N27" si="9">+D26*0</f>
        <v>0</v>
      </c>
      <c r="E27" s="44">
        <f t="shared" si="9"/>
        <v>0</v>
      </c>
      <c r="F27" s="44">
        <f t="shared" si="9"/>
        <v>0</v>
      </c>
      <c r="G27" s="44">
        <f t="shared" si="9"/>
        <v>0</v>
      </c>
      <c r="H27" s="44">
        <f t="shared" si="9"/>
        <v>0</v>
      </c>
      <c r="I27" s="44">
        <f t="shared" si="9"/>
        <v>0</v>
      </c>
      <c r="J27" s="44">
        <f t="shared" si="9"/>
        <v>0</v>
      </c>
      <c r="K27" s="44">
        <f t="shared" si="9"/>
        <v>0</v>
      </c>
      <c r="L27" s="44">
        <f t="shared" si="9"/>
        <v>0</v>
      </c>
      <c r="M27" s="44">
        <f t="shared" si="9"/>
        <v>0</v>
      </c>
      <c r="N27" s="44">
        <f t="shared" si="9"/>
        <v>0</v>
      </c>
      <c r="O27" s="45">
        <f t="shared" si="0"/>
        <v>0</v>
      </c>
      <c r="P27" s="42"/>
    </row>
    <row r="28" spans="2:17" ht="13.5" thickBot="1" x14ac:dyDescent="0.25">
      <c r="B28" s="46" t="s">
        <v>63</v>
      </c>
      <c r="C28" s="47">
        <f t="shared" ref="C28:N28" si="10">+C26-C27</f>
        <v>19995148.907434374</v>
      </c>
      <c r="D28" s="47">
        <f t="shared" si="10"/>
        <v>18333103.101939414</v>
      </c>
      <c r="E28" s="47">
        <f t="shared" si="10"/>
        <v>20130726.962688487</v>
      </c>
      <c r="F28" s="47">
        <f t="shared" si="10"/>
        <v>19728078.201282948</v>
      </c>
      <c r="G28" s="47">
        <f t="shared" si="10"/>
        <v>19898084.418165896</v>
      </c>
      <c r="H28" s="47">
        <f t="shared" si="10"/>
        <v>16022960.831010994</v>
      </c>
      <c r="I28" s="47">
        <f t="shared" si="10"/>
        <v>19968264.611323755</v>
      </c>
      <c r="J28" s="47">
        <f t="shared" si="10"/>
        <v>19844203.892741337</v>
      </c>
      <c r="K28" s="47">
        <f t="shared" si="10"/>
        <v>18659047.899696164</v>
      </c>
      <c r="L28" s="47">
        <f t="shared" si="10"/>
        <v>19752413.290010788</v>
      </c>
      <c r="M28" s="47">
        <f t="shared" si="10"/>
        <v>18977129.568684943</v>
      </c>
      <c r="N28" s="47">
        <f t="shared" si="10"/>
        <v>19000862.109928954</v>
      </c>
      <c r="O28" s="48">
        <f t="shared" si="0"/>
        <v>230310023.79490808</v>
      </c>
      <c r="P28" s="42"/>
    </row>
    <row r="29" spans="2:17" x14ac:dyDescent="0.2">
      <c r="B29" s="49" t="s">
        <v>49</v>
      </c>
      <c r="C29" s="51">
        <f>C45*'2016 COP Fcst (EB-2015-0075)'!$D$18</f>
        <v>36717350.072149105</v>
      </c>
      <c r="D29" s="51">
        <f>D45*'2016 COP Fcst (EB-2015-0075)'!$D$18</f>
        <v>33715969.409579843</v>
      </c>
      <c r="E29" s="51">
        <f>E45*'2016 COP Fcst (EB-2015-0075)'!$D$18</f>
        <v>33777290.441728264</v>
      </c>
      <c r="F29" s="51">
        <f>F45*'2016 COP Fcst (EB-2015-0075)'!$D$18</f>
        <v>33875053.392510295</v>
      </c>
      <c r="G29" s="51">
        <f>G45*'2016 COP Fcst (EB-2015-0075)'!$D$18</f>
        <v>28629138.323983908</v>
      </c>
      <c r="H29" s="51">
        <f>H45*'2016 COP Fcst (EB-2015-0075)'!$D$18</f>
        <v>29854486.283263654</v>
      </c>
      <c r="I29" s="51">
        <f>I45*'2016 COP Fcst (EB-2015-0075)'!$D$18</f>
        <v>29329264.200451065</v>
      </c>
      <c r="J29" s="51">
        <f>J45*'2016 COP Fcst (EB-2015-0075)'!$D$18</f>
        <v>31506516.560341578</v>
      </c>
      <c r="K29" s="51">
        <f>K45*'2016 COP Fcst (EB-2015-0075)'!$D$18</f>
        <v>29083643.029533971</v>
      </c>
      <c r="L29" s="51">
        <f>L45*'2016 COP Fcst (EB-2015-0075)'!$D$18</f>
        <v>32919536.860369001</v>
      </c>
      <c r="M29" s="51">
        <f>M45*'2016 COP Fcst (EB-2015-0075)'!$D$18</f>
        <v>34346694.048106432</v>
      </c>
      <c r="N29" s="51">
        <f>N45*'2016 COP Fcst (EB-2015-0075)'!$D$18</f>
        <v>30434089.136549089</v>
      </c>
      <c r="O29" s="45">
        <f>SUM(C29:N29)</f>
        <v>384189031.75856626</v>
      </c>
      <c r="P29" s="42"/>
    </row>
    <row r="30" spans="2:17" x14ac:dyDescent="0.2">
      <c r="B30" s="43" t="s">
        <v>62</v>
      </c>
      <c r="C30" s="44">
        <f>+C29*0</f>
        <v>0</v>
      </c>
      <c r="D30" s="44">
        <f t="shared" ref="D30:N30" si="11">+D29*0</f>
        <v>0</v>
      </c>
      <c r="E30" s="44">
        <f t="shared" si="11"/>
        <v>0</v>
      </c>
      <c r="F30" s="44">
        <f t="shared" si="11"/>
        <v>0</v>
      </c>
      <c r="G30" s="44">
        <f t="shared" si="11"/>
        <v>0</v>
      </c>
      <c r="H30" s="44">
        <f t="shared" si="11"/>
        <v>0</v>
      </c>
      <c r="I30" s="44">
        <f t="shared" si="11"/>
        <v>0</v>
      </c>
      <c r="J30" s="44">
        <f t="shared" si="11"/>
        <v>0</v>
      </c>
      <c r="K30" s="44">
        <f t="shared" si="11"/>
        <v>0</v>
      </c>
      <c r="L30" s="44">
        <f t="shared" si="11"/>
        <v>0</v>
      </c>
      <c r="M30" s="44">
        <f t="shared" si="11"/>
        <v>0</v>
      </c>
      <c r="N30" s="44">
        <f t="shared" si="11"/>
        <v>0</v>
      </c>
      <c r="O30" s="45">
        <f>SUM(C30:N30)</f>
        <v>0</v>
      </c>
      <c r="P30" s="42"/>
      <c r="Q30" s="104"/>
    </row>
    <row r="31" spans="2:17" ht="13.5" thickBot="1" x14ac:dyDescent="0.25">
      <c r="B31" s="43" t="s">
        <v>63</v>
      </c>
      <c r="C31" s="47">
        <f t="shared" ref="C31:N31" si="12">+C29-C30</f>
        <v>36717350.072149105</v>
      </c>
      <c r="D31" s="47">
        <f t="shared" si="12"/>
        <v>33715969.409579843</v>
      </c>
      <c r="E31" s="47">
        <f t="shared" si="12"/>
        <v>33777290.441728264</v>
      </c>
      <c r="F31" s="47">
        <f t="shared" si="12"/>
        <v>33875053.392510295</v>
      </c>
      <c r="G31" s="47">
        <f t="shared" si="12"/>
        <v>28629138.323983908</v>
      </c>
      <c r="H31" s="47">
        <f t="shared" si="12"/>
        <v>29854486.283263654</v>
      </c>
      <c r="I31" s="47">
        <f t="shared" si="12"/>
        <v>29329264.200451065</v>
      </c>
      <c r="J31" s="47">
        <f t="shared" si="12"/>
        <v>31506516.560341578</v>
      </c>
      <c r="K31" s="47">
        <f t="shared" si="12"/>
        <v>29083643.029533971</v>
      </c>
      <c r="L31" s="47">
        <f t="shared" si="12"/>
        <v>32919536.860369001</v>
      </c>
      <c r="M31" s="47">
        <f t="shared" si="12"/>
        <v>34346694.048106432</v>
      </c>
      <c r="N31" s="47">
        <f t="shared" si="12"/>
        <v>30434089.136549089</v>
      </c>
      <c r="O31" s="48">
        <f>SUM(C31:N31)</f>
        <v>384189031.75856626</v>
      </c>
      <c r="P31" s="42"/>
      <c r="Q31" s="103"/>
    </row>
    <row r="32" spans="2:17" ht="13.5" thickBot="1" x14ac:dyDescent="0.25">
      <c r="B32" s="30" t="s">
        <v>21</v>
      </c>
      <c r="C32" s="52">
        <f>SUM(C29,C26,C20,C17,C14,C11,C8,C5)</f>
        <v>436992416.0879041</v>
      </c>
      <c r="D32" s="52">
        <f t="shared" ref="D32:N32" si="13">SUM(D29,D26,D20,D17,D14,D11,D8,D5)</f>
        <v>404315587.59032083</v>
      </c>
      <c r="E32" s="52">
        <f t="shared" si="13"/>
        <v>407505608.07383454</v>
      </c>
      <c r="F32" s="52">
        <f t="shared" si="13"/>
        <v>375502899.76238304</v>
      </c>
      <c r="G32" s="52">
        <f t="shared" si="13"/>
        <v>376326878.45776272</v>
      </c>
      <c r="H32" s="52">
        <f t="shared" si="13"/>
        <v>409960307.53765839</v>
      </c>
      <c r="I32" s="52">
        <f t="shared" si="13"/>
        <v>465379646.48418558</v>
      </c>
      <c r="J32" s="52">
        <f t="shared" si="13"/>
        <v>446396513.47982961</v>
      </c>
      <c r="K32" s="52">
        <f t="shared" si="13"/>
        <v>389983478.22204697</v>
      </c>
      <c r="L32" s="52">
        <f t="shared" si="13"/>
        <v>376425923.41261673</v>
      </c>
      <c r="M32" s="52">
        <f t="shared" si="13"/>
        <v>398712646.1460402</v>
      </c>
      <c r="N32" s="52">
        <f t="shared" si="13"/>
        <v>422089170.07137597</v>
      </c>
      <c r="O32" s="53">
        <f>SUM(O29,O26,O20,O17,O14,O11,O8,O5)</f>
        <v>4909591075.3259583</v>
      </c>
      <c r="P32" s="42"/>
    </row>
    <row r="33" spans="2:17" ht="13.5" thickBot="1" x14ac:dyDescent="0.25">
      <c r="C33" s="29"/>
    </row>
    <row r="34" spans="2:17" ht="13.5" thickBot="1" x14ac:dyDescent="0.25">
      <c r="B34" s="30" t="s">
        <v>59</v>
      </c>
      <c r="C34" s="31">
        <v>42370</v>
      </c>
      <c r="D34" s="31">
        <v>42401</v>
      </c>
      <c r="E34" s="31">
        <v>42430</v>
      </c>
      <c r="F34" s="31">
        <v>42461</v>
      </c>
      <c r="G34" s="31">
        <v>42491</v>
      </c>
      <c r="H34" s="31">
        <v>42522</v>
      </c>
      <c r="I34" s="31">
        <v>42552</v>
      </c>
      <c r="J34" s="31">
        <v>42583</v>
      </c>
      <c r="K34" s="31">
        <v>42614</v>
      </c>
      <c r="L34" s="31">
        <v>42644</v>
      </c>
      <c r="M34" s="31">
        <v>42675</v>
      </c>
      <c r="N34" s="31">
        <v>42705</v>
      </c>
      <c r="O34" s="32" t="s">
        <v>21</v>
      </c>
    </row>
    <row r="35" spans="2:17" ht="13.5" thickBot="1" x14ac:dyDescent="0.25">
      <c r="B35" s="33" t="s">
        <v>69</v>
      </c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5">
        <f>SUM(C35:N35)</f>
        <v>0</v>
      </c>
    </row>
    <row r="36" spans="2:17" x14ac:dyDescent="0.2">
      <c r="B36" s="36"/>
      <c r="C36" s="54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8"/>
    </row>
    <row r="37" spans="2:17" x14ac:dyDescent="0.2">
      <c r="B37" s="49" t="s">
        <v>61</v>
      </c>
      <c r="C37" s="44">
        <v>144196626.26618499</v>
      </c>
      <c r="D37" s="44">
        <v>131977305.17659099</v>
      </c>
      <c r="E37" s="44">
        <v>130634586.84596901</v>
      </c>
      <c r="F37" s="44">
        <v>117785589.11436801</v>
      </c>
      <c r="G37" s="44">
        <v>118484119.253822</v>
      </c>
      <c r="H37" s="44">
        <v>137407175.88911799</v>
      </c>
      <c r="I37" s="44">
        <v>165936560.89298201</v>
      </c>
      <c r="J37" s="44">
        <v>157028128.848203</v>
      </c>
      <c r="K37" s="44">
        <v>129593962.123068</v>
      </c>
      <c r="L37" s="44">
        <v>128566720.50598501</v>
      </c>
      <c r="M37" s="44">
        <v>132775528.792081</v>
      </c>
      <c r="N37" s="44">
        <v>143118291.81761</v>
      </c>
      <c r="O37" s="45">
        <f t="shared" ref="O37:O42" si="14">SUM(C37:N37)</f>
        <v>1637504595.5259821</v>
      </c>
    </row>
    <row r="38" spans="2:17" x14ac:dyDescent="0.2">
      <c r="B38" s="49" t="s">
        <v>64</v>
      </c>
      <c r="C38" s="44">
        <v>53239880.5614006</v>
      </c>
      <c r="D38" s="44">
        <v>48646831.4520026</v>
      </c>
      <c r="E38" s="44">
        <v>49719008.0430464</v>
      </c>
      <c r="F38" s="44">
        <v>44317919.874143399</v>
      </c>
      <c r="G38" s="44">
        <v>46536499.593619503</v>
      </c>
      <c r="H38" s="44">
        <v>52034310.6760557</v>
      </c>
      <c r="I38" s="44">
        <v>58464085.721159399</v>
      </c>
      <c r="J38" s="44">
        <v>51765228.644574799</v>
      </c>
      <c r="K38" s="44">
        <v>47453493.960257001</v>
      </c>
      <c r="L38" s="44">
        <v>39240400.756610699</v>
      </c>
      <c r="M38" s="44">
        <v>48456139.855112299</v>
      </c>
      <c r="N38" s="44">
        <v>51952369.802591003</v>
      </c>
      <c r="O38" s="45">
        <f t="shared" si="14"/>
        <v>591826168.94057333</v>
      </c>
    </row>
    <row r="39" spans="2:17" x14ac:dyDescent="0.2">
      <c r="B39" s="49" t="s">
        <v>65</v>
      </c>
      <c r="C39" s="44">
        <v>164051465.16996199</v>
      </c>
      <c r="D39" s="44">
        <v>154045218.56074399</v>
      </c>
      <c r="E39" s="44">
        <v>156099689.16192901</v>
      </c>
      <c r="F39" s="44">
        <v>144101726.13852301</v>
      </c>
      <c r="G39" s="44">
        <v>147266891.934843</v>
      </c>
      <c r="H39" s="44">
        <v>157894963.97052801</v>
      </c>
      <c r="I39" s="44">
        <v>172729607.47805601</v>
      </c>
      <c r="J39" s="44">
        <v>168042845.410155</v>
      </c>
      <c r="K39" s="44">
        <v>148655656.744059</v>
      </c>
      <c r="L39" s="44">
        <v>139762567.505321</v>
      </c>
      <c r="M39" s="44">
        <v>146578386.78564301</v>
      </c>
      <c r="N39" s="44">
        <v>158496626.25450701</v>
      </c>
      <c r="O39" s="45">
        <f t="shared" si="14"/>
        <v>1857725645.1142704</v>
      </c>
    </row>
    <row r="40" spans="2:17" x14ac:dyDescent="0.2">
      <c r="B40" s="49" t="s">
        <v>66</v>
      </c>
      <c r="C40" s="44">
        <v>936120.41392465495</v>
      </c>
      <c r="D40" s="44">
        <v>887791.74725798902</v>
      </c>
      <c r="E40" s="44">
        <v>891777.58059131796</v>
      </c>
      <c r="F40" s="44">
        <v>861042.08059131994</v>
      </c>
      <c r="G40" s="44">
        <v>859225.50023842801</v>
      </c>
      <c r="H40" s="44">
        <v>1063423.2472579801</v>
      </c>
      <c r="I40" s="44">
        <v>1136976.58059131</v>
      </c>
      <c r="J40" s="44">
        <v>912842.74725798203</v>
      </c>
      <c r="K40" s="44">
        <v>728199.91392464505</v>
      </c>
      <c r="L40" s="44">
        <v>800313.91392464901</v>
      </c>
      <c r="M40" s="44">
        <v>996366.58059131401</v>
      </c>
      <c r="N40" s="44">
        <v>1100250.4139246501</v>
      </c>
      <c r="O40" s="45">
        <f t="shared" si="14"/>
        <v>11174330.720076239</v>
      </c>
    </row>
    <row r="41" spans="2:17" x14ac:dyDescent="0.2">
      <c r="B41" s="49" t="s">
        <v>67</v>
      </c>
      <c r="C41" s="44">
        <v>41872.973864917498</v>
      </c>
      <c r="D41" s="44">
        <v>27180.9731182008</v>
      </c>
      <c r="E41" s="44">
        <v>36335.258832486601</v>
      </c>
      <c r="F41" s="44">
        <v>25878.520737248498</v>
      </c>
      <c r="G41" s="44">
        <v>40220.187403915297</v>
      </c>
      <c r="H41" s="44">
        <v>33323.574910320902</v>
      </c>
      <c r="I41" s="44">
        <v>49317.1749103209</v>
      </c>
      <c r="J41" s="44">
        <v>30790.258832486601</v>
      </c>
      <c r="K41" s="44">
        <v>30562.115975343899</v>
      </c>
      <c r="L41" s="44">
        <v>23856.973118200902</v>
      </c>
      <c r="M41" s="44">
        <v>43616.258832486601</v>
      </c>
      <c r="N41" s="44">
        <v>36026.115975343702</v>
      </c>
      <c r="O41" s="45">
        <f t="shared" si="14"/>
        <v>418980.38651127217</v>
      </c>
      <c r="P41" s="42">
        <v>39602538.463260598</v>
      </c>
    </row>
    <row r="42" spans="2:17" x14ac:dyDescent="0.2">
      <c r="B42" s="49" t="s">
        <v>5</v>
      </c>
      <c r="C42" s="44">
        <v>3927634.29509506</v>
      </c>
      <c r="D42" s="44">
        <v>3818808.3064934998</v>
      </c>
      <c r="E42" s="44">
        <v>3304209.3042726102</v>
      </c>
      <c r="F42" s="44">
        <v>3053106.9834491401</v>
      </c>
      <c r="G42" s="44">
        <v>2642753.2473993702</v>
      </c>
      <c r="H42" s="44">
        <v>2354798.0399368401</v>
      </c>
      <c r="I42" s="44">
        <v>2571897.73704973</v>
      </c>
      <c r="J42" s="44">
        <v>2840448.3445143299</v>
      </c>
      <c r="K42" s="44">
        <v>3281633.4699313198</v>
      </c>
      <c r="L42" s="44">
        <v>3537899.9194088099</v>
      </c>
      <c r="M42" s="44">
        <v>3926551.5044513401</v>
      </c>
      <c r="N42" s="44">
        <v>4342797.3112585498</v>
      </c>
      <c r="O42" s="45">
        <f t="shared" si="14"/>
        <v>39602538.463260598</v>
      </c>
      <c r="P42" s="42">
        <v>39602538.463260598</v>
      </c>
    </row>
    <row r="43" spans="2:17" x14ac:dyDescent="0.2">
      <c r="B43" s="49" t="s">
        <v>68</v>
      </c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5">
        <v>0</v>
      </c>
      <c r="P43" s="103">
        <f>+P41-P42</f>
        <v>0</v>
      </c>
      <c r="Q43" s="42">
        <f>+P43/12</f>
        <v>0</v>
      </c>
    </row>
    <row r="44" spans="2:17" x14ac:dyDescent="0.2">
      <c r="B44" s="49" t="s">
        <v>48</v>
      </c>
      <c r="C44" s="44">
        <v>19875893.546157431</v>
      </c>
      <c r="D44" s="44">
        <v>18223760.538707171</v>
      </c>
      <c r="E44" s="44">
        <v>20010662.984779809</v>
      </c>
      <c r="F44" s="44">
        <v>19610415.707040705</v>
      </c>
      <c r="G44" s="44">
        <v>19779407.970343832</v>
      </c>
      <c r="H44" s="44">
        <v>15927396.452297211</v>
      </c>
      <c r="I44" s="44">
        <v>19849169.593761187</v>
      </c>
      <c r="J44" s="44">
        <v>19725848.799941689</v>
      </c>
      <c r="K44" s="44">
        <v>18547761.331705928</v>
      </c>
      <c r="L44" s="44">
        <v>19634605.656074341</v>
      </c>
      <c r="M44" s="44">
        <v>18863945.893324994</v>
      </c>
      <c r="N44" s="44">
        <v>18887536.888597369</v>
      </c>
      <c r="O44" s="45">
        <f>SUM(C44:N44)</f>
        <v>228936405.36273167</v>
      </c>
    </row>
    <row r="45" spans="2:17" ht="13.5" thickBot="1" x14ac:dyDescent="0.25">
      <c r="B45" s="49" t="s">
        <v>49</v>
      </c>
      <c r="C45" s="44">
        <v>36498359.912673064</v>
      </c>
      <c r="D45" s="44">
        <v>33514880.128807005</v>
      </c>
      <c r="E45" s="44">
        <v>33575835.429153346</v>
      </c>
      <c r="F45" s="44">
        <v>33673015.300706059</v>
      </c>
      <c r="G45" s="44">
        <v>28458387.99600786</v>
      </c>
      <c r="H45" s="44">
        <v>29676427.716961883</v>
      </c>
      <c r="I45" s="44">
        <v>29154338.17142253</v>
      </c>
      <c r="J45" s="44">
        <v>31318604.930757035</v>
      </c>
      <c r="K45" s="44">
        <v>28910181.937906533</v>
      </c>
      <c r="L45" s="44">
        <v>32723197.674323063</v>
      </c>
      <c r="M45" s="44">
        <v>34141842.990165442</v>
      </c>
      <c r="N45" s="44">
        <v>30252573.69438279</v>
      </c>
      <c r="O45" s="45">
        <f>SUM(C45:N45)</f>
        <v>381897645.88326669</v>
      </c>
    </row>
    <row r="46" spans="2:17" ht="13.5" thickBot="1" x14ac:dyDescent="0.25">
      <c r="B46" s="30" t="s">
        <v>21</v>
      </c>
      <c r="C46" s="52">
        <f>SUM(C37:C45)</f>
        <v>422767853.13926268</v>
      </c>
      <c r="D46" s="52">
        <f t="shared" ref="D46:O46" si="15">SUM(D37:D45)</f>
        <v>391141776.88372153</v>
      </c>
      <c r="E46" s="52">
        <f t="shared" si="15"/>
        <v>394272104.60857403</v>
      </c>
      <c r="F46" s="52">
        <f t="shared" si="15"/>
        <v>363428693.71955895</v>
      </c>
      <c r="G46" s="52">
        <f t="shared" si="15"/>
        <v>364067505.68367791</v>
      </c>
      <c r="H46" s="52">
        <f t="shared" si="15"/>
        <v>396391819.56706595</v>
      </c>
      <c r="I46" s="52">
        <f t="shared" si="15"/>
        <v>449891953.34993255</v>
      </c>
      <c r="J46" s="52">
        <f t="shared" si="15"/>
        <v>431664737.98423636</v>
      </c>
      <c r="K46" s="52">
        <f t="shared" si="15"/>
        <v>377201451.59682775</v>
      </c>
      <c r="L46" s="52">
        <f t="shared" si="15"/>
        <v>364289562.90476573</v>
      </c>
      <c r="M46" s="52">
        <f t="shared" si="15"/>
        <v>385782378.66020191</v>
      </c>
      <c r="N46" s="52">
        <f t="shared" si="15"/>
        <v>408186472.29884666</v>
      </c>
      <c r="O46" s="53">
        <f t="shared" si="15"/>
        <v>4749086310.3966722</v>
      </c>
    </row>
    <row r="47" spans="2:17" ht="13.5" thickBot="1" x14ac:dyDescent="0.25">
      <c r="C47" s="29"/>
    </row>
    <row r="48" spans="2:17" ht="13.5" thickBot="1" x14ac:dyDescent="0.25">
      <c r="B48" s="30" t="s">
        <v>59</v>
      </c>
      <c r="C48" s="31">
        <v>42370</v>
      </c>
      <c r="D48" s="31">
        <v>42401</v>
      </c>
      <c r="E48" s="31">
        <v>42430</v>
      </c>
      <c r="F48" s="31">
        <v>42461</v>
      </c>
      <c r="G48" s="31">
        <v>42491</v>
      </c>
      <c r="H48" s="31">
        <v>42522</v>
      </c>
      <c r="I48" s="31">
        <v>42552</v>
      </c>
      <c r="J48" s="31">
        <v>42583</v>
      </c>
      <c r="K48" s="31">
        <v>42614</v>
      </c>
      <c r="L48" s="31">
        <v>42644</v>
      </c>
      <c r="M48" s="31">
        <v>42675</v>
      </c>
      <c r="N48" s="31">
        <v>42705</v>
      </c>
      <c r="O48" s="32" t="s">
        <v>21</v>
      </c>
    </row>
    <row r="49" spans="2:17" ht="13.5" thickBot="1" x14ac:dyDescent="0.25">
      <c r="B49" s="33" t="s">
        <v>70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5">
        <f>SUM(C49:N49)</f>
        <v>0</v>
      </c>
    </row>
    <row r="50" spans="2:17" x14ac:dyDescent="0.2"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8"/>
    </row>
    <row r="51" spans="2:17" x14ac:dyDescent="0.2">
      <c r="B51" s="49" t="s">
        <v>65</v>
      </c>
      <c r="C51" s="44">
        <v>392110.00360810797</v>
      </c>
      <c r="D51" s="44">
        <v>405105.96170579101</v>
      </c>
      <c r="E51" s="44">
        <v>408776.532522308</v>
      </c>
      <c r="F51" s="44">
        <v>405251.12203083298</v>
      </c>
      <c r="G51" s="44">
        <v>409205.255602372</v>
      </c>
      <c r="H51" s="44">
        <v>480069.756296437</v>
      </c>
      <c r="I51" s="44">
        <v>476027.85238499602</v>
      </c>
      <c r="J51" s="44">
        <v>437111.254376053</v>
      </c>
      <c r="K51" s="44">
        <v>426187.842967198</v>
      </c>
      <c r="L51" s="44">
        <v>432352.51131076802</v>
      </c>
      <c r="M51" s="44">
        <v>406896.54501691298</v>
      </c>
      <c r="N51" s="44">
        <v>420216.67689097801</v>
      </c>
      <c r="O51" s="45">
        <f t="shared" ref="O51:O56" si="16">SUM(C51:N51)</f>
        <v>5099311.3147127545</v>
      </c>
    </row>
    <row r="52" spans="2:17" x14ac:dyDescent="0.2">
      <c r="B52" s="49" t="s">
        <v>48</v>
      </c>
      <c r="C52" s="44">
        <v>46032.927912020699</v>
      </c>
      <c r="D52" s="44">
        <v>45025.223545420798</v>
      </c>
      <c r="E52" s="44">
        <v>44681.977231033532</v>
      </c>
      <c r="F52" s="44">
        <v>46213.44118257946</v>
      </c>
      <c r="G52" s="44">
        <v>45829.57144703823</v>
      </c>
      <c r="H52" s="44">
        <v>44554.331125701414</v>
      </c>
      <c r="I52" s="44">
        <v>43933.236637281349</v>
      </c>
      <c r="J52" s="44">
        <v>45070.057607332768</v>
      </c>
      <c r="K52" s="44">
        <v>45295.543351869943</v>
      </c>
      <c r="L52" s="44">
        <v>44073.653076953953</v>
      </c>
      <c r="M52" s="44">
        <v>43130.531988693299</v>
      </c>
      <c r="N52" s="44">
        <v>44820.806615057103</v>
      </c>
      <c r="O52" s="45">
        <f t="shared" si="16"/>
        <v>538661.30172098253</v>
      </c>
    </row>
    <row r="53" spans="2:17" x14ac:dyDescent="0.2">
      <c r="B53" s="49" t="s">
        <v>49</v>
      </c>
      <c r="C53" s="44">
        <v>172697.7863960843</v>
      </c>
      <c r="D53" s="44">
        <v>173681.95863000496</v>
      </c>
      <c r="E53" s="44">
        <v>169123.16469374794</v>
      </c>
      <c r="F53" s="44">
        <v>166357.97259318261</v>
      </c>
      <c r="G53" s="44">
        <v>157923.31818202039</v>
      </c>
      <c r="H53" s="44">
        <v>176755.87208026473</v>
      </c>
      <c r="I53" s="44">
        <v>171562.91152050081</v>
      </c>
      <c r="J53" s="44">
        <v>165855.06848050316</v>
      </c>
      <c r="K53" s="44">
        <v>170053.05442101072</v>
      </c>
      <c r="L53" s="44">
        <v>164212.76248104469</v>
      </c>
      <c r="M53" s="44">
        <v>163362.7875100369</v>
      </c>
      <c r="N53" s="44">
        <v>169576.55267017771</v>
      </c>
      <c r="O53" s="45">
        <f t="shared" si="16"/>
        <v>2021163.2096585792</v>
      </c>
    </row>
    <row r="54" spans="2:17" x14ac:dyDescent="0.2">
      <c r="B54" s="49" t="s">
        <v>67</v>
      </c>
      <c r="C54" s="44">
        <v>129.106402951532</v>
      </c>
      <c r="D54" s="44">
        <v>73.403235513569797</v>
      </c>
      <c r="E54" s="44">
        <v>100.660401342581</v>
      </c>
      <c r="F54" s="44">
        <v>71.950643100729195</v>
      </c>
      <c r="G54" s="44">
        <v>111.774398510946</v>
      </c>
      <c r="H54" s="44">
        <v>99.047604307389605</v>
      </c>
      <c r="I54" s="44">
        <v>139.09782968331999</v>
      </c>
      <c r="J54" s="44">
        <v>86.142606716180097</v>
      </c>
      <c r="K54" s="44">
        <v>85.4131126505184</v>
      </c>
      <c r="L54" s="44">
        <v>87.547619885987004</v>
      </c>
      <c r="M54" s="44">
        <v>99.855183819741995</v>
      </c>
      <c r="N54" s="44">
        <v>101.42004170317399</v>
      </c>
      <c r="O54" s="45">
        <f t="shared" si="16"/>
        <v>1185.4190801856691</v>
      </c>
      <c r="P54" s="42">
        <v>109947.98480445624</v>
      </c>
    </row>
    <row r="55" spans="2:17" x14ac:dyDescent="0.2">
      <c r="B55" s="49" t="s">
        <v>5</v>
      </c>
      <c r="C55" s="44">
        <v>9164.5653803300793</v>
      </c>
      <c r="D55" s="44">
        <v>9164.1593233678905</v>
      </c>
      <c r="E55" s="44">
        <v>9163.7532664056907</v>
      </c>
      <c r="F55" s="44">
        <v>9163.3472094435001</v>
      </c>
      <c r="G55" s="44">
        <v>9162.9411524813095</v>
      </c>
      <c r="H55" s="44">
        <v>9162.5350955191207</v>
      </c>
      <c r="I55" s="44">
        <v>9162.1290385569191</v>
      </c>
      <c r="J55" s="44">
        <v>9161.7229815947303</v>
      </c>
      <c r="K55" s="44">
        <v>9161.3169246325397</v>
      </c>
      <c r="L55" s="44">
        <v>9160.9108676703509</v>
      </c>
      <c r="M55" s="44">
        <v>9160.5048107081493</v>
      </c>
      <c r="N55" s="44">
        <v>9160.0987537459605</v>
      </c>
      <c r="O55" s="45">
        <f t="shared" si="16"/>
        <v>109947.98480445624</v>
      </c>
      <c r="P55" s="42">
        <v>109947.98480445624</v>
      </c>
    </row>
    <row r="56" spans="2:17" ht="13.5" thickBot="1" x14ac:dyDescent="0.25">
      <c r="B56" s="49" t="s">
        <v>68</v>
      </c>
      <c r="C56" s="44">
        <v>24661.534079942299</v>
      </c>
      <c r="D56" s="44">
        <v>24725.1554245074</v>
      </c>
      <c r="E56" s="44">
        <v>24788.776769072501</v>
      </c>
      <c r="F56" s="44">
        <v>24852.398113637599</v>
      </c>
      <c r="G56" s="44">
        <v>24916.0194582027</v>
      </c>
      <c r="H56" s="44">
        <v>24979.640802767801</v>
      </c>
      <c r="I56" s="44">
        <v>25043.262147332902</v>
      </c>
      <c r="J56" s="44">
        <v>25106.883491897999</v>
      </c>
      <c r="K56" s="44">
        <v>25170.5048364631</v>
      </c>
      <c r="L56" s="44">
        <v>25234.126181028201</v>
      </c>
      <c r="M56" s="44">
        <v>25297.747525593299</v>
      </c>
      <c r="N56" s="44">
        <v>25361.3688701584</v>
      </c>
      <c r="O56" s="45">
        <f t="shared" si="16"/>
        <v>300137.41770060419</v>
      </c>
      <c r="P56" s="103">
        <f>+P54-P55</f>
        <v>0</v>
      </c>
      <c r="Q56" s="42">
        <f>+P56/12</f>
        <v>0</v>
      </c>
    </row>
    <row r="57" spans="2:17" ht="13.5" thickBot="1" x14ac:dyDescent="0.25">
      <c r="B57" s="30" t="s">
        <v>21</v>
      </c>
      <c r="C57" s="52">
        <f t="shared" ref="C57:O57" si="17">SUM(C51:C56)</f>
        <v>644795.92377943685</v>
      </c>
      <c r="D57" s="52">
        <f t="shared" si="17"/>
        <v>657775.86186460569</v>
      </c>
      <c r="E57" s="52">
        <f t="shared" si="17"/>
        <v>656634.86488391017</v>
      </c>
      <c r="F57" s="52">
        <f t="shared" si="17"/>
        <v>651910.23177277681</v>
      </c>
      <c r="G57" s="52">
        <f t="shared" si="17"/>
        <v>647148.88024062559</v>
      </c>
      <c r="H57" s="52">
        <f t="shared" si="17"/>
        <v>735621.18300499755</v>
      </c>
      <c r="I57" s="52">
        <f t="shared" si="17"/>
        <v>725868.48955835134</v>
      </c>
      <c r="J57" s="52">
        <f t="shared" si="17"/>
        <v>682391.1295440977</v>
      </c>
      <c r="K57" s="52">
        <f t="shared" si="17"/>
        <v>675953.67561382486</v>
      </c>
      <c r="L57" s="52">
        <f t="shared" si="17"/>
        <v>675121.51153735118</v>
      </c>
      <c r="M57" s="52">
        <f t="shared" si="17"/>
        <v>647947.97203576425</v>
      </c>
      <c r="N57" s="52">
        <f t="shared" si="17"/>
        <v>669236.92384182045</v>
      </c>
      <c r="O57" s="53">
        <f t="shared" si="17"/>
        <v>8070406.6476775622</v>
      </c>
    </row>
    <row r="58" spans="2:17" x14ac:dyDescent="0.2">
      <c r="C58" s="29"/>
    </row>
    <row r="59" spans="2:17" x14ac:dyDescent="0.2">
      <c r="C59" s="29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8"/>
  <sheetViews>
    <sheetView zoomScale="90" zoomScaleNormal="90" workbookViewId="0">
      <selection activeCell="D61" sqref="D61"/>
    </sheetView>
  </sheetViews>
  <sheetFormatPr defaultColWidth="9.140625" defaultRowHeight="15" x14ac:dyDescent="0.25"/>
  <cols>
    <col min="1" max="1" width="66.42578125" bestFit="1" customWidth="1"/>
    <col min="2" max="12" width="11.5703125" style="219" bestFit="1" customWidth="1"/>
    <col min="13" max="13" width="11.5703125" style="178" bestFit="1" customWidth="1"/>
    <col min="14" max="14" width="2.5703125" style="179" customWidth="1"/>
    <col min="15" max="15" width="14.85546875" style="219" bestFit="1" customWidth="1"/>
    <col min="16" max="25" width="14.42578125" style="219" bestFit="1" customWidth="1"/>
    <col min="26" max="26" width="14.42578125" style="178" bestFit="1" customWidth="1"/>
    <col min="27" max="27" width="5.5703125" style="179" bestFit="1" customWidth="1"/>
    <col min="28" max="38" width="14.42578125" style="188" bestFit="1" customWidth="1"/>
    <col min="39" max="39" width="14.42578125" style="220" bestFit="1" customWidth="1"/>
    <col min="40" max="40" width="23" style="178" bestFit="1" customWidth="1"/>
    <col min="41" max="41" width="20.85546875" style="178" bestFit="1" customWidth="1"/>
    <col min="42" max="42" width="12.5703125" bestFit="1" customWidth="1"/>
  </cols>
  <sheetData>
    <row r="1" spans="1:41" ht="21" x14ac:dyDescent="0.35">
      <c r="A1" s="180" t="s">
        <v>149</v>
      </c>
      <c r="B1" s="221" t="s">
        <v>150</v>
      </c>
      <c r="C1" s="221" t="s">
        <v>151</v>
      </c>
      <c r="D1" s="221" t="s">
        <v>152</v>
      </c>
      <c r="E1" s="221" t="s">
        <v>153</v>
      </c>
      <c r="F1" s="221" t="s">
        <v>12</v>
      </c>
      <c r="G1" s="221" t="s">
        <v>154</v>
      </c>
      <c r="H1" s="221" t="s">
        <v>155</v>
      </c>
      <c r="I1" s="221" t="s">
        <v>156</v>
      </c>
      <c r="J1" s="221" t="s">
        <v>157</v>
      </c>
      <c r="K1" s="221" t="s">
        <v>158</v>
      </c>
      <c r="L1" s="221" t="s">
        <v>159</v>
      </c>
      <c r="M1" s="221" t="s">
        <v>160</v>
      </c>
      <c r="N1" s="181"/>
      <c r="O1" s="221" t="s">
        <v>150</v>
      </c>
      <c r="P1" s="221" t="s">
        <v>151</v>
      </c>
      <c r="Q1" s="221" t="s">
        <v>152</v>
      </c>
      <c r="R1" s="221" t="s">
        <v>153</v>
      </c>
      <c r="S1" s="221" t="s">
        <v>12</v>
      </c>
      <c r="T1" s="221" t="s">
        <v>154</v>
      </c>
      <c r="U1" s="221" t="s">
        <v>155</v>
      </c>
      <c r="V1" s="221" t="s">
        <v>156</v>
      </c>
      <c r="W1" s="221" t="s">
        <v>157</v>
      </c>
      <c r="X1" s="221" t="s">
        <v>158</v>
      </c>
      <c r="Y1" s="221" t="s">
        <v>159</v>
      </c>
      <c r="Z1" s="221" t="s">
        <v>160</v>
      </c>
      <c r="AA1" s="181"/>
      <c r="AB1" s="221" t="s">
        <v>150</v>
      </c>
      <c r="AC1" s="221" t="s">
        <v>151</v>
      </c>
      <c r="AD1" s="221" t="s">
        <v>152</v>
      </c>
      <c r="AE1" s="221" t="s">
        <v>153</v>
      </c>
      <c r="AF1" s="221" t="s">
        <v>12</v>
      </c>
      <c r="AG1" s="221" t="s">
        <v>154</v>
      </c>
      <c r="AH1" s="221" t="s">
        <v>155</v>
      </c>
      <c r="AI1" s="221" t="s">
        <v>156</v>
      </c>
      <c r="AJ1" s="221" t="s">
        <v>157</v>
      </c>
      <c r="AK1" s="221" t="s">
        <v>158</v>
      </c>
      <c r="AL1" s="221" t="s">
        <v>159</v>
      </c>
      <c r="AM1" s="221" t="s">
        <v>160</v>
      </c>
      <c r="AN1" s="222" t="s">
        <v>21</v>
      </c>
    </row>
    <row r="2" spans="1:41" ht="15.75" x14ac:dyDescent="0.25">
      <c r="A2" s="196" t="s">
        <v>139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3"/>
      <c r="N2" s="183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  <c r="AA2" s="194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89"/>
      <c r="AN2" s="193"/>
    </row>
    <row r="3" spans="1:41" ht="15.75" x14ac:dyDescent="0.25">
      <c r="A3" s="204" t="s">
        <v>132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3"/>
      <c r="N3" s="183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3"/>
      <c r="AA3" s="194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89"/>
      <c r="AN3" s="193"/>
    </row>
    <row r="4" spans="1:41" x14ac:dyDescent="0.25">
      <c r="A4" s="191" t="s">
        <v>0</v>
      </c>
      <c r="B4" s="207">
        <v>9.0540000000000009E-2</v>
      </c>
      <c r="C4" s="207">
        <v>9.0540000000000009E-2</v>
      </c>
      <c r="D4" s="207">
        <v>9.0540000000000009E-2</v>
      </c>
      <c r="E4" s="207">
        <v>9.0540000000000009E-2</v>
      </c>
      <c r="F4" s="207">
        <v>9.2519999999999991E-2</v>
      </c>
      <c r="G4" s="207">
        <v>9.2519999999999991E-2</v>
      </c>
      <c r="H4" s="207">
        <v>9.2519999999999991E-2</v>
      </c>
      <c r="I4" s="207">
        <v>9.2519999999999991E-2</v>
      </c>
      <c r="J4" s="207">
        <v>9.2519999999999991E-2</v>
      </c>
      <c r="K4" s="207">
        <v>9.2519999999999991E-2</v>
      </c>
      <c r="L4" s="207">
        <v>9.4519999999999993E-2</v>
      </c>
      <c r="M4" s="207">
        <v>9.4519999999999993E-2</v>
      </c>
      <c r="N4" s="183"/>
      <c r="O4" s="190">
        <v>136386687.52744499</v>
      </c>
      <c r="P4" s="190">
        <v>124829186.00748888</v>
      </c>
      <c r="Q4" s="190">
        <v>123559191.62455609</v>
      </c>
      <c r="R4" s="190">
        <v>111406117.83886467</v>
      </c>
      <c r="S4" s="190">
        <v>112066814.3775087</v>
      </c>
      <c r="T4" s="190">
        <v>129964965.52854908</v>
      </c>
      <c r="U4" s="190">
        <v>156949149.68476778</v>
      </c>
      <c r="V4" s="190">
        <v>148523213.73112142</v>
      </c>
      <c r="W4" s="190">
        <v>122574928.93692818</v>
      </c>
      <c r="X4" s="190">
        <v>121603324.50295438</v>
      </c>
      <c r="Y4" s="190">
        <v>125584176.45103709</v>
      </c>
      <c r="Z4" s="190">
        <v>135366757.5381234</v>
      </c>
      <c r="AA4" s="194"/>
      <c r="AB4" s="197">
        <f>B4*O4</f>
        <v>12348450.68873487</v>
      </c>
      <c r="AC4" s="197">
        <f t="shared" ref="AC4:AM11" si="0">C4*P4</f>
        <v>11302034.501118043</v>
      </c>
      <c r="AD4" s="197">
        <f t="shared" si="0"/>
        <v>11187049.209687309</v>
      </c>
      <c r="AE4" s="197">
        <f t="shared" si="0"/>
        <v>10086709.909130808</v>
      </c>
      <c r="AF4" s="197">
        <f t="shared" si="0"/>
        <v>10368421.666207103</v>
      </c>
      <c r="AG4" s="197">
        <f t="shared" si="0"/>
        <v>12024358.61070136</v>
      </c>
      <c r="AH4" s="197">
        <f t="shared" si="0"/>
        <v>14520935.328834714</v>
      </c>
      <c r="AI4" s="197">
        <f t="shared" si="0"/>
        <v>13741367.734403353</v>
      </c>
      <c r="AJ4" s="197">
        <f t="shared" si="0"/>
        <v>11340632.425244594</v>
      </c>
      <c r="AK4" s="197">
        <f t="shared" si="0"/>
        <v>11250739.583013339</v>
      </c>
      <c r="AL4" s="197">
        <f t="shared" si="0"/>
        <v>11870216.358152024</v>
      </c>
      <c r="AM4" s="197">
        <f t="shared" si="0"/>
        <v>12794865.922503423</v>
      </c>
      <c r="AN4" s="195">
        <f>SUM(AB4:AM4)</f>
        <v>142835781.93773094</v>
      </c>
    </row>
    <row r="5" spans="1:41" x14ac:dyDescent="0.25">
      <c r="A5" s="191" t="s">
        <v>1</v>
      </c>
      <c r="B5" s="207">
        <v>9.0540000000000009E-2</v>
      </c>
      <c r="C5" s="207">
        <v>9.0540000000000009E-2</v>
      </c>
      <c r="D5" s="207">
        <v>9.0540000000000009E-2</v>
      </c>
      <c r="E5" s="207">
        <v>9.0540000000000009E-2</v>
      </c>
      <c r="F5" s="207">
        <v>9.2519999999999991E-2</v>
      </c>
      <c r="G5" s="207">
        <v>9.2519999999999991E-2</v>
      </c>
      <c r="H5" s="207">
        <v>9.2519999999999991E-2</v>
      </c>
      <c r="I5" s="207">
        <v>9.2519999999999991E-2</v>
      </c>
      <c r="J5" s="207">
        <v>9.2519999999999991E-2</v>
      </c>
      <c r="K5" s="207">
        <v>9.2519999999999991E-2</v>
      </c>
      <c r="L5" s="207">
        <v>9.4519999999999993E-2</v>
      </c>
      <c r="M5" s="207">
        <v>9.4519999999999993E-2</v>
      </c>
      <c r="N5" s="183"/>
      <c r="O5" s="190">
        <v>47272938.425666764</v>
      </c>
      <c r="P5" s="190">
        <v>43194662.414430663</v>
      </c>
      <c r="Q5" s="190">
        <v>44146673.152159512</v>
      </c>
      <c r="R5" s="190">
        <v>39350920.311472975</v>
      </c>
      <c r="S5" s="190">
        <v>41320849.27009023</v>
      </c>
      <c r="T5" s="190">
        <v>46202484.653855219</v>
      </c>
      <c r="U5" s="190">
        <v>51911632.694627598</v>
      </c>
      <c r="V5" s="190">
        <v>45963560.408129685</v>
      </c>
      <c r="W5" s="190">
        <v>42135070.07174556</v>
      </c>
      <c r="X5" s="190">
        <v>34842472.019192383</v>
      </c>
      <c r="Y5" s="190">
        <v>43025342.87383382</v>
      </c>
      <c r="Z5" s="190">
        <v>46129727.430792429</v>
      </c>
      <c r="AA5" s="194"/>
      <c r="AB5" s="197">
        <f t="shared" ref="AB5:AB11" si="1">B5*O5</f>
        <v>4280091.8450598689</v>
      </c>
      <c r="AC5" s="197">
        <f t="shared" si="0"/>
        <v>3910844.7350025526</v>
      </c>
      <c r="AD5" s="197">
        <f t="shared" si="0"/>
        <v>3997039.7871965226</v>
      </c>
      <c r="AE5" s="197">
        <f t="shared" si="0"/>
        <v>3562832.3250007634</v>
      </c>
      <c r="AF5" s="197">
        <f t="shared" si="0"/>
        <v>3823004.9744687476</v>
      </c>
      <c r="AG5" s="197">
        <f t="shared" si="0"/>
        <v>4274653.8801746843</v>
      </c>
      <c r="AH5" s="197">
        <f t="shared" si="0"/>
        <v>4802864.2569069453</v>
      </c>
      <c r="AI5" s="197">
        <f t="shared" si="0"/>
        <v>4252548.6089601582</v>
      </c>
      <c r="AJ5" s="197">
        <f t="shared" si="0"/>
        <v>3898336.683037899</v>
      </c>
      <c r="AK5" s="197">
        <f t="shared" si="0"/>
        <v>3223625.5112156789</v>
      </c>
      <c r="AL5" s="197">
        <f t="shared" si="0"/>
        <v>4066755.4084347724</v>
      </c>
      <c r="AM5" s="197">
        <f t="shared" si="0"/>
        <v>4360181.8367585</v>
      </c>
      <c r="AN5" s="195">
        <f t="shared" ref="AN5:AN11" si="2">SUM(AB5:AM5)</f>
        <v>48452779.852217093</v>
      </c>
    </row>
    <row r="6" spans="1:41" x14ac:dyDescent="0.25">
      <c r="A6" s="191" t="s">
        <v>2</v>
      </c>
      <c r="B6" s="207">
        <v>9.0540000000000009E-2</v>
      </c>
      <c r="C6" s="207">
        <v>9.0540000000000009E-2</v>
      </c>
      <c r="D6" s="207">
        <v>9.0540000000000009E-2</v>
      </c>
      <c r="E6" s="207">
        <v>9.0540000000000009E-2</v>
      </c>
      <c r="F6" s="207">
        <v>9.2519999999999991E-2</v>
      </c>
      <c r="G6" s="207">
        <v>9.2519999999999991E-2</v>
      </c>
      <c r="H6" s="207">
        <v>9.2519999999999991E-2</v>
      </c>
      <c r="I6" s="207">
        <v>9.2519999999999991E-2</v>
      </c>
      <c r="J6" s="207">
        <v>9.2519999999999991E-2</v>
      </c>
      <c r="K6" s="207">
        <v>9.2519999999999991E-2</v>
      </c>
      <c r="L6" s="207">
        <v>9.4519999999999993E-2</v>
      </c>
      <c r="M6" s="207">
        <v>9.4519999999999993E-2</v>
      </c>
      <c r="N6" s="183"/>
      <c r="O6" s="190">
        <v>19683098.214908849</v>
      </c>
      <c r="P6" s="190">
        <v>18482536.338989079</v>
      </c>
      <c r="Q6" s="190">
        <v>18729034.269262806</v>
      </c>
      <c r="R6" s="190">
        <v>17289503.788240403</v>
      </c>
      <c r="S6" s="190">
        <v>17669264.305288464</v>
      </c>
      <c r="T6" s="190">
        <v>18944433.566939272</v>
      </c>
      <c r="U6" s="190">
        <v>20724312.489930432</v>
      </c>
      <c r="V6" s="190">
        <v>20161988.965438705</v>
      </c>
      <c r="W6" s="190">
        <v>17835890.029166561</v>
      </c>
      <c r="X6" s="190">
        <v>16768886.154872121</v>
      </c>
      <c r="Y6" s="190">
        <v>17586656.603741065</v>
      </c>
      <c r="Z6" s="190">
        <v>19016621.753832307</v>
      </c>
      <c r="AA6" s="194"/>
      <c r="AB6" s="197">
        <f t="shared" si="1"/>
        <v>1782107.7123778474</v>
      </c>
      <c r="AC6" s="197">
        <f t="shared" si="0"/>
        <v>1673408.8401320714</v>
      </c>
      <c r="AD6" s="197">
        <f t="shared" si="0"/>
        <v>1695726.7627390546</v>
      </c>
      <c r="AE6" s="197">
        <f t="shared" si="0"/>
        <v>1565391.6729872862</v>
      </c>
      <c r="AF6" s="197">
        <f t="shared" si="0"/>
        <v>1634760.3335252886</v>
      </c>
      <c r="AG6" s="197">
        <f t="shared" si="0"/>
        <v>1752738.9936132212</v>
      </c>
      <c r="AH6" s="197">
        <f t="shared" si="0"/>
        <v>1917413.3915683634</v>
      </c>
      <c r="AI6" s="197">
        <f t="shared" si="0"/>
        <v>1865387.2190823888</v>
      </c>
      <c r="AJ6" s="197">
        <f t="shared" si="0"/>
        <v>1650176.5454984901</v>
      </c>
      <c r="AK6" s="197">
        <f t="shared" si="0"/>
        <v>1551457.3470487685</v>
      </c>
      <c r="AL6" s="197">
        <f t="shared" si="0"/>
        <v>1662290.7821856053</v>
      </c>
      <c r="AM6" s="197">
        <f t="shared" si="0"/>
        <v>1797451.0881722295</v>
      </c>
      <c r="AN6" s="195">
        <f t="shared" si="2"/>
        <v>20548310.688930616</v>
      </c>
    </row>
    <row r="7" spans="1:41" x14ac:dyDescent="0.25">
      <c r="A7" s="191" t="s">
        <v>130</v>
      </c>
      <c r="B7" s="207">
        <v>9.0540000000000009E-2</v>
      </c>
      <c r="C7" s="207">
        <v>9.0540000000000009E-2</v>
      </c>
      <c r="D7" s="207">
        <v>9.0540000000000009E-2</v>
      </c>
      <c r="E7" s="207">
        <v>9.0540000000000009E-2</v>
      </c>
      <c r="F7" s="207">
        <v>9.2519999999999991E-2</v>
      </c>
      <c r="G7" s="207">
        <v>9.2519999999999991E-2</v>
      </c>
      <c r="H7" s="207">
        <v>9.2519999999999991E-2</v>
      </c>
      <c r="I7" s="207">
        <v>9.2519999999999991E-2</v>
      </c>
      <c r="J7" s="207">
        <v>9.2519999999999991E-2</v>
      </c>
      <c r="K7" s="207">
        <v>9.2519999999999991E-2</v>
      </c>
      <c r="L7" s="207">
        <v>9.4519999999999993E-2</v>
      </c>
      <c r="M7" s="207">
        <v>9.4519999999999993E-2</v>
      </c>
      <c r="N7" s="183"/>
      <c r="O7" s="190">
        <v>0</v>
      </c>
      <c r="P7" s="190">
        <v>0</v>
      </c>
      <c r="Q7" s="190">
        <v>0</v>
      </c>
      <c r="R7" s="190">
        <v>0</v>
      </c>
      <c r="S7" s="190">
        <v>0</v>
      </c>
      <c r="T7" s="190">
        <v>0</v>
      </c>
      <c r="U7" s="190">
        <v>0</v>
      </c>
      <c r="V7" s="190">
        <v>0</v>
      </c>
      <c r="W7" s="190">
        <v>0</v>
      </c>
      <c r="X7" s="190">
        <v>0</v>
      </c>
      <c r="Y7" s="190">
        <v>0</v>
      </c>
      <c r="Z7" s="190">
        <v>0</v>
      </c>
      <c r="AA7" s="194"/>
      <c r="AB7" s="197">
        <f t="shared" si="1"/>
        <v>0</v>
      </c>
      <c r="AC7" s="197">
        <f t="shared" si="0"/>
        <v>0</v>
      </c>
      <c r="AD7" s="197">
        <f t="shared" si="0"/>
        <v>0</v>
      </c>
      <c r="AE7" s="197">
        <f t="shared" si="0"/>
        <v>0</v>
      </c>
      <c r="AF7" s="197">
        <f t="shared" si="0"/>
        <v>0</v>
      </c>
      <c r="AG7" s="197">
        <f t="shared" si="0"/>
        <v>0</v>
      </c>
      <c r="AH7" s="197">
        <f t="shared" si="0"/>
        <v>0</v>
      </c>
      <c r="AI7" s="197">
        <f t="shared" si="0"/>
        <v>0</v>
      </c>
      <c r="AJ7" s="197">
        <f t="shared" si="0"/>
        <v>0</v>
      </c>
      <c r="AK7" s="197">
        <f t="shared" si="0"/>
        <v>0</v>
      </c>
      <c r="AL7" s="197">
        <f t="shared" si="0"/>
        <v>0</v>
      </c>
      <c r="AM7" s="197">
        <f t="shared" si="0"/>
        <v>0</v>
      </c>
      <c r="AN7" s="195">
        <f t="shared" si="2"/>
        <v>0</v>
      </c>
    </row>
    <row r="8" spans="1:41" x14ac:dyDescent="0.25">
      <c r="A8" s="191" t="s">
        <v>131</v>
      </c>
      <c r="B8" s="207">
        <v>9.0540000000000009E-2</v>
      </c>
      <c r="C8" s="207">
        <v>9.0540000000000009E-2</v>
      </c>
      <c r="D8" s="207">
        <v>9.0540000000000009E-2</v>
      </c>
      <c r="E8" s="207">
        <v>9.0540000000000009E-2</v>
      </c>
      <c r="F8" s="207">
        <v>9.2519999999999991E-2</v>
      </c>
      <c r="G8" s="207">
        <v>9.2519999999999991E-2</v>
      </c>
      <c r="H8" s="207">
        <v>9.2519999999999991E-2</v>
      </c>
      <c r="I8" s="207">
        <v>9.2519999999999991E-2</v>
      </c>
      <c r="J8" s="207">
        <v>9.2519999999999991E-2</v>
      </c>
      <c r="K8" s="207">
        <v>9.2519999999999991E-2</v>
      </c>
      <c r="L8" s="207">
        <v>9.4519999999999993E-2</v>
      </c>
      <c r="M8" s="207">
        <v>9.4519999999999993E-2</v>
      </c>
      <c r="N8" s="183"/>
      <c r="O8" s="190">
        <v>0</v>
      </c>
      <c r="P8" s="190">
        <v>0</v>
      </c>
      <c r="Q8" s="190">
        <v>0</v>
      </c>
      <c r="R8" s="190">
        <v>0</v>
      </c>
      <c r="S8" s="190">
        <v>0</v>
      </c>
      <c r="T8" s="190">
        <v>0</v>
      </c>
      <c r="U8" s="190">
        <v>0</v>
      </c>
      <c r="V8" s="190">
        <v>0</v>
      </c>
      <c r="W8" s="190">
        <v>0</v>
      </c>
      <c r="X8" s="190">
        <v>0</v>
      </c>
      <c r="Y8" s="190">
        <v>0</v>
      </c>
      <c r="Z8" s="190">
        <v>0</v>
      </c>
      <c r="AA8" s="194"/>
      <c r="AB8" s="197">
        <f t="shared" si="1"/>
        <v>0</v>
      </c>
      <c r="AC8" s="197">
        <f t="shared" si="0"/>
        <v>0</v>
      </c>
      <c r="AD8" s="197">
        <f t="shared" si="0"/>
        <v>0</v>
      </c>
      <c r="AE8" s="197">
        <f t="shared" si="0"/>
        <v>0</v>
      </c>
      <c r="AF8" s="197">
        <f t="shared" si="0"/>
        <v>0</v>
      </c>
      <c r="AG8" s="197">
        <f t="shared" si="0"/>
        <v>0</v>
      </c>
      <c r="AH8" s="197">
        <f t="shared" si="0"/>
        <v>0</v>
      </c>
      <c r="AI8" s="197">
        <f t="shared" si="0"/>
        <v>0</v>
      </c>
      <c r="AJ8" s="197">
        <f t="shared" si="0"/>
        <v>0</v>
      </c>
      <c r="AK8" s="197">
        <f t="shared" si="0"/>
        <v>0</v>
      </c>
      <c r="AL8" s="197">
        <f t="shared" si="0"/>
        <v>0</v>
      </c>
      <c r="AM8" s="197">
        <f t="shared" si="0"/>
        <v>0</v>
      </c>
      <c r="AN8" s="195">
        <f t="shared" si="2"/>
        <v>0</v>
      </c>
    </row>
    <row r="9" spans="1:41" x14ac:dyDescent="0.25">
      <c r="A9" s="191" t="s">
        <v>3</v>
      </c>
      <c r="B9" s="207">
        <v>9.0540000000000009E-2</v>
      </c>
      <c r="C9" s="207">
        <v>9.0540000000000009E-2</v>
      </c>
      <c r="D9" s="207">
        <v>9.0540000000000009E-2</v>
      </c>
      <c r="E9" s="207">
        <v>9.0540000000000009E-2</v>
      </c>
      <c r="F9" s="207">
        <v>9.2519999999999991E-2</v>
      </c>
      <c r="G9" s="207">
        <v>9.2519999999999991E-2</v>
      </c>
      <c r="H9" s="207">
        <v>9.2519999999999991E-2</v>
      </c>
      <c r="I9" s="207">
        <v>9.2519999999999991E-2</v>
      </c>
      <c r="J9" s="207">
        <v>9.2519999999999991E-2</v>
      </c>
      <c r="K9" s="207">
        <v>9.2519999999999991E-2</v>
      </c>
      <c r="L9" s="207">
        <v>9.4519999999999993E-2</v>
      </c>
      <c r="M9" s="207">
        <v>9.4519999999999993E-2</v>
      </c>
      <c r="N9" s="183"/>
      <c r="O9" s="190">
        <v>780485.78003604047</v>
      </c>
      <c r="P9" s="190">
        <v>740191.99246303446</v>
      </c>
      <c r="Q9" s="190">
        <v>743515.1613545391</v>
      </c>
      <c r="R9" s="190">
        <v>717889.58975555573</v>
      </c>
      <c r="S9" s="190">
        <v>716375.02484207321</v>
      </c>
      <c r="T9" s="190">
        <v>886623.88972473203</v>
      </c>
      <c r="U9" s="190">
        <v>947948.6187734626</v>
      </c>
      <c r="V9" s="190">
        <v>761078.1402115986</v>
      </c>
      <c r="W9" s="190">
        <v>607133.08820909727</v>
      </c>
      <c r="X9" s="190">
        <v>667257.7801870805</v>
      </c>
      <c r="Y9" s="190">
        <v>830715.72448076576</v>
      </c>
      <c r="Z9" s="190">
        <v>917328.35837513639</v>
      </c>
      <c r="AA9" s="194"/>
      <c r="AB9" s="197">
        <f t="shared" si="1"/>
        <v>70665.182524463118</v>
      </c>
      <c r="AC9" s="197">
        <f t="shared" si="0"/>
        <v>67016.982997603147</v>
      </c>
      <c r="AD9" s="197">
        <f t="shared" si="0"/>
        <v>67317.862709039982</v>
      </c>
      <c r="AE9" s="197">
        <f t="shared" si="0"/>
        <v>64997.723456468026</v>
      </c>
      <c r="AF9" s="197">
        <f t="shared" si="0"/>
        <v>66279.0172983886</v>
      </c>
      <c r="AG9" s="197">
        <f t="shared" si="0"/>
        <v>82030.4422773322</v>
      </c>
      <c r="AH9" s="197">
        <f t="shared" si="0"/>
        <v>87704.206208920747</v>
      </c>
      <c r="AI9" s="197">
        <f t="shared" si="0"/>
        <v>70414.949532377097</v>
      </c>
      <c r="AJ9" s="197">
        <f t="shared" si="0"/>
        <v>56171.953321105677</v>
      </c>
      <c r="AK9" s="197">
        <f t="shared" si="0"/>
        <v>61734.68982290868</v>
      </c>
      <c r="AL9" s="197">
        <f t="shared" si="0"/>
        <v>78519.250277921979</v>
      </c>
      <c r="AM9" s="197">
        <f t="shared" si="0"/>
        <v>86705.876433617887</v>
      </c>
      <c r="AN9" s="195">
        <f t="shared" si="2"/>
        <v>859558.13686014723</v>
      </c>
    </row>
    <row r="10" spans="1:41" x14ac:dyDescent="0.25">
      <c r="A10" s="191" t="s">
        <v>4</v>
      </c>
      <c r="B10" s="207">
        <v>9.0540000000000009E-2</v>
      </c>
      <c r="C10" s="207">
        <v>9.0540000000000009E-2</v>
      </c>
      <c r="D10" s="207">
        <v>9.0540000000000009E-2</v>
      </c>
      <c r="E10" s="207">
        <v>9.0540000000000009E-2</v>
      </c>
      <c r="F10" s="207">
        <v>9.2519999999999991E-2</v>
      </c>
      <c r="G10" s="207">
        <v>9.2519999999999991E-2</v>
      </c>
      <c r="H10" s="207">
        <v>9.2519999999999991E-2</v>
      </c>
      <c r="I10" s="207">
        <v>9.2519999999999991E-2</v>
      </c>
      <c r="J10" s="207">
        <v>9.2519999999999991E-2</v>
      </c>
      <c r="K10" s="207">
        <v>9.2519999999999991E-2</v>
      </c>
      <c r="L10" s="207">
        <v>9.4519999999999993E-2</v>
      </c>
      <c r="M10" s="207">
        <v>9.4519999999999993E-2</v>
      </c>
      <c r="N10" s="183"/>
      <c r="O10" s="190">
        <v>43060.127946313412</v>
      </c>
      <c r="P10" s="190">
        <v>27951.589584986308</v>
      </c>
      <c r="Q10" s="190">
        <v>37365.411382929262</v>
      </c>
      <c r="R10" s="190">
        <v>26612.210959796867</v>
      </c>
      <c r="S10" s="190">
        <v>41360.482807463675</v>
      </c>
      <c r="T10" s="190">
        <v>34268.342246147389</v>
      </c>
      <c r="U10" s="190">
        <v>50715.381917699378</v>
      </c>
      <c r="V10" s="190">
        <v>31663.203313529259</v>
      </c>
      <c r="W10" s="190">
        <v>31428.592305237988</v>
      </c>
      <c r="X10" s="190">
        <v>24533.349797306415</v>
      </c>
      <c r="Y10" s="190">
        <v>44852.837343849256</v>
      </c>
      <c r="Z10" s="190">
        <v>37047.503917717782</v>
      </c>
      <c r="AA10" s="194"/>
      <c r="AB10" s="197">
        <f t="shared" si="1"/>
        <v>3898.6639842592167</v>
      </c>
      <c r="AC10" s="197">
        <f t="shared" si="0"/>
        <v>2530.7369210246607</v>
      </c>
      <c r="AD10" s="197">
        <f t="shared" si="0"/>
        <v>3383.0643466104157</v>
      </c>
      <c r="AE10" s="197">
        <f t="shared" si="0"/>
        <v>2409.4695803000086</v>
      </c>
      <c r="AF10" s="197">
        <f t="shared" si="0"/>
        <v>3826.6718693465386</v>
      </c>
      <c r="AG10" s="197">
        <f t="shared" si="0"/>
        <v>3170.507024613556</v>
      </c>
      <c r="AH10" s="197">
        <f t="shared" si="0"/>
        <v>4692.187135025546</v>
      </c>
      <c r="AI10" s="197">
        <f t="shared" si="0"/>
        <v>2929.4795705677266</v>
      </c>
      <c r="AJ10" s="197">
        <f t="shared" si="0"/>
        <v>2907.7733600806182</v>
      </c>
      <c r="AK10" s="197">
        <f t="shared" si="0"/>
        <v>2269.8255232467891</v>
      </c>
      <c r="AL10" s="197">
        <f t="shared" si="0"/>
        <v>4239.4901857406312</v>
      </c>
      <c r="AM10" s="197">
        <f t="shared" si="0"/>
        <v>3501.7300703026845</v>
      </c>
      <c r="AN10" s="195">
        <f t="shared" si="2"/>
        <v>39759.599571118393</v>
      </c>
    </row>
    <row r="11" spans="1:41" x14ac:dyDescent="0.25">
      <c r="A11" s="191" t="s">
        <v>5</v>
      </c>
      <c r="B11" s="207">
        <v>9.0540000000000009E-2</v>
      </c>
      <c r="C11" s="207">
        <v>9.0540000000000009E-2</v>
      </c>
      <c r="D11" s="207">
        <v>9.0540000000000009E-2</v>
      </c>
      <c r="E11" s="207">
        <v>9.0540000000000009E-2</v>
      </c>
      <c r="F11" s="207">
        <v>9.2519999999999991E-2</v>
      </c>
      <c r="G11" s="207">
        <v>9.2519999999999991E-2</v>
      </c>
      <c r="H11" s="207">
        <v>9.2519999999999991E-2</v>
      </c>
      <c r="I11" s="207">
        <v>9.2519999999999991E-2</v>
      </c>
      <c r="J11" s="207">
        <v>9.2519999999999991E-2</v>
      </c>
      <c r="K11" s="207">
        <v>9.2519999999999991E-2</v>
      </c>
      <c r="L11" s="207">
        <v>9.4519999999999993E-2</v>
      </c>
      <c r="M11" s="207">
        <v>9.4519999999999993E-2</v>
      </c>
      <c r="N11" s="183"/>
      <c r="O11" s="190">
        <v>23643.651482299145</v>
      </c>
      <c r="P11" s="190">
        <v>22988.5386195957</v>
      </c>
      <c r="Q11" s="190">
        <v>19890.745254046346</v>
      </c>
      <c r="R11" s="190">
        <v>18379.154481106802</v>
      </c>
      <c r="S11" s="190">
        <v>15908.898853759676</v>
      </c>
      <c r="T11" s="190">
        <v>14175.46033677259</v>
      </c>
      <c r="U11" s="190">
        <v>15482.361435446706</v>
      </c>
      <c r="V11" s="190">
        <v>17098.987753274254</v>
      </c>
      <c r="W11" s="190">
        <v>19754.842794961958</v>
      </c>
      <c r="X11" s="190">
        <v>21297.520692855542</v>
      </c>
      <c r="Y11" s="190">
        <v>23637.133277526264</v>
      </c>
      <c r="Z11" s="190">
        <v>26142.858110260444</v>
      </c>
      <c r="AA11" s="194"/>
      <c r="AB11" s="197">
        <f t="shared" si="1"/>
        <v>2140.696205207365</v>
      </c>
      <c r="AC11" s="197">
        <f t="shared" si="0"/>
        <v>2081.3822866181949</v>
      </c>
      <c r="AD11" s="197">
        <f t="shared" si="0"/>
        <v>1800.9080753013563</v>
      </c>
      <c r="AE11" s="197">
        <f t="shared" si="0"/>
        <v>1664.04864671941</v>
      </c>
      <c r="AF11" s="197">
        <f t="shared" si="0"/>
        <v>1471.8913219498452</v>
      </c>
      <c r="AG11" s="197">
        <f t="shared" si="0"/>
        <v>1311.5135903582</v>
      </c>
      <c r="AH11" s="197">
        <f t="shared" si="0"/>
        <v>1432.4280800075292</v>
      </c>
      <c r="AI11" s="197">
        <f t="shared" si="0"/>
        <v>1581.9983469329338</v>
      </c>
      <c r="AJ11" s="197">
        <f t="shared" si="0"/>
        <v>1827.7180553898802</v>
      </c>
      <c r="AK11" s="197">
        <f t="shared" si="0"/>
        <v>1970.4466145029946</v>
      </c>
      <c r="AL11" s="197">
        <f t="shared" si="0"/>
        <v>2234.1818373917822</v>
      </c>
      <c r="AM11" s="197">
        <f t="shared" si="0"/>
        <v>2471.0229485818168</v>
      </c>
      <c r="AN11" s="195">
        <f t="shared" si="2"/>
        <v>21988.236008961307</v>
      </c>
    </row>
    <row r="12" spans="1:41" x14ac:dyDescent="0.25">
      <c r="A12" s="185" t="s">
        <v>133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183"/>
      <c r="O12" s="186">
        <v>204189913.72748527</v>
      </c>
      <c r="P12" s="186">
        <v>187297516.88157621</v>
      </c>
      <c r="Q12" s="186">
        <v>187235670.36396995</v>
      </c>
      <c r="R12" s="186">
        <v>168809422.89377451</v>
      </c>
      <c r="S12" s="186">
        <v>171830572.35939068</v>
      </c>
      <c r="T12" s="186">
        <v>196046951.4416512</v>
      </c>
      <c r="U12" s="186">
        <v>230599241.23145238</v>
      </c>
      <c r="V12" s="186">
        <v>215458603.43596822</v>
      </c>
      <c r="W12" s="186">
        <v>183204205.56114957</v>
      </c>
      <c r="X12" s="186">
        <v>173927771.32769611</v>
      </c>
      <c r="Y12" s="186">
        <v>187095381.62371415</v>
      </c>
      <c r="Z12" s="186">
        <v>201493625.44315124</v>
      </c>
      <c r="AA12" s="183"/>
      <c r="AB12" s="187">
        <f>SUM(AB4:AB11)</f>
        <v>18487354.78888651</v>
      </c>
      <c r="AC12" s="187">
        <f t="shared" ref="AC12:AM12" si="3">SUM(AC4:AC11)</f>
        <v>16957917.178457916</v>
      </c>
      <c r="AD12" s="187">
        <f t="shared" si="3"/>
        <v>16952317.594753843</v>
      </c>
      <c r="AE12" s="187">
        <f t="shared" si="3"/>
        <v>15284005.148802346</v>
      </c>
      <c r="AF12" s="187">
        <f t="shared" si="3"/>
        <v>15897764.554690825</v>
      </c>
      <c r="AG12" s="187">
        <f t="shared" si="3"/>
        <v>18138263.947381567</v>
      </c>
      <c r="AH12" s="187">
        <f t="shared" si="3"/>
        <v>21335041.798733979</v>
      </c>
      <c r="AI12" s="187">
        <f t="shared" si="3"/>
        <v>19934229.98989578</v>
      </c>
      <c r="AJ12" s="187">
        <f t="shared" si="3"/>
        <v>16950053.098517559</v>
      </c>
      <c r="AK12" s="187">
        <f t="shared" si="3"/>
        <v>16091797.403238446</v>
      </c>
      <c r="AL12" s="187">
        <f t="shared" si="3"/>
        <v>17684255.471073456</v>
      </c>
      <c r="AM12" s="187">
        <f t="shared" si="3"/>
        <v>19045177.476886656</v>
      </c>
      <c r="AN12" s="187">
        <f>SUM(AN4:AN11)</f>
        <v>212758178.45131892</v>
      </c>
    </row>
    <row r="13" spans="1:41" s="203" customFormat="1" x14ac:dyDescent="0.25">
      <c r="A13" s="206" t="s">
        <v>134</v>
      </c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183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9"/>
      <c r="AA13" s="183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1"/>
      <c r="AN13" s="200"/>
      <c r="AO13" s="202"/>
    </row>
    <row r="14" spans="1:41" s="203" customFormat="1" x14ac:dyDescent="0.25">
      <c r="A14" s="191" t="s">
        <v>0</v>
      </c>
      <c r="B14" s="213">
        <v>2.2030000000000001E-2</v>
      </c>
      <c r="C14" s="213">
        <v>2.2030000000000001E-2</v>
      </c>
      <c r="D14" s="213">
        <v>2.2030000000000001E-2</v>
      </c>
      <c r="E14" s="213">
        <v>2.2030000000000001E-2</v>
      </c>
      <c r="F14" s="213">
        <v>2.2510000000000002E-2</v>
      </c>
      <c r="G14" s="213">
        <v>2.2510000000000002E-2</v>
      </c>
      <c r="H14" s="213">
        <v>2.2510000000000002E-2</v>
      </c>
      <c r="I14" s="213">
        <v>2.2510000000000002E-2</v>
      </c>
      <c r="J14" s="213">
        <v>2.2510000000000002E-2</v>
      </c>
      <c r="K14" s="213">
        <v>2.2510000000000002E-2</v>
      </c>
      <c r="L14" s="213">
        <v>2.299E-2</v>
      </c>
      <c r="M14" s="213">
        <v>2.299E-2</v>
      </c>
      <c r="N14" s="183"/>
      <c r="O14" s="214">
        <v>13274990.874228418</v>
      </c>
      <c r="P14" s="214">
        <v>12150059.03529492</v>
      </c>
      <c r="Q14" s="214">
        <v>12026446.062875152</v>
      </c>
      <c r="R14" s="214">
        <v>10843545.102937892</v>
      </c>
      <c r="S14" s="214">
        <v>10907852.996033162</v>
      </c>
      <c r="T14" s="214">
        <v>12649942.326766491</v>
      </c>
      <c r="U14" s="214">
        <v>15276406.86605826</v>
      </c>
      <c r="V14" s="214">
        <v>14456281.200428486</v>
      </c>
      <c r="W14" s="214">
        <v>11930644.350604117</v>
      </c>
      <c r="X14" s="214">
        <v>11836074.710207462</v>
      </c>
      <c r="Y14" s="214">
        <v>12223544.882263795</v>
      </c>
      <c r="Z14" s="214">
        <v>13175717.539374024</v>
      </c>
      <c r="AA14" s="183"/>
      <c r="AB14" s="197">
        <f>B14*O14</f>
        <v>292448.04895925208</v>
      </c>
      <c r="AC14" s="197">
        <f t="shared" ref="AC14:AC21" si="4">C14*P14</f>
        <v>267665.80054754711</v>
      </c>
      <c r="AD14" s="197">
        <f t="shared" ref="AD14:AD21" si="5">D14*Q14</f>
        <v>264942.60676513962</v>
      </c>
      <c r="AE14" s="197">
        <f t="shared" ref="AE14:AE21" si="6">E14*R14</f>
        <v>238883.29861772177</v>
      </c>
      <c r="AF14" s="197">
        <f t="shared" ref="AF14:AF21" si="7">F14*S14</f>
        <v>245535.77094070651</v>
      </c>
      <c r="AG14" s="197">
        <f t="shared" ref="AG14:AG21" si="8">G14*T14</f>
        <v>284750.20177551376</v>
      </c>
      <c r="AH14" s="197">
        <f t="shared" ref="AH14:AH21" si="9">H14*U14</f>
        <v>343871.91855497146</v>
      </c>
      <c r="AI14" s="197">
        <f t="shared" ref="AI14:AI21" si="10">I14*V14</f>
        <v>325410.88982164522</v>
      </c>
      <c r="AJ14" s="197">
        <f t="shared" ref="AJ14:AJ21" si="11">J14*W14</f>
        <v>268558.80433209869</v>
      </c>
      <c r="AK14" s="197">
        <f t="shared" ref="AK14:AK21" si="12">K14*X14</f>
        <v>266430.04172677</v>
      </c>
      <c r="AL14" s="197">
        <f t="shared" ref="AL14:AL21" si="13">L14*Y14</f>
        <v>281019.29684324464</v>
      </c>
      <c r="AM14" s="197">
        <f t="shared" ref="AM14:AM21" si="14">M14*Z14</f>
        <v>302909.74623020878</v>
      </c>
      <c r="AN14" s="195">
        <f>SUM(AB14:AM14)</f>
        <v>3382426.4251148193</v>
      </c>
      <c r="AO14" s="202"/>
    </row>
    <row r="15" spans="1:41" s="203" customFormat="1" x14ac:dyDescent="0.25">
      <c r="A15" s="191" t="s">
        <v>1</v>
      </c>
      <c r="B15" s="213">
        <v>2.2030000000000001E-2</v>
      </c>
      <c r="C15" s="213">
        <v>2.2030000000000001E-2</v>
      </c>
      <c r="D15" s="213">
        <v>2.2030000000000001E-2</v>
      </c>
      <c r="E15" s="213">
        <v>2.2030000000000001E-2</v>
      </c>
      <c r="F15" s="213">
        <v>2.2510000000000002E-2</v>
      </c>
      <c r="G15" s="213">
        <v>2.2510000000000002E-2</v>
      </c>
      <c r="H15" s="213">
        <v>2.2510000000000002E-2</v>
      </c>
      <c r="I15" s="213">
        <v>2.2510000000000002E-2</v>
      </c>
      <c r="J15" s="213">
        <v>2.2510000000000002E-2</v>
      </c>
      <c r="K15" s="213">
        <v>2.2510000000000002E-2</v>
      </c>
      <c r="L15" s="213">
        <v>2.299E-2</v>
      </c>
      <c r="M15" s="213">
        <v>2.299E-2</v>
      </c>
      <c r="N15" s="183"/>
      <c r="O15" s="214">
        <v>7984733.6090109199</v>
      </c>
      <c r="P15" s="214">
        <v>7295883.9496028349</v>
      </c>
      <c r="Q15" s="214">
        <v>7456685.2957183495</v>
      </c>
      <c r="R15" s="214">
        <v>6646648.7259004638</v>
      </c>
      <c r="S15" s="214">
        <v>6979383.6581274569</v>
      </c>
      <c r="T15" s="214">
        <v>7803926.3968229964</v>
      </c>
      <c r="U15" s="214">
        <v>8768241.8753637448</v>
      </c>
      <c r="V15" s="214">
        <v>7763570.4020745009</v>
      </c>
      <c r="W15" s="214">
        <v>7116911.3096051812</v>
      </c>
      <c r="X15" s="214">
        <v>5885139.9260938615</v>
      </c>
      <c r="Y15" s="214">
        <v>7267284.6817872375</v>
      </c>
      <c r="Z15" s="214">
        <v>7791637.1873167753</v>
      </c>
      <c r="AA15" s="183"/>
      <c r="AB15" s="197">
        <f t="shared" ref="AB15:AB21" si="15">B15*O15</f>
        <v>175903.68140651059</v>
      </c>
      <c r="AC15" s="197">
        <f t="shared" si="4"/>
        <v>160728.32340975045</v>
      </c>
      <c r="AD15" s="197">
        <f t="shared" si="5"/>
        <v>164270.77706467526</v>
      </c>
      <c r="AE15" s="197">
        <f t="shared" si="6"/>
        <v>146425.67143158722</v>
      </c>
      <c r="AF15" s="197">
        <f t="shared" si="7"/>
        <v>157105.92614444907</v>
      </c>
      <c r="AG15" s="197">
        <f t="shared" si="8"/>
        <v>175666.38319248566</v>
      </c>
      <c r="AH15" s="197">
        <f t="shared" si="9"/>
        <v>197373.12461443793</v>
      </c>
      <c r="AI15" s="197">
        <f t="shared" si="10"/>
        <v>174757.96975069703</v>
      </c>
      <c r="AJ15" s="197">
        <f t="shared" si="11"/>
        <v>160201.67357921266</v>
      </c>
      <c r="AK15" s="197">
        <f t="shared" si="12"/>
        <v>132474.49973637285</v>
      </c>
      <c r="AL15" s="197">
        <f t="shared" si="13"/>
        <v>167074.87483428858</v>
      </c>
      <c r="AM15" s="197">
        <f t="shared" si="14"/>
        <v>179129.73893641267</v>
      </c>
      <c r="AN15" s="195">
        <f t="shared" ref="AN15:AN21" si="16">SUM(AB15:AM15)</f>
        <v>1991112.6441008798</v>
      </c>
      <c r="AO15" s="202"/>
    </row>
    <row r="16" spans="1:41" s="203" customFormat="1" x14ac:dyDescent="0.25">
      <c r="A16" s="191" t="s">
        <v>2</v>
      </c>
      <c r="B16" s="213">
        <v>2.2030000000000001E-2</v>
      </c>
      <c r="C16" s="213">
        <v>2.2030000000000001E-2</v>
      </c>
      <c r="D16" s="213">
        <v>2.2030000000000001E-2</v>
      </c>
      <c r="E16" s="213">
        <v>2.2030000000000001E-2</v>
      </c>
      <c r="F16" s="213">
        <v>2.2510000000000002E-2</v>
      </c>
      <c r="G16" s="213">
        <v>2.2510000000000002E-2</v>
      </c>
      <c r="H16" s="213">
        <v>2.2510000000000002E-2</v>
      </c>
      <c r="I16" s="213">
        <v>2.2510000000000002E-2</v>
      </c>
      <c r="J16" s="213">
        <v>2.2510000000000002E-2</v>
      </c>
      <c r="K16" s="213">
        <v>2.2510000000000002E-2</v>
      </c>
      <c r="L16" s="213">
        <v>2.299E-2</v>
      </c>
      <c r="M16" s="213">
        <v>2.299E-2</v>
      </c>
      <c r="N16" s="183"/>
      <c r="O16" s="214">
        <v>150585917.48499471</v>
      </c>
      <c r="P16" s="214">
        <v>141400996.00520712</v>
      </c>
      <c r="Q16" s="214">
        <v>143286833.11190331</v>
      </c>
      <c r="R16" s="214">
        <v>132273677.77093264</v>
      </c>
      <c r="S16" s="214">
        <v>135179042.8338851</v>
      </c>
      <c r="T16" s="214">
        <v>144934749.53807175</v>
      </c>
      <c r="U16" s="214">
        <v>158551747.11154392</v>
      </c>
      <c r="V16" s="214">
        <v>154249680.28576118</v>
      </c>
      <c r="W16" s="214">
        <v>136453816.10549229</v>
      </c>
      <c r="X16" s="214">
        <v>128290682.65890056</v>
      </c>
      <c r="Y16" s="214">
        <v>134547051.04107785</v>
      </c>
      <c r="Z16" s="214">
        <v>145487026.63572052</v>
      </c>
      <c r="AA16" s="183"/>
      <c r="AB16" s="197">
        <f t="shared" si="15"/>
        <v>3317407.7621944337</v>
      </c>
      <c r="AC16" s="197">
        <f t="shared" si="4"/>
        <v>3115063.9419947132</v>
      </c>
      <c r="AD16" s="197">
        <f t="shared" si="5"/>
        <v>3156608.9334552302</v>
      </c>
      <c r="AE16" s="197">
        <f t="shared" si="6"/>
        <v>2913989.1212936463</v>
      </c>
      <c r="AF16" s="197">
        <f t="shared" si="7"/>
        <v>3042880.2541907541</v>
      </c>
      <c r="AG16" s="197">
        <f t="shared" si="8"/>
        <v>3262481.2121019955</v>
      </c>
      <c r="AH16" s="197">
        <f t="shared" si="9"/>
        <v>3568999.827480854</v>
      </c>
      <c r="AI16" s="197">
        <f t="shared" si="10"/>
        <v>3472160.3032324845</v>
      </c>
      <c r="AJ16" s="197">
        <f t="shared" si="11"/>
        <v>3071575.4005346317</v>
      </c>
      <c r="AK16" s="197">
        <f t="shared" si="12"/>
        <v>2887823.2666518521</v>
      </c>
      <c r="AL16" s="197">
        <f t="shared" si="13"/>
        <v>3093236.7034343798</v>
      </c>
      <c r="AM16" s="197">
        <f t="shared" si="14"/>
        <v>3344746.7423552149</v>
      </c>
      <c r="AN16" s="195">
        <f t="shared" si="16"/>
        <v>38246973.468920186</v>
      </c>
      <c r="AO16" s="202"/>
    </row>
    <row r="17" spans="1:41" s="203" customFormat="1" x14ac:dyDescent="0.25">
      <c r="A17" s="191" t="s">
        <v>130</v>
      </c>
      <c r="B17" s="213">
        <v>2.2030000000000001E-2</v>
      </c>
      <c r="C17" s="213">
        <v>2.2030000000000001E-2</v>
      </c>
      <c r="D17" s="213">
        <v>2.2030000000000001E-2</v>
      </c>
      <c r="E17" s="213">
        <v>2.2030000000000001E-2</v>
      </c>
      <c r="F17" s="213">
        <v>2.2510000000000002E-2</v>
      </c>
      <c r="G17" s="213">
        <v>2.2510000000000002E-2</v>
      </c>
      <c r="H17" s="213">
        <v>2.2510000000000002E-2</v>
      </c>
      <c r="I17" s="213">
        <v>2.2510000000000002E-2</v>
      </c>
      <c r="J17" s="213">
        <v>2.2510000000000002E-2</v>
      </c>
      <c r="K17" s="213">
        <v>2.2510000000000002E-2</v>
      </c>
      <c r="L17" s="213">
        <v>2.299E-2</v>
      </c>
      <c r="M17" s="213">
        <v>2.299E-2</v>
      </c>
      <c r="N17" s="183"/>
      <c r="O17" s="214">
        <v>24389946.963065181</v>
      </c>
      <c r="P17" s="214">
        <v>22042821.33255516</v>
      </c>
      <c r="Q17" s="214">
        <v>23550232.165716711</v>
      </c>
      <c r="R17" s="214">
        <v>23899020.48507832</v>
      </c>
      <c r="S17" s="214">
        <v>24067957.067998253</v>
      </c>
      <c r="T17" s="214">
        <v>20018527.621870901</v>
      </c>
      <c r="U17" s="214">
        <v>23079260.695105121</v>
      </c>
      <c r="V17" s="214">
        <v>23749610.864359088</v>
      </c>
      <c r="W17" s="214">
        <v>22036509.477692042</v>
      </c>
      <c r="X17" s="214">
        <v>23917690.056634918</v>
      </c>
      <c r="Y17" s="214">
        <v>23240064.896064423</v>
      </c>
      <c r="Z17" s="214">
        <v>22784774.794544443</v>
      </c>
      <c r="AA17" s="183"/>
      <c r="AB17" s="197">
        <f t="shared" si="15"/>
        <v>537310.53159632592</v>
      </c>
      <c r="AC17" s="197">
        <f t="shared" si="4"/>
        <v>485603.35395619017</v>
      </c>
      <c r="AD17" s="197">
        <f t="shared" si="5"/>
        <v>518811.61461073917</v>
      </c>
      <c r="AE17" s="197">
        <f t="shared" si="6"/>
        <v>526495.42128627538</v>
      </c>
      <c r="AF17" s="197">
        <f t="shared" si="7"/>
        <v>541769.71360064077</v>
      </c>
      <c r="AG17" s="197">
        <f t="shared" si="8"/>
        <v>450617.05676831404</v>
      </c>
      <c r="AH17" s="197">
        <f t="shared" si="9"/>
        <v>519514.15824681631</v>
      </c>
      <c r="AI17" s="197">
        <f t="shared" si="10"/>
        <v>534603.74055672309</v>
      </c>
      <c r="AJ17" s="197">
        <f t="shared" si="11"/>
        <v>496041.82834284788</v>
      </c>
      <c r="AK17" s="197">
        <f t="shared" si="12"/>
        <v>538387.20317485207</v>
      </c>
      <c r="AL17" s="197">
        <f t="shared" si="13"/>
        <v>534289.09196052107</v>
      </c>
      <c r="AM17" s="197">
        <f t="shared" si="14"/>
        <v>523821.97252657678</v>
      </c>
      <c r="AN17" s="195">
        <f t="shared" si="16"/>
        <v>6207265.6866268218</v>
      </c>
      <c r="AO17" s="202"/>
    </row>
    <row r="18" spans="1:41" s="203" customFormat="1" x14ac:dyDescent="0.25">
      <c r="A18" s="191" t="s">
        <v>131</v>
      </c>
      <c r="B18" s="207">
        <v>2.2030000000000001E-2</v>
      </c>
      <c r="C18" s="207">
        <v>2.2030000000000001E-2</v>
      </c>
      <c r="D18" s="207">
        <v>2.2030000000000001E-2</v>
      </c>
      <c r="E18" s="207">
        <v>2.2030000000000001E-2</v>
      </c>
      <c r="F18" s="207">
        <v>2.2510000000000002E-2</v>
      </c>
      <c r="G18" s="207">
        <v>2.2510000000000002E-2</v>
      </c>
      <c r="H18" s="207">
        <v>2.2510000000000002E-2</v>
      </c>
      <c r="I18" s="207">
        <v>2.2510000000000002E-2</v>
      </c>
      <c r="J18" s="207">
        <v>2.2510000000000002E-2</v>
      </c>
      <c r="K18" s="207">
        <v>2.2510000000000002E-2</v>
      </c>
      <c r="L18" s="207">
        <v>2.299E-2</v>
      </c>
      <c r="M18" s="207">
        <v>2.299E-2</v>
      </c>
      <c r="N18" s="183"/>
      <c r="O18" s="190">
        <v>32322552.016518295</v>
      </c>
      <c r="P18" s="190">
        <v>30006251.178964101</v>
      </c>
      <c r="Q18" s="190">
        <v>30357785.238700047</v>
      </c>
      <c r="R18" s="190">
        <v>29704111.108714927</v>
      </c>
      <c r="S18" s="190">
        <v>24459265.674151547</v>
      </c>
      <c r="T18" s="190">
        <v>25858919.492403749</v>
      </c>
      <c r="U18" s="190">
        <v>26218268.116669703</v>
      </c>
      <c r="V18" s="190">
        <v>27601109.588723823</v>
      </c>
      <c r="W18" s="190">
        <v>25706181.451538093</v>
      </c>
      <c r="X18" s="190">
        <v>28754260.09374487</v>
      </c>
      <c r="Y18" s="190">
        <v>30083758.720726956</v>
      </c>
      <c r="Z18" s="190">
        <v>26650176.451933596</v>
      </c>
      <c r="AA18" s="194"/>
      <c r="AB18" s="197">
        <f t="shared" si="15"/>
        <v>712065.82092389802</v>
      </c>
      <c r="AC18" s="197">
        <f t="shared" si="4"/>
        <v>661037.71347257914</v>
      </c>
      <c r="AD18" s="197">
        <f t="shared" si="5"/>
        <v>668782.00880856207</v>
      </c>
      <c r="AE18" s="197">
        <f t="shared" si="6"/>
        <v>654381.56772498984</v>
      </c>
      <c r="AF18" s="197">
        <f t="shared" si="7"/>
        <v>550578.07032515144</v>
      </c>
      <c r="AG18" s="197">
        <f t="shared" si="8"/>
        <v>582084.27777400846</v>
      </c>
      <c r="AH18" s="197">
        <f t="shared" si="9"/>
        <v>590173.21530623513</v>
      </c>
      <c r="AI18" s="197">
        <f t="shared" si="10"/>
        <v>621300.97684217338</v>
      </c>
      <c r="AJ18" s="197">
        <f t="shared" si="11"/>
        <v>578646.14447412256</v>
      </c>
      <c r="AK18" s="197">
        <f t="shared" si="12"/>
        <v>647258.39471019711</v>
      </c>
      <c r="AL18" s="197">
        <f t="shared" si="13"/>
        <v>691625.61298951274</v>
      </c>
      <c r="AM18" s="197">
        <f t="shared" si="14"/>
        <v>612687.55662995332</v>
      </c>
      <c r="AN18" s="195">
        <f t="shared" si="16"/>
        <v>7570621.3599813832</v>
      </c>
      <c r="AO18" s="202"/>
    </row>
    <row r="19" spans="1:41" s="203" customFormat="1" x14ac:dyDescent="0.25">
      <c r="A19" s="191" t="s">
        <v>3</v>
      </c>
      <c r="B19" s="213">
        <v>2.2030000000000001E-2</v>
      </c>
      <c r="C19" s="213">
        <v>2.2030000000000001E-2</v>
      </c>
      <c r="D19" s="213">
        <v>2.2030000000000001E-2</v>
      </c>
      <c r="E19" s="213">
        <v>2.2030000000000001E-2</v>
      </c>
      <c r="F19" s="213">
        <v>2.2510000000000002E-2</v>
      </c>
      <c r="G19" s="213">
        <v>2.2510000000000002E-2</v>
      </c>
      <c r="H19" s="213">
        <v>2.2510000000000002E-2</v>
      </c>
      <c r="I19" s="213">
        <v>2.2510000000000002E-2</v>
      </c>
      <c r="J19" s="213">
        <v>2.2510000000000002E-2</v>
      </c>
      <c r="K19" s="213">
        <v>2.2510000000000002E-2</v>
      </c>
      <c r="L19" s="213">
        <v>2.299E-2</v>
      </c>
      <c r="M19" s="213">
        <v>2.299E-2</v>
      </c>
      <c r="N19" s="183"/>
      <c r="O19" s="214">
        <v>191113.59757635894</v>
      </c>
      <c r="P19" s="214">
        <v>181247.0620160324</v>
      </c>
      <c r="Q19" s="214">
        <v>182060.78954118991</v>
      </c>
      <c r="R19" s="214">
        <v>175785.98569017532</v>
      </c>
      <c r="S19" s="214">
        <v>175415.12185539131</v>
      </c>
      <c r="T19" s="214">
        <v>217103.09860432555</v>
      </c>
      <c r="U19" s="214">
        <v>232119.37422225822</v>
      </c>
      <c r="V19" s="214">
        <v>186361.34716746095</v>
      </c>
      <c r="W19" s="214">
        <v>148665.60245329188</v>
      </c>
      <c r="X19" s="214">
        <v>163388.03107531276</v>
      </c>
      <c r="Y19" s="214">
        <v>203413.14951495908</v>
      </c>
      <c r="Z19" s="214">
        <v>224621.54623725789</v>
      </c>
      <c r="AA19" s="183"/>
      <c r="AB19" s="197">
        <f t="shared" si="15"/>
        <v>4210.2325546071879</v>
      </c>
      <c r="AC19" s="197">
        <f t="shared" si="4"/>
        <v>3992.8727762131939</v>
      </c>
      <c r="AD19" s="197">
        <f t="shared" si="5"/>
        <v>4010.7991935924138</v>
      </c>
      <c r="AE19" s="197">
        <f t="shared" si="6"/>
        <v>3872.5652647545626</v>
      </c>
      <c r="AF19" s="197">
        <f t="shared" si="7"/>
        <v>3948.5943929648588</v>
      </c>
      <c r="AG19" s="197">
        <f t="shared" si="8"/>
        <v>4886.9907495833686</v>
      </c>
      <c r="AH19" s="197">
        <f t="shared" si="9"/>
        <v>5225.0071137430332</v>
      </c>
      <c r="AI19" s="197">
        <f t="shared" si="10"/>
        <v>4194.9939247395459</v>
      </c>
      <c r="AJ19" s="197">
        <f t="shared" si="11"/>
        <v>3346.4627112236008</v>
      </c>
      <c r="AK19" s="197">
        <f t="shared" si="12"/>
        <v>3677.8645795052903</v>
      </c>
      <c r="AL19" s="197">
        <f t="shared" si="13"/>
        <v>4676.4683073489095</v>
      </c>
      <c r="AM19" s="197">
        <f t="shared" si="14"/>
        <v>5164.049347994559</v>
      </c>
      <c r="AN19" s="195">
        <f t="shared" si="16"/>
        <v>51206.900916270512</v>
      </c>
      <c r="AO19" s="202"/>
    </row>
    <row r="20" spans="1:41" s="203" customFormat="1" x14ac:dyDescent="0.25">
      <c r="A20" s="191" t="s">
        <v>4</v>
      </c>
      <c r="B20" s="213">
        <v>2.2030000000000001E-2</v>
      </c>
      <c r="C20" s="213">
        <v>2.2030000000000001E-2</v>
      </c>
      <c r="D20" s="213">
        <v>2.2030000000000001E-2</v>
      </c>
      <c r="E20" s="213">
        <v>2.2030000000000001E-2</v>
      </c>
      <c r="F20" s="213">
        <v>2.2510000000000002E-2</v>
      </c>
      <c r="G20" s="213">
        <v>2.2510000000000002E-2</v>
      </c>
      <c r="H20" s="213">
        <v>2.2510000000000002E-2</v>
      </c>
      <c r="I20" s="213">
        <v>2.2510000000000002E-2</v>
      </c>
      <c r="J20" s="213">
        <v>2.2510000000000002E-2</v>
      </c>
      <c r="K20" s="213">
        <v>2.2510000000000002E-2</v>
      </c>
      <c r="L20" s="213">
        <v>2.299E-2</v>
      </c>
      <c r="M20" s="213">
        <v>2.299E-2</v>
      </c>
      <c r="N20" s="183"/>
      <c r="O20" s="214">
        <v>399.83162808445923</v>
      </c>
      <c r="P20" s="214">
        <v>259.54241439430189</v>
      </c>
      <c r="Q20" s="214">
        <v>346.95375930858427</v>
      </c>
      <c r="R20" s="214">
        <v>247.10571339335002</v>
      </c>
      <c r="S20" s="214">
        <v>384.04969906001497</v>
      </c>
      <c r="T20" s="214">
        <v>318.19615327467909</v>
      </c>
      <c r="U20" s="214">
        <v>470.91392172268388</v>
      </c>
      <c r="V20" s="214">
        <v>294.00632870858681</v>
      </c>
      <c r="W20" s="214">
        <v>291.82786557144573</v>
      </c>
      <c r="X20" s="214">
        <v>227.80260207430183</v>
      </c>
      <c r="Y20" s="214">
        <v>416.47769838858949</v>
      </c>
      <c r="Z20" s="214">
        <v>344.00185309144581</v>
      </c>
      <c r="AA20" s="183"/>
      <c r="AB20" s="197">
        <f t="shared" si="15"/>
        <v>8.8082907667006367</v>
      </c>
      <c r="AC20" s="197">
        <f t="shared" si="4"/>
        <v>5.7177193891064704</v>
      </c>
      <c r="AD20" s="197">
        <f t="shared" si="5"/>
        <v>7.6433913175681116</v>
      </c>
      <c r="AE20" s="197">
        <f t="shared" si="6"/>
        <v>5.4437388660555008</v>
      </c>
      <c r="AF20" s="197">
        <f t="shared" si="7"/>
        <v>8.6449587258409384</v>
      </c>
      <c r="AG20" s="197">
        <f t="shared" si="8"/>
        <v>7.1625954102130267</v>
      </c>
      <c r="AH20" s="197">
        <f t="shared" si="9"/>
        <v>10.600272377977616</v>
      </c>
      <c r="AI20" s="197">
        <f t="shared" si="10"/>
        <v>6.6180824592302896</v>
      </c>
      <c r="AJ20" s="197">
        <f t="shared" si="11"/>
        <v>6.5690452540132442</v>
      </c>
      <c r="AK20" s="197">
        <f t="shared" si="12"/>
        <v>5.1278365726925346</v>
      </c>
      <c r="AL20" s="197">
        <f t="shared" si="13"/>
        <v>9.5748222859536725</v>
      </c>
      <c r="AM20" s="197">
        <f t="shared" si="14"/>
        <v>7.9086026025723388</v>
      </c>
      <c r="AN20" s="195">
        <f t="shared" si="16"/>
        <v>89.819356027924385</v>
      </c>
      <c r="AO20" s="202"/>
    </row>
    <row r="21" spans="1:41" s="203" customFormat="1" x14ac:dyDescent="0.25">
      <c r="A21" s="191" t="s">
        <v>5</v>
      </c>
      <c r="B21" s="213">
        <v>2.2030000000000001E-2</v>
      </c>
      <c r="C21" s="213">
        <v>2.2030000000000001E-2</v>
      </c>
      <c r="D21" s="213">
        <v>2.2030000000000001E-2</v>
      </c>
      <c r="E21" s="213">
        <v>2.2030000000000001E-2</v>
      </c>
      <c r="F21" s="213">
        <v>2.2510000000000002E-2</v>
      </c>
      <c r="G21" s="213">
        <v>2.2510000000000002E-2</v>
      </c>
      <c r="H21" s="213">
        <v>2.2510000000000002E-2</v>
      </c>
      <c r="I21" s="213">
        <v>2.2510000000000002E-2</v>
      </c>
      <c r="J21" s="213">
        <v>2.2510000000000002E-2</v>
      </c>
      <c r="K21" s="213">
        <v>2.2510000000000002E-2</v>
      </c>
      <c r="L21" s="213">
        <v>2.299E-2</v>
      </c>
      <c r="M21" s="213">
        <v>2.299E-2</v>
      </c>
      <c r="N21" s="183"/>
      <c r="O21" s="214">
        <v>4052847.983396864</v>
      </c>
      <c r="P21" s="214">
        <v>3940552.602690008</v>
      </c>
      <c r="Q21" s="214">
        <v>3409548.0916504962</v>
      </c>
      <c r="R21" s="214">
        <v>3150440.5836407556</v>
      </c>
      <c r="S21" s="214">
        <v>2727004.6966220466</v>
      </c>
      <c r="T21" s="214">
        <v>2429869.4253136739</v>
      </c>
      <c r="U21" s="214">
        <v>2653890.299848468</v>
      </c>
      <c r="V21" s="214">
        <v>2931002.3490181486</v>
      </c>
      <c r="W21" s="214">
        <v>3386252.5356467552</v>
      </c>
      <c r="X21" s="214">
        <v>3650688.8056615484</v>
      </c>
      <c r="Y21" s="214">
        <v>4051730.6731925197</v>
      </c>
      <c r="Z21" s="214">
        <v>4481246.471244989</v>
      </c>
      <c r="AA21" s="183"/>
      <c r="AB21" s="197">
        <f t="shared" si="15"/>
        <v>89284.241074232923</v>
      </c>
      <c r="AC21" s="197">
        <f t="shared" si="4"/>
        <v>86810.373837260879</v>
      </c>
      <c r="AD21" s="197">
        <f t="shared" si="5"/>
        <v>75112.344459060434</v>
      </c>
      <c r="AE21" s="197">
        <f t="shared" si="6"/>
        <v>69404.206057605843</v>
      </c>
      <c r="AF21" s="197">
        <f t="shared" si="7"/>
        <v>61384.875720962278</v>
      </c>
      <c r="AG21" s="197">
        <f t="shared" si="8"/>
        <v>54696.360763810808</v>
      </c>
      <c r="AH21" s="197">
        <f t="shared" si="9"/>
        <v>59739.070649589019</v>
      </c>
      <c r="AI21" s="197">
        <f t="shared" si="10"/>
        <v>65976.862876398533</v>
      </c>
      <c r="AJ21" s="197">
        <f t="shared" si="11"/>
        <v>76224.544577408466</v>
      </c>
      <c r="AK21" s="197">
        <f t="shared" si="12"/>
        <v>82177.005015441464</v>
      </c>
      <c r="AL21" s="197">
        <f t="shared" si="13"/>
        <v>93149.288176696034</v>
      </c>
      <c r="AM21" s="197">
        <f t="shared" si="14"/>
        <v>103023.8563739223</v>
      </c>
      <c r="AN21" s="195">
        <f t="shared" si="16"/>
        <v>916983.02958238893</v>
      </c>
      <c r="AO21" s="202"/>
    </row>
    <row r="22" spans="1:41" x14ac:dyDescent="0.25">
      <c r="A22" s="185" t="s">
        <v>135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183"/>
      <c r="O22" s="186">
        <v>232802502.36041883</v>
      </c>
      <c r="P22" s="186">
        <v>217018070.70874459</v>
      </c>
      <c r="Q22" s="186">
        <v>220269937.70986456</v>
      </c>
      <c r="R22" s="186">
        <v>206693476.86860856</v>
      </c>
      <c r="S22" s="186">
        <v>204496306.09837201</v>
      </c>
      <c r="T22" s="186">
        <v>213913356.09600717</v>
      </c>
      <c r="U22" s="186">
        <v>234780405.25273317</v>
      </c>
      <c r="V22" s="186">
        <v>230937910.04386142</v>
      </c>
      <c r="W22" s="186">
        <v>206779272.66089734</v>
      </c>
      <c r="X22" s="186">
        <v>202498152.08492061</v>
      </c>
      <c r="Y22" s="186">
        <v>211617264.52232617</v>
      </c>
      <c r="Z22" s="186">
        <v>220595544.6282247</v>
      </c>
      <c r="AA22" s="183"/>
      <c r="AB22" s="187">
        <f t="shared" ref="AB22:AN22" si="17">SUM(AB14:AB21)</f>
        <v>5128639.1270000273</v>
      </c>
      <c r="AC22" s="187">
        <f t="shared" si="17"/>
        <v>4780908.0977136428</v>
      </c>
      <c r="AD22" s="187">
        <f t="shared" si="17"/>
        <v>4852546.7277483167</v>
      </c>
      <c r="AE22" s="187">
        <f t="shared" si="17"/>
        <v>4553457.2954154471</v>
      </c>
      <c r="AF22" s="187">
        <f t="shared" si="17"/>
        <v>4603211.8502743542</v>
      </c>
      <c r="AG22" s="187">
        <f t="shared" si="17"/>
        <v>4815189.6457211217</v>
      </c>
      <c r="AH22" s="187">
        <f t="shared" si="17"/>
        <v>5284906.9222390251</v>
      </c>
      <c r="AI22" s="187">
        <f t="shared" si="17"/>
        <v>5198412.3550873203</v>
      </c>
      <c r="AJ22" s="187">
        <f t="shared" si="17"/>
        <v>4654601.4275967991</v>
      </c>
      <c r="AK22" s="187">
        <f t="shared" si="17"/>
        <v>4558233.4034315636</v>
      </c>
      <c r="AL22" s="187">
        <f t="shared" si="17"/>
        <v>4865080.9113682769</v>
      </c>
      <c r="AM22" s="187">
        <f t="shared" si="17"/>
        <v>5071491.5710028857</v>
      </c>
      <c r="AN22" s="187">
        <f t="shared" si="17"/>
        <v>58366679.334598772</v>
      </c>
    </row>
    <row r="23" spans="1:41" x14ac:dyDescent="0.25">
      <c r="A23" s="185" t="s">
        <v>140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183"/>
      <c r="O23" s="186">
        <v>436992416.0879041</v>
      </c>
      <c r="P23" s="186">
        <v>404315587.59032083</v>
      </c>
      <c r="Q23" s="186">
        <v>407505608.07383454</v>
      </c>
      <c r="R23" s="186">
        <v>375502899.7623831</v>
      </c>
      <c r="S23" s="186">
        <v>376326878.45776272</v>
      </c>
      <c r="T23" s="186">
        <v>409960307.53765833</v>
      </c>
      <c r="U23" s="186">
        <v>465379646.48418558</v>
      </c>
      <c r="V23" s="186">
        <v>446396513.47982967</v>
      </c>
      <c r="W23" s="186">
        <v>389983478.22204691</v>
      </c>
      <c r="X23" s="186">
        <v>376425923.41261673</v>
      </c>
      <c r="Y23" s="186">
        <v>398712646.14604032</v>
      </c>
      <c r="Z23" s="186">
        <v>422089170.07137597</v>
      </c>
      <c r="AA23" s="183"/>
      <c r="AB23" s="187">
        <f>SUM(AB22,AB12)</f>
        <v>23615993.915886536</v>
      </c>
      <c r="AC23" s="187">
        <f t="shared" ref="AC23:AN23" si="18">SUM(AC22,AC12)</f>
        <v>21738825.276171558</v>
      </c>
      <c r="AD23" s="187">
        <f t="shared" si="18"/>
        <v>21804864.322502159</v>
      </c>
      <c r="AE23" s="187">
        <f t="shared" si="18"/>
        <v>19837462.444217794</v>
      </c>
      <c r="AF23" s="187">
        <f t="shared" si="18"/>
        <v>20500976.404965177</v>
      </c>
      <c r="AG23" s="187">
        <f t="shared" si="18"/>
        <v>22953453.59310269</v>
      </c>
      <c r="AH23" s="187">
        <f t="shared" si="18"/>
        <v>26619948.720973004</v>
      </c>
      <c r="AI23" s="187">
        <f t="shared" si="18"/>
        <v>25132642.344983101</v>
      </c>
      <c r="AJ23" s="187">
        <f t="shared" si="18"/>
        <v>21604654.526114359</v>
      </c>
      <c r="AK23" s="187">
        <f t="shared" si="18"/>
        <v>20650030.80667001</v>
      </c>
      <c r="AL23" s="187">
        <f t="shared" si="18"/>
        <v>22549336.382441733</v>
      </c>
      <c r="AM23" s="187">
        <f t="shared" si="18"/>
        <v>24116669.047889542</v>
      </c>
      <c r="AN23" s="187">
        <f t="shared" si="18"/>
        <v>271124857.7859177</v>
      </c>
    </row>
    <row r="24" spans="1:41" ht="15.75" x14ac:dyDescent="0.25">
      <c r="A24" s="196" t="s">
        <v>141</v>
      </c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9"/>
      <c r="N24" s="183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3"/>
      <c r="AA24" s="194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89"/>
      <c r="AN24" s="195"/>
    </row>
    <row r="25" spans="1:41" x14ac:dyDescent="0.25">
      <c r="A25" s="191" t="s">
        <v>0</v>
      </c>
      <c r="B25" s="207">
        <v>6.5890000000000004E-2</v>
      </c>
      <c r="C25" s="207">
        <v>6.5890000000000004E-2</v>
      </c>
      <c r="D25" s="207">
        <v>6.5890000000000004E-2</v>
      </c>
      <c r="E25" s="207">
        <v>6.5890000000000004E-2</v>
      </c>
      <c r="F25" s="207">
        <v>6.7339999999999997E-2</v>
      </c>
      <c r="G25" s="207">
        <v>6.7339999999999997E-2</v>
      </c>
      <c r="H25" s="207">
        <v>6.7339999999999997E-2</v>
      </c>
      <c r="I25" s="207">
        <v>6.7339999999999997E-2</v>
      </c>
      <c r="J25" s="207">
        <v>6.7339999999999997E-2</v>
      </c>
      <c r="K25" s="207">
        <v>6.7339999999999997E-2</v>
      </c>
      <c r="L25" s="207">
        <v>6.88E-2</v>
      </c>
      <c r="M25" s="207">
        <v>6.88E-2</v>
      </c>
      <c r="N25" s="183"/>
      <c r="O25" s="190">
        <v>13274990.874228418</v>
      </c>
      <c r="P25" s="190">
        <v>12150059.03529492</v>
      </c>
      <c r="Q25" s="190">
        <v>12026446.062875152</v>
      </c>
      <c r="R25" s="190">
        <v>10843545.102937892</v>
      </c>
      <c r="S25" s="190">
        <v>10907852.996033162</v>
      </c>
      <c r="T25" s="190">
        <v>12649942.326766491</v>
      </c>
      <c r="U25" s="190">
        <v>15276406.86605826</v>
      </c>
      <c r="V25" s="190">
        <v>14456281.200428486</v>
      </c>
      <c r="W25" s="190">
        <v>11930644.350604117</v>
      </c>
      <c r="X25" s="190">
        <v>11836074.710207462</v>
      </c>
      <c r="Y25" s="190">
        <v>12223544.882263795</v>
      </c>
      <c r="Z25" s="190">
        <v>13175717.539374024</v>
      </c>
      <c r="AA25" s="194"/>
      <c r="AB25" s="197">
        <f>B25*O25</f>
        <v>874689.14870291052</v>
      </c>
      <c r="AC25" s="197">
        <f t="shared" ref="AC25:AC32" si="19">C25*P25</f>
        <v>800567.38983558235</v>
      </c>
      <c r="AD25" s="197">
        <f t="shared" ref="AD25:AD32" si="20">D25*Q25</f>
        <v>792422.53108284378</v>
      </c>
      <c r="AE25" s="197">
        <f t="shared" ref="AE25:AE32" si="21">E25*R25</f>
        <v>714481.18683257781</v>
      </c>
      <c r="AF25" s="197">
        <f t="shared" ref="AF25:AF32" si="22">F25*S25</f>
        <v>734534.82075287309</v>
      </c>
      <c r="AG25" s="197">
        <f t="shared" ref="AG25:AG32" si="23">G25*T25</f>
        <v>851847.11628445541</v>
      </c>
      <c r="AH25" s="197">
        <f t="shared" ref="AH25:AH32" si="24">H25*U25</f>
        <v>1028713.2383603632</v>
      </c>
      <c r="AI25" s="197">
        <f t="shared" ref="AI25:AI32" si="25">I25*V25</f>
        <v>973485.9760368542</v>
      </c>
      <c r="AJ25" s="197">
        <f t="shared" ref="AJ25:AJ32" si="26">J25*W25</f>
        <v>803409.59056968126</v>
      </c>
      <c r="AK25" s="197">
        <f t="shared" ref="AK25:AK32" si="27">K25*X25</f>
        <v>797041.2709853705</v>
      </c>
      <c r="AL25" s="197">
        <f t="shared" ref="AL25:AL32" si="28">L25*Y25</f>
        <v>840979.8878997491</v>
      </c>
      <c r="AM25" s="197">
        <f t="shared" ref="AM25:AM32" si="29">M25*Z25</f>
        <v>906489.36670893279</v>
      </c>
      <c r="AN25" s="195">
        <f>SUM(AB25:AM25)</f>
        <v>10118661.524052193</v>
      </c>
    </row>
    <row r="26" spans="1:41" x14ac:dyDescent="0.25">
      <c r="A26" s="191" t="s">
        <v>1</v>
      </c>
      <c r="B26" s="207">
        <v>6.5890000000000004E-2</v>
      </c>
      <c r="C26" s="207">
        <v>6.5890000000000004E-2</v>
      </c>
      <c r="D26" s="207">
        <v>6.5890000000000004E-2</v>
      </c>
      <c r="E26" s="207">
        <v>6.5890000000000004E-2</v>
      </c>
      <c r="F26" s="207">
        <v>6.7339999999999997E-2</v>
      </c>
      <c r="G26" s="207">
        <v>6.7339999999999997E-2</v>
      </c>
      <c r="H26" s="207">
        <v>6.7339999999999997E-2</v>
      </c>
      <c r="I26" s="207">
        <v>6.7339999999999997E-2</v>
      </c>
      <c r="J26" s="207">
        <v>6.7339999999999997E-2</v>
      </c>
      <c r="K26" s="207">
        <v>6.7339999999999997E-2</v>
      </c>
      <c r="L26" s="207">
        <v>6.88E-2</v>
      </c>
      <c r="M26" s="207">
        <v>6.88E-2</v>
      </c>
      <c r="N26" s="183"/>
      <c r="O26" s="190">
        <v>7984733.6090109199</v>
      </c>
      <c r="P26" s="190">
        <v>7295883.9496028349</v>
      </c>
      <c r="Q26" s="190">
        <v>7456685.2957183495</v>
      </c>
      <c r="R26" s="190">
        <v>6646648.7259004638</v>
      </c>
      <c r="S26" s="190">
        <v>6979383.6581274569</v>
      </c>
      <c r="T26" s="190">
        <v>7803926.3968229964</v>
      </c>
      <c r="U26" s="190">
        <v>8768241.8753637448</v>
      </c>
      <c r="V26" s="190">
        <v>7763570.4020745009</v>
      </c>
      <c r="W26" s="190">
        <v>7116911.3096051812</v>
      </c>
      <c r="X26" s="190">
        <v>5885139.9260938615</v>
      </c>
      <c r="Y26" s="190">
        <v>7267284.6817872375</v>
      </c>
      <c r="Z26" s="190">
        <v>7791637.1873167753</v>
      </c>
      <c r="AA26" s="194"/>
      <c r="AB26" s="197">
        <f t="shared" ref="AB26:AB32" si="30">B26*O26</f>
        <v>526114.09749772958</v>
      </c>
      <c r="AC26" s="197">
        <f t="shared" si="19"/>
        <v>480725.79343933082</v>
      </c>
      <c r="AD26" s="197">
        <f t="shared" si="20"/>
        <v>491320.99413488206</v>
      </c>
      <c r="AE26" s="197">
        <f t="shared" si="21"/>
        <v>437947.68454958161</v>
      </c>
      <c r="AF26" s="197">
        <f t="shared" si="22"/>
        <v>469991.69553830294</v>
      </c>
      <c r="AG26" s="197">
        <f t="shared" si="23"/>
        <v>525516.40356206056</v>
      </c>
      <c r="AH26" s="197">
        <f t="shared" si="24"/>
        <v>590453.40788699454</v>
      </c>
      <c r="AI26" s="197">
        <f t="shared" si="25"/>
        <v>522798.83087569685</v>
      </c>
      <c r="AJ26" s="197">
        <f t="shared" si="26"/>
        <v>479252.8075888129</v>
      </c>
      <c r="AK26" s="197">
        <f t="shared" si="27"/>
        <v>396305.32262316061</v>
      </c>
      <c r="AL26" s="197">
        <f t="shared" si="28"/>
        <v>499989.18610696192</v>
      </c>
      <c r="AM26" s="197">
        <f t="shared" si="29"/>
        <v>536064.6384873942</v>
      </c>
      <c r="AN26" s="195">
        <f t="shared" ref="AN26:AN32" si="31">SUM(AB26:AM26)</f>
        <v>5956480.8622909086</v>
      </c>
    </row>
    <row r="27" spans="1:41" x14ac:dyDescent="0.25">
      <c r="A27" s="191" t="s">
        <v>2</v>
      </c>
      <c r="B27" s="207">
        <v>6.5890000000000004E-2</v>
      </c>
      <c r="C27" s="207">
        <v>6.5890000000000004E-2</v>
      </c>
      <c r="D27" s="207">
        <v>6.5890000000000004E-2</v>
      </c>
      <c r="E27" s="207">
        <v>6.5890000000000004E-2</v>
      </c>
      <c r="F27" s="207">
        <v>6.7339999999999997E-2</v>
      </c>
      <c r="G27" s="207">
        <v>6.7339999999999997E-2</v>
      </c>
      <c r="H27" s="207">
        <v>6.7339999999999997E-2</v>
      </c>
      <c r="I27" s="207">
        <v>6.7339999999999997E-2</v>
      </c>
      <c r="J27" s="207">
        <v>6.7339999999999997E-2</v>
      </c>
      <c r="K27" s="207">
        <v>6.7339999999999997E-2</v>
      </c>
      <c r="L27" s="207">
        <v>6.88E-2</v>
      </c>
      <c r="M27" s="207">
        <v>6.88E-2</v>
      </c>
      <c r="N27" s="183"/>
      <c r="O27" s="190">
        <v>150585917.48499471</v>
      </c>
      <c r="P27" s="190">
        <v>141400996.00520712</v>
      </c>
      <c r="Q27" s="190">
        <v>143286833.11190331</v>
      </c>
      <c r="R27" s="190">
        <v>132273677.77093264</v>
      </c>
      <c r="S27" s="190">
        <v>135179042.8338851</v>
      </c>
      <c r="T27" s="190">
        <v>144934749.53807175</v>
      </c>
      <c r="U27" s="190">
        <v>158551747.11154392</v>
      </c>
      <c r="V27" s="190">
        <v>154249680.28576118</v>
      </c>
      <c r="W27" s="190">
        <v>136453816.10549229</v>
      </c>
      <c r="X27" s="190">
        <v>128290682.65890056</v>
      </c>
      <c r="Y27" s="190">
        <v>134547051.04107785</v>
      </c>
      <c r="Z27" s="190">
        <v>145487026.63572052</v>
      </c>
      <c r="AA27" s="194"/>
      <c r="AB27" s="197">
        <f t="shared" si="30"/>
        <v>9922106.1030863021</v>
      </c>
      <c r="AC27" s="197">
        <f t="shared" si="19"/>
        <v>9316911.6267830972</v>
      </c>
      <c r="AD27" s="197">
        <f t="shared" si="20"/>
        <v>9441169.4337433092</v>
      </c>
      <c r="AE27" s="197">
        <f t="shared" si="21"/>
        <v>8715512.6283267532</v>
      </c>
      <c r="AF27" s="197">
        <f t="shared" si="22"/>
        <v>9102956.7444338221</v>
      </c>
      <c r="AG27" s="197">
        <f t="shared" si="23"/>
        <v>9759906.033893751</v>
      </c>
      <c r="AH27" s="197">
        <f t="shared" si="24"/>
        <v>10676874.650491368</v>
      </c>
      <c r="AI27" s="197">
        <f t="shared" si="25"/>
        <v>10387173.470443157</v>
      </c>
      <c r="AJ27" s="197">
        <f t="shared" si="26"/>
        <v>9188799.9765438512</v>
      </c>
      <c r="AK27" s="197">
        <f t="shared" si="27"/>
        <v>8639094.570250364</v>
      </c>
      <c r="AL27" s="197">
        <f t="shared" si="28"/>
        <v>9256837.1116261557</v>
      </c>
      <c r="AM27" s="197">
        <f t="shared" si="29"/>
        <v>10009507.432537572</v>
      </c>
      <c r="AN27" s="195">
        <f t="shared" si="31"/>
        <v>114416849.78215949</v>
      </c>
    </row>
    <row r="28" spans="1:41" x14ac:dyDescent="0.25">
      <c r="A28" s="191" t="s">
        <v>130</v>
      </c>
      <c r="B28" s="207">
        <v>6.5890000000000004E-2</v>
      </c>
      <c r="C28" s="207">
        <v>6.5890000000000004E-2</v>
      </c>
      <c r="D28" s="207">
        <v>6.5890000000000004E-2</v>
      </c>
      <c r="E28" s="207">
        <v>6.5890000000000004E-2</v>
      </c>
      <c r="F28" s="207">
        <v>6.7339999999999997E-2</v>
      </c>
      <c r="G28" s="207">
        <v>6.7339999999999997E-2</v>
      </c>
      <c r="H28" s="207">
        <v>6.7339999999999997E-2</v>
      </c>
      <c r="I28" s="207">
        <v>6.7339999999999997E-2</v>
      </c>
      <c r="J28" s="207">
        <v>6.7339999999999997E-2</v>
      </c>
      <c r="K28" s="207">
        <v>6.7339999999999997E-2</v>
      </c>
      <c r="L28" s="207">
        <v>6.88E-2</v>
      </c>
      <c r="M28" s="207">
        <v>6.88E-2</v>
      </c>
      <c r="N28" s="183"/>
      <c r="O28" s="190">
        <v>24389946.963065181</v>
      </c>
      <c r="P28" s="190">
        <v>22042821.33255516</v>
      </c>
      <c r="Q28" s="190">
        <v>23550232.165716711</v>
      </c>
      <c r="R28" s="190">
        <v>23899020.48507832</v>
      </c>
      <c r="S28" s="190">
        <v>24067957.067998253</v>
      </c>
      <c r="T28" s="190">
        <v>20018527.621870901</v>
      </c>
      <c r="U28" s="190">
        <v>23079260.695105121</v>
      </c>
      <c r="V28" s="190">
        <v>23749610.864359088</v>
      </c>
      <c r="W28" s="190">
        <v>22036509.477692042</v>
      </c>
      <c r="X28" s="190">
        <v>23917690.056634918</v>
      </c>
      <c r="Y28" s="190">
        <v>23240064.896064423</v>
      </c>
      <c r="Z28" s="190">
        <v>22784774.794544443</v>
      </c>
      <c r="AA28" s="194"/>
      <c r="AB28" s="197">
        <f t="shared" si="30"/>
        <v>1607053.6053963648</v>
      </c>
      <c r="AC28" s="197">
        <f t="shared" si="19"/>
        <v>1452401.4976020595</v>
      </c>
      <c r="AD28" s="197">
        <f t="shared" si="20"/>
        <v>1551724.7973990743</v>
      </c>
      <c r="AE28" s="197">
        <f t="shared" si="21"/>
        <v>1574706.4597618105</v>
      </c>
      <c r="AF28" s="197">
        <f t="shared" si="22"/>
        <v>1620736.2289590023</v>
      </c>
      <c r="AG28" s="197">
        <f t="shared" si="23"/>
        <v>1348047.6500567864</v>
      </c>
      <c r="AH28" s="197">
        <f t="shared" si="24"/>
        <v>1554157.4152083788</v>
      </c>
      <c r="AI28" s="197">
        <f t="shared" si="25"/>
        <v>1599298.795605941</v>
      </c>
      <c r="AJ28" s="197">
        <f t="shared" si="26"/>
        <v>1483938.5482277821</v>
      </c>
      <c r="AK28" s="197">
        <f t="shared" si="27"/>
        <v>1610617.2484137954</v>
      </c>
      <c r="AL28" s="197">
        <f t="shared" si="28"/>
        <v>1598916.4648492322</v>
      </c>
      <c r="AM28" s="197">
        <f t="shared" si="29"/>
        <v>1567592.5058646577</v>
      </c>
      <c r="AN28" s="195">
        <f t="shared" si="31"/>
        <v>18569191.217344884</v>
      </c>
    </row>
    <row r="29" spans="1:41" x14ac:dyDescent="0.25">
      <c r="A29" s="191" t="s">
        <v>131</v>
      </c>
      <c r="B29" s="207">
        <v>6.5890000000000004E-2</v>
      </c>
      <c r="C29" s="207">
        <v>6.5890000000000004E-2</v>
      </c>
      <c r="D29" s="207">
        <v>6.5890000000000004E-2</v>
      </c>
      <c r="E29" s="207">
        <v>6.5890000000000004E-2</v>
      </c>
      <c r="F29" s="207">
        <v>6.7339999999999997E-2</v>
      </c>
      <c r="G29" s="207">
        <v>6.7339999999999997E-2</v>
      </c>
      <c r="H29" s="207">
        <v>6.7339999999999997E-2</v>
      </c>
      <c r="I29" s="207">
        <v>6.7339999999999997E-2</v>
      </c>
      <c r="J29" s="207">
        <v>6.7339999999999997E-2</v>
      </c>
      <c r="K29" s="207">
        <v>6.7339999999999997E-2</v>
      </c>
      <c r="L29" s="207">
        <v>6.88E-2</v>
      </c>
      <c r="M29" s="207">
        <v>6.88E-2</v>
      </c>
      <c r="N29" s="183"/>
      <c r="O29" s="190">
        <v>32322552.016518295</v>
      </c>
      <c r="P29" s="190">
        <v>30006251.178964101</v>
      </c>
      <c r="Q29" s="190">
        <v>30357785.238700047</v>
      </c>
      <c r="R29" s="190">
        <v>29704111.108714927</v>
      </c>
      <c r="S29" s="190">
        <v>24459265.674151547</v>
      </c>
      <c r="T29" s="190">
        <v>25858919.492403749</v>
      </c>
      <c r="U29" s="190">
        <v>26218268.116669703</v>
      </c>
      <c r="V29" s="190">
        <v>27601109.588723823</v>
      </c>
      <c r="W29" s="190">
        <v>25706181.451538093</v>
      </c>
      <c r="X29" s="190">
        <v>28754260.09374487</v>
      </c>
      <c r="Y29" s="190">
        <v>30083758.720726956</v>
      </c>
      <c r="Z29" s="190">
        <v>26650176.451933596</v>
      </c>
      <c r="AA29" s="194"/>
      <c r="AB29" s="197">
        <f t="shared" si="30"/>
        <v>2129732.9523683907</v>
      </c>
      <c r="AC29" s="197">
        <f t="shared" si="19"/>
        <v>1977111.8901819447</v>
      </c>
      <c r="AD29" s="197">
        <f t="shared" si="20"/>
        <v>2000274.4693779463</v>
      </c>
      <c r="AE29" s="197">
        <f t="shared" si="21"/>
        <v>1957203.8809532267</v>
      </c>
      <c r="AF29" s="197">
        <f t="shared" si="22"/>
        <v>1647086.9504973651</v>
      </c>
      <c r="AG29" s="197">
        <f t="shared" si="23"/>
        <v>1741339.6386184683</v>
      </c>
      <c r="AH29" s="197">
        <f t="shared" si="24"/>
        <v>1765538.1749765377</v>
      </c>
      <c r="AI29" s="197">
        <f t="shared" si="25"/>
        <v>1858658.7197046622</v>
      </c>
      <c r="AJ29" s="197">
        <f t="shared" si="26"/>
        <v>1731054.2589465752</v>
      </c>
      <c r="AK29" s="197">
        <f t="shared" si="27"/>
        <v>1936311.8747127794</v>
      </c>
      <c r="AL29" s="197">
        <f t="shared" si="28"/>
        <v>2069762.5999860147</v>
      </c>
      <c r="AM29" s="197">
        <f t="shared" si="29"/>
        <v>1833532.1398930314</v>
      </c>
      <c r="AN29" s="195">
        <f t="shared" si="31"/>
        <v>22647607.550216939</v>
      </c>
    </row>
    <row r="30" spans="1:41" x14ac:dyDescent="0.25">
      <c r="A30" s="191" t="s">
        <v>3</v>
      </c>
      <c r="B30" s="207">
        <v>6.5890000000000004E-2</v>
      </c>
      <c r="C30" s="207">
        <v>6.5890000000000004E-2</v>
      </c>
      <c r="D30" s="207">
        <v>6.5890000000000004E-2</v>
      </c>
      <c r="E30" s="207">
        <v>6.5890000000000004E-2</v>
      </c>
      <c r="F30" s="207">
        <v>6.7339999999999997E-2</v>
      </c>
      <c r="G30" s="207">
        <v>6.7339999999999997E-2</v>
      </c>
      <c r="H30" s="207">
        <v>6.7339999999999997E-2</v>
      </c>
      <c r="I30" s="207">
        <v>6.7339999999999997E-2</v>
      </c>
      <c r="J30" s="207">
        <v>6.7339999999999997E-2</v>
      </c>
      <c r="K30" s="207">
        <v>6.7339999999999997E-2</v>
      </c>
      <c r="L30" s="207">
        <v>6.88E-2</v>
      </c>
      <c r="M30" s="207">
        <v>6.88E-2</v>
      </c>
      <c r="N30" s="183"/>
      <c r="O30" s="190">
        <v>191113.59757635894</v>
      </c>
      <c r="P30" s="190">
        <v>181247.0620160324</v>
      </c>
      <c r="Q30" s="190">
        <v>182060.78954118991</v>
      </c>
      <c r="R30" s="190">
        <v>175785.98569017532</v>
      </c>
      <c r="S30" s="190">
        <v>175415.12185539131</v>
      </c>
      <c r="T30" s="190">
        <v>217103.09860432555</v>
      </c>
      <c r="U30" s="190">
        <v>232119.37422225822</v>
      </c>
      <c r="V30" s="190">
        <v>186361.34716746095</v>
      </c>
      <c r="W30" s="190">
        <v>148665.60245329188</v>
      </c>
      <c r="X30" s="190">
        <v>163388.03107531276</v>
      </c>
      <c r="Y30" s="190">
        <v>203413.14951495908</v>
      </c>
      <c r="Z30" s="190">
        <v>224621.54623725789</v>
      </c>
      <c r="AA30" s="194"/>
      <c r="AB30" s="197">
        <f t="shared" si="30"/>
        <v>12592.474944306292</v>
      </c>
      <c r="AC30" s="197">
        <f t="shared" si="19"/>
        <v>11942.368916236375</v>
      </c>
      <c r="AD30" s="197">
        <f t="shared" si="20"/>
        <v>11995.985422869004</v>
      </c>
      <c r="AE30" s="197">
        <f t="shared" si="21"/>
        <v>11582.538597125653</v>
      </c>
      <c r="AF30" s="197">
        <f t="shared" si="22"/>
        <v>11812.454305742051</v>
      </c>
      <c r="AG30" s="197">
        <f t="shared" si="23"/>
        <v>14619.722660015283</v>
      </c>
      <c r="AH30" s="197">
        <f t="shared" si="24"/>
        <v>15630.918660126868</v>
      </c>
      <c r="AI30" s="197">
        <f t="shared" si="25"/>
        <v>12549.57311825682</v>
      </c>
      <c r="AJ30" s="197">
        <f t="shared" si="26"/>
        <v>10011.141669204675</v>
      </c>
      <c r="AK30" s="197">
        <f t="shared" si="27"/>
        <v>11002.55001261156</v>
      </c>
      <c r="AL30" s="197">
        <f t="shared" si="28"/>
        <v>13994.824686629185</v>
      </c>
      <c r="AM30" s="197">
        <f t="shared" si="29"/>
        <v>15453.962381123343</v>
      </c>
      <c r="AN30" s="195">
        <f t="shared" si="31"/>
        <v>153188.5153742471</v>
      </c>
    </row>
    <row r="31" spans="1:41" x14ac:dyDescent="0.25">
      <c r="A31" s="191" t="s">
        <v>4</v>
      </c>
      <c r="B31" s="207">
        <v>6.5890000000000004E-2</v>
      </c>
      <c r="C31" s="207">
        <v>6.5890000000000004E-2</v>
      </c>
      <c r="D31" s="207">
        <v>6.5890000000000004E-2</v>
      </c>
      <c r="E31" s="207">
        <v>6.5890000000000004E-2</v>
      </c>
      <c r="F31" s="207">
        <v>6.7339999999999997E-2</v>
      </c>
      <c r="G31" s="207">
        <v>6.7339999999999997E-2</v>
      </c>
      <c r="H31" s="207">
        <v>6.7339999999999997E-2</v>
      </c>
      <c r="I31" s="207">
        <v>6.7339999999999997E-2</v>
      </c>
      <c r="J31" s="207">
        <v>6.7339999999999997E-2</v>
      </c>
      <c r="K31" s="207">
        <v>6.7339999999999997E-2</v>
      </c>
      <c r="L31" s="207">
        <v>6.88E-2</v>
      </c>
      <c r="M31" s="207">
        <v>6.88E-2</v>
      </c>
      <c r="N31" s="183"/>
      <c r="O31" s="190">
        <v>399.83162808445923</v>
      </c>
      <c r="P31" s="190">
        <v>259.54241439430189</v>
      </c>
      <c r="Q31" s="190">
        <v>346.95375930858427</v>
      </c>
      <c r="R31" s="190">
        <v>247.10571339335002</v>
      </c>
      <c r="S31" s="190">
        <v>384.04969906001497</v>
      </c>
      <c r="T31" s="190">
        <v>318.19615327467909</v>
      </c>
      <c r="U31" s="190">
        <v>470.91392172268388</v>
      </c>
      <c r="V31" s="190">
        <v>294.00632870858681</v>
      </c>
      <c r="W31" s="190">
        <v>291.82786557144573</v>
      </c>
      <c r="X31" s="190">
        <v>227.80260207430183</v>
      </c>
      <c r="Y31" s="190">
        <v>416.47769838858949</v>
      </c>
      <c r="Z31" s="190">
        <v>344.00185309144581</v>
      </c>
      <c r="AA31" s="194"/>
      <c r="AB31" s="197">
        <f t="shared" si="30"/>
        <v>26.34490597448502</v>
      </c>
      <c r="AC31" s="197">
        <f t="shared" si="19"/>
        <v>17.101249684440553</v>
      </c>
      <c r="AD31" s="197">
        <f t="shared" si="20"/>
        <v>22.860783200842619</v>
      </c>
      <c r="AE31" s="197">
        <f t="shared" si="21"/>
        <v>16.281795455487835</v>
      </c>
      <c r="AF31" s="197">
        <f t="shared" si="22"/>
        <v>25.861906734701407</v>
      </c>
      <c r="AG31" s="197">
        <f t="shared" si="23"/>
        <v>21.427328961516888</v>
      </c>
      <c r="AH31" s="197">
        <f t="shared" si="24"/>
        <v>31.711343488805532</v>
      </c>
      <c r="AI31" s="197">
        <f t="shared" si="25"/>
        <v>19.798386175236235</v>
      </c>
      <c r="AJ31" s="197">
        <f t="shared" si="26"/>
        <v>19.651688467581156</v>
      </c>
      <c r="AK31" s="197">
        <f t="shared" si="27"/>
        <v>15.340227223683485</v>
      </c>
      <c r="AL31" s="197">
        <f t="shared" si="28"/>
        <v>28.653665649134958</v>
      </c>
      <c r="AM31" s="197">
        <f t="shared" si="29"/>
        <v>23.66732749269147</v>
      </c>
      <c r="AN31" s="195">
        <f t="shared" si="31"/>
        <v>268.70060850860716</v>
      </c>
    </row>
    <row r="32" spans="1:41" x14ac:dyDescent="0.25">
      <c r="A32" s="191" t="s">
        <v>5</v>
      </c>
      <c r="B32" s="207">
        <v>6.5890000000000004E-2</v>
      </c>
      <c r="C32" s="207">
        <v>6.5890000000000004E-2</v>
      </c>
      <c r="D32" s="207">
        <v>6.5890000000000004E-2</v>
      </c>
      <c r="E32" s="207">
        <v>6.5890000000000004E-2</v>
      </c>
      <c r="F32" s="207">
        <v>6.7339999999999997E-2</v>
      </c>
      <c r="G32" s="207">
        <v>6.7339999999999997E-2</v>
      </c>
      <c r="H32" s="207">
        <v>6.7339999999999997E-2</v>
      </c>
      <c r="I32" s="207">
        <v>6.7339999999999997E-2</v>
      </c>
      <c r="J32" s="207">
        <v>6.7339999999999997E-2</v>
      </c>
      <c r="K32" s="207">
        <v>6.7339999999999997E-2</v>
      </c>
      <c r="L32" s="207">
        <v>6.88E-2</v>
      </c>
      <c r="M32" s="207">
        <v>6.88E-2</v>
      </c>
      <c r="N32" s="183"/>
      <c r="O32" s="190">
        <v>4052847.983396864</v>
      </c>
      <c r="P32" s="190">
        <v>3940552.602690008</v>
      </c>
      <c r="Q32" s="190">
        <v>3409548.0916504962</v>
      </c>
      <c r="R32" s="190">
        <v>3150440.5836407556</v>
      </c>
      <c r="S32" s="190">
        <v>2727004.6966220466</v>
      </c>
      <c r="T32" s="190">
        <v>2429869.4253136739</v>
      </c>
      <c r="U32" s="190">
        <v>2653890.299848468</v>
      </c>
      <c r="V32" s="190">
        <v>2931002.3490181486</v>
      </c>
      <c r="W32" s="190">
        <v>3386252.5356467552</v>
      </c>
      <c r="X32" s="190">
        <v>3650688.8056615484</v>
      </c>
      <c r="Y32" s="190">
        <v>4051730.6731925197</v>
      </c>
      <c r="Z32" s="190">
        <v>4481246.471244989</v>
      </c>
      <c r="AA32" s="194"/>
      <c r="AB32" s="197">
        <f t="shared" si="30"/>
        <v>267042.15362601937</v>
      </c>
      <c r="AC32" s="197">
        <f t="shared" si="19"/>
        <v>259643.01099124464</v>
      </c>
      <c r="AD32" s="197">
        <f t="shared" si="20"/>
        <v>224655.1237588512</v>
      </c>
      <c r="AE32" s="197">
        <f t="shared" si="21"/>
        <v>207582.5300560894</v>
      </c>
      <c r="AF32" s="197">
        <f t="shared" si="22"/>
        <v>183636.49627052862</v>
      </c>
      <c r="AG32" s="197">
        <f t="shared" si="23"/>
        <v>163627.4071006228</v>
      </c>
      <c r="AH32" s="197">
        <f t="shared" si="24"/>
        <v>178712.97279179582</v>
      </c>
      <c r="AI32" s="197">
        <f t="shared" si="25"/>
        <v>197373.69818288213</v>
      </c>
      <c r="AJ32" s="197">
        <f t="shared" si="26"/>
        <v>228030.24575045248</v>
      </c>
      <c r="AK32" s="197">
        <f t="shared" si="27"/>
        <v>245837.38417324866</v>
      </c>
      <c r="AL32" s="197">
        <f t="shared" si="28"/>
        <v>278759.07031564537</v>
      </c>
      <c r="AM32" s="197">
        <f t="shared" si="29"/>
        <v>308309.75722165522</v>
      </c>
      <c r="AN32" s="195">
        <f t="shared" si="31"/>
        <v>2743209.8502390357</v>
      </c>
    </row>
    <row r="33" spans="1:42" s="178" customFormat="1" x14ac:dyDescent="0.25">
      <c r="A33" s="185" t="s">
        <v>142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183"/>
      <c r="O33" s="186">
        <v>232802502.36041883</v>
      </c>
      <c r="P33" s="186">
        <v>217018070.70874459</v>
      </c>
      <c r="Q33" s="186">
        <v>220269937.70986456</v>
      </c>
      <c r="R33" s="186">
        <v>206693476.86860856</v>
      </c>
      <c r="S33" s="186">
        <v>204496306.09837201</v>
      </c>
      <c r="T33" s="186">
        <v>213913356.09600717</v>
      </c>
      <c r="U33" s="186">
        <v>234780405.25273317</v>
      </c>
      <c r="V33" s="186">
        <v>230937910.04386142</v>
      </c>
      <c r="W33" s="186">
        <v>206779272.66089734</v>
      </c>
      <c r="X33" s="186">
        <v>202498152.08492061</v>
      </c>
      <c r="Y33" s="186">
        <v>211617264.52232617</v>
      </c>
      <c r="Z33" s="186">
        <v>220595544.6282247</v>
      </c>
      <c r="AA33" s="183"/>
      <c r="AB33" s="187">
        <f>SUM(AB25:AB32)</f>
        <v>15339356.880527997</v>
      </c>
      <c r="AC33" s="187">
        <f t="shared" ref="AC33:AN33" si="32">SUM(AC25:AC32)</f>
        <v>14299320.678999178</v>
      </c>
      <c r="AD33" s="187">
        <f t="shared" si="32"/>
        <v>14513586.195702976</v>
      </c>
      <c r="AE33" s="187">
        <f t="shared" si="32"/>
        <v>13619033.190872619</v>
      </c>
      <c r="AF33" s="187">
        <f t="shared" si="32"/>
        <v>13770781.25266437</v>
      </c>
      <c r="AG33" s="187">
        <f t="shared" si="32"/>
        <v>14404925.399505122</v>
      </c>
      <c r="AH33" s="187">
        <f t="shared" si="32"/>
        <v>15810112.489719054</v>
      </c>
      <c r="AI33" s="187">
        <f t="shared" si="32"/>
        <v>15551358.862353625</v>
      </c>
      <c r="AJ33" s="187">
        <f t="shared" si="32"/>
        <v>13924516.220984828</v>
      </c>
      <c r="AK33" s="187">
        <f t="shared" si="32"/>
        <v>13636225.561398553</v>
      </c>
      <c r="AL33" s="187">
        <f t="shared" si="32"/>
        <v>14559267.799136037</v>
      </c>
      <c r="AM33" s="187">
        <f t="shared" si="32"/>
        <v>15176973.47042186</v>
      </c>
      <c r="AN33" s="187">
        <f t="shared" si="32"/>
        <v>174605458.00228623</v>
      </c>
      <c r="AP33"/>
    </row>
    <row r="34" spans="1:42" s="178" customFormat="1" ht="15.75" x14ac:dyDescent="0.25">
      <c r="A34" s="196" t="s">
        <v>136</v>
      </c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9"/>
      <c r="N34" s="183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3"/>
      <c r="AA34" s="194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89"/>
      <c r="AN34" s="195"/>
      <c r="AP34"/>
    </row>
    <row r="35" spans="1:42" s="178" customFormat="1" x14ac:dyDescent="0.25">
      <c r="A35" s="191" t="s">
        <v>0</v>
      </c>
      <c r="B35" s="207">
        <v>5.7000000000000002E-3</v>
      </c>
      <c r="C35" s="207">
        <v>5.7000000000000002E-3</v>
      </c>
      <c r="D35" s="207">
        <v>5.7000000000000002E-3</v>
      </c>
      <c r="E35" s="207">
        <v>5.7000000000000002E-3</v>
      </c>
      <c r="F35" s="207">
        <v>5.7000000000000002E-3</v>
      </c>
      <c r="G35" s="207">
        <v>5.7000000000000002E-3</v>
      </c>
      <c r="H35" s="207">
        <v>5.7000000000000002E-3</v>
      </c>
      <c r="I35" s="207">
        <v>5.7000000000000002E-3</v>
      </c>
      <c r="J35" s="207">
        <v>5.7000000000000002E-3</v>
      </c>
      <c r="K35" s="207">
        <v>5.7000000000000002E-3</v>
      </c>
      <c r="L35" s="207">
        <v>5.7000000000000002E-3</v>
      </c>
      <c r="M35" s="207">
        <v>5.7000000000000002E-3</v>
      </c>
      <c r="N35" s="183"/>
      <c r="O35" s="190">
        <v>149661678.40167341</v>
      </c>
      <c r="P35" s="190">
        <v>136979245.0427838</v>
      </c>
      <c r="Q35" s="190">
        <v>135585637.68743125</v>
      </c>
      <c r="R35" s="190">
        <v>122249662.94180256</v>
      </c>
      <c r="S35" s="190">
        <v>122974667.37354186</v>
      </c>
      <c r="T35" s="190">
        <v>142614907.85531557</v>
      </c>
      <c r="U35" s="190">
        <v>172225556.55082604</v>
      </c>
      <c r="V35" s="190">
        <v>162979494.93154991</v>
      </c>
      <c r="W35" s="190">
        <v>134505573.2875323</v>
      </c>
      <c r="X35" s="190">
        <v>133439399.21316184</v>
      </c>
      <c r="Y35" s="190">
        <v>137807721.33330089</v>
      </c>
      <c r="Z35" s="190">
        <v>148542475.07749742</v>
      </c>
      <c r="AA35" s="194"/>
      <c r="AB35" s="182">
        <f>+B35*O35</f>
        <v>853071.56688953843</v>
      </c>
      <c r="AC35" s="182">
        <f t="shared" ref="AC35:AM42" si="33">+C35*P35</f>
        <v>780781.69674386771</v>
      </c>
      <c r="AD35" s="182">
        <f t="shared" si="33"/>
        <v>772838.13481835811</v>
      </c>
      <c r="AE35" s="182">
        <f t="shared" si="33"/>
        <v>696823.07876827463</v>
      </c>
      <c r="AF35" s="182">
        <f t="shared" si="33"/>
        <v>700955.60402918863</v>
      </c>
      <c r="AG35" s="182">
        <f t="shared" si="33"/>
        <v>812904.97477529873</v>
      </c>
      <c r="AH35" s="182">
        <f t="shared" si="33"/>
        <v>981685.67233970843</v>
      </c>
      <c r="AI35" s="182">
        <f t="shared" si="33"/>
        <v>928983.12110983452</v>
      </c>
      <c r="AJ35" s="182">
        <f t="shared" si="33"/>
        <v>766681.76773893414</v>
      </c>
      <c r="AK35" s="182">
        <f t="shared" si="33"/>
        <v>760604.5755150225</v>
      </c>
      <c r="AL35" s="182">
        <f t="shared" si="33"/>
        <v>785504.0115998151</v>
      </c>
      <c r="AM35" s="182">
        <f t="shared" si="33"/>
        <v>846692.1079417353</v>
      </c>
      <c r="AN35" s="195">
        <f t="shared" ref="AN35:AN42" si="34">SUM(AB35:AM35)</f>
        <v>9687526.3122695759</v>
      </c>
      <c r="AP35"/>
    </row>
    <row r="36" spans="1:42" s="178" customFormat="1" x14ac:dyDescent="0.25">
      <c r="A36" s="191" t="s">
        <v>1</v>
      </c>
      <c r="B36" s="207">
        <v>5.7000000000000002E-3</v>
      </c>
      <c r="C36" s="207">
        <v>5.7000000000000002E-3</v>
      </c>
      <c r="D36" s="207">
        <v>5.7000000000000002E-3</v>
      </c>
      <c r="E36" s="207">
        <v>5.7000000000000002E-3</v>
      </c>
      <c r="F36" s="207">
        <v>5.7000000000000002E-3</v>
      </c>
      <c r="G36" s="207">
        <v>5.7000000000000002E-3</v>
      </c>
      <c r="H36" s="207">
        <v>5.7000000000000002E-3</v>
      </c>
      <c r="I36" s="207">
        <v>5.7000000000000002E-3</v>
      </c>
      <c r="J36" s="207">
        <v>5.7000000000000002E-3</v>
      </c>
      <c r="K36" s="207">
        <v>5.7000000000000002E-3</v>
      </c>
      <c r="L36" s="207">
        <v>5.7000000000000002E-3</v>
      </c>
      <c r="M36" s="207">
        <v>5.7000000000000002E-3</v>
      </c>
      <c r="N36" s="183"/>
      <c r="O36" s="190">
        <v>55257672.034677684</v>
      </c>
      <c r="P36" s="190">
        <v>50490546.364033498</v>
      </c>
      <c r="Q36" s="190">
        <v>51603358.447877862</v>
      </c>
      <c r="R36" s="190">
        <v>45997569.037373438</v>
      </c>
      <c r="S36" s="190">
        <v>48300232.928217687</v>
      </c>
      <c r="T36" s="190">
        <v>54006411.050678216</v>
      </c>
      <c r="U36" s="190">
        <v>60679874.569991343</v>
      </c>
      <c r="V36" s="190">
        <v>53727130.810204186</v>
      </c>
      <c r="W36" s="190">
        <v>49251981.381350741</v>
      </c>
      <c r="X36" s="190">
        <v>40727611.945286244</v>
      </c>
      <c r="Y36" s="190">
        <v>50292627.555621058</v>
      </c>
      <c r="Z36" s="190">
        <v>53921364.618109204</v>
      </c>
      <c r="AA36" s="194"/>
      <c r="AB36" s="182">
        <f t="shared" ref="AB36:AB42" si="35">+B36*O36</f>
        <v>314968.7305976628</v>
      </c>
      <c r="AC36" s="182">
        <f t="shared" si="33"/>
        <v>287796.11427499092</v>
      </c>
      <c r="AD36" s="182">
        <f t="shared" si="33"/>
        <v>294139.14315290382</v>
      </c>
      <c r="AE36" s="182">
        <f t="shared" si="33"/>
        <v>262186.14351302863</v>
      </c>
      <c r="AF36" s="182">
        <f t="shared" si="33"/>
        <v>275311.32769084082</v>
      </c>
      <c r="AG36" s="182">
        <f t="shared" si="33"/>
        <v>307836.54298886587</v>
      </c>
      <c r="AH36" s="182">
        <f t="shared" si="33"/>
        <v>345875.28504895064</v>
      </c>
      <c r="AI36" s="182">
        <f t="shared" si="33"/>
        <v>306244.64561816386</v>
      </c>
      <c r="AJ36" s="182">
        <f t="shared" si="33"/>
        <v>280736.29387369921</v>
      </c>
      <c r="AK36" s="182">
        <f t="shared" si="33"/>
        <v>232147.38808813161</v>
      </c>
      <c r="AL36" s="182">
        <f t="shared" si="33"/>
        <v>286667.97706704005</v>
      </c>
      <c r="AM36" s="182">
        <f t="shared" si="33"/>
        <v>307351.77832322248</v>
      </c>
      <c r="AN36" s="195">
        <f t="shared" si="34"/>
        <v>3501261.3702375009</v>
      </c>
      <c r="AP36"/>
    </row>
    <row r="37" spans="1:42" s="178" customFormat="1" x14ac:dyDescent="0.25">
      <c r="A37" s="191" t="s">
        <v>2</v>
      </c>
      <c r="B37" s="207">
        <v>5.7000000000000002E-3</v>
      </c>
      <c r="C37" s="207">
        <v>5.7000000000000002E-3</v>
      </c>
      <c r="D37" s="207">
        <v>5.7000000000000002E-3</v>
      </c>
      <c r="E37" s="207">
        <v>5.7000000000000002E-3</v>
      </c>
      <c r="F37" s="207">
        <v>5.7000000000000002E-3</v>
      </c>
      <c r="G37" s="207">
        <v>5.7000000000000002E-3</v>
      </c>
      <c r="H37" s="207">
        <v>5.7000000000000002E-3</v>
      </c>
      <c r="I37" s="207">
        <v>5.7000000000000002E-3</v>
      </c>
      <c r="J37" s="207">
        <v>5.7000000000000002E-3</v>
      </c>
      <c r="K37" s="207">
        <v>5.7000000000000002E-3</v>
      </c>
      <c r="L37" s="207">
        <v>5.7000000000000002E-3</v>
      </c>
      <c r="M37" s="207">
        <v>5.7000000000000002E-3</v>
      </c>
      <c r="N37" s="183"/>
      <c r="O37" s="190">
        <v>170269015.69990355</v>
      </c>
      <c r="P37" s="190">
        <v>159883532.3441962</v>
      </c>
      <c r="Q37" s="190">
        <v>162015867.38116613</v>
      </c>
      <c r="R37" s="190">
        <v>149563181.55917305</v>
      </c>
      <c r="S37" s="190">
        <v>152848307.13917357</v>
      </c>
      <c r="T37" s="190">
        <v>163879183.10501102</v>
      </c>
      <c r="U37" s="190">
        <v>179276059.60147434</v>
      </c>
      <c r="V37" s="190">
        <v>174411669.25119987</v>
      </c>
      <c r="W37" s="190">
        <v>154289706.13465884</v>
      </c>
      <c r="X37" s="190">
        <v>145059568.81377268</v>
      </c>
      <c r="Y37" s="190">
        <v>152133707.6448189</v>
      </c>
      <c r="Z37" s="190">
        <v>164503648.38955283</v>
      </c>
      <c r="AA37" s="194"/>
      <c r="AB37" s="182">
        <f t="shared" si="35"/>
        <v>970533.38948945026</v>
      </c>
      <c r="AC37" s="182">
        <f t="shared" si="33"/>
        <v>911336.13436191832</v>
      </c>
      <c r="AD37" s="182">
        <f t="shared" si="33"/>
        <v>923490.44407264702</v>
      </c>
      <c r="AE37" s="182">
        <f t="shared" si="33"/>
        <v>852510.13488728635</v>
      </c>
      <c r="AF37" s="182">
        <f t="shared" si="33"/>
        <v>871235.35069328931</v>
      </c>
      <c r="AG37" s="182">
        <f t="shared" si="33"/>
        <v>934111.34369856282</v>
      </c>
      <c r="AH37" s="182">
        <f t="shared" si="33"/>
        <v>1021873.5397284038</v>
      </c>
      <c r="AI37" s="182">
        <f t="shared" si="33"/>
        <v>994146.5147318393</v>
      </c>
      <c r="AJ37" s="182">
        <f t="shared" si="33"/>
        <v>879451.32496755547</v>
      </c>
      <c r="AK37" s="182">
        <f t="shared" si="33"/>
        <v>826839.54223850428</v>
      </c>
      <c r="AL37" s="182">
        <f t="shared" si="33"/>
        <v>867162.13357546774</v>
      </c>
      <c r="AM37" s="182">
        <f t="shared" si="33"/>
        <v>937670.79582045123</v>
      </c>
      <c r="AN37" s="195">
        <f t="shared" si="34"/>
        <v>10990360.648265375</v>
      </c>
      <c r="AP37"/>
    </row>
    <row r="38" spans="1:42" s="178" customFormat="1" x14ac:dyDescent="0.25">
      <c r="A38" s="191" t="s">
        <v>130</v>
      </c>
      <c r="B38" s="207">
        <v>5.7000000000000002E-3</v>
      </c>
      <c r="C38" s="207">
        <v>5.7000000000000002E-3</v>
      </c>
      <c r="D38" s="207">
        <v>5.7000000000000002E-3</v>
      </c>
      <c r="E38" s="207">
        <v>5.7000000000000002E-3</v>
      </c>
      <c r="F38" s="207">
        <v>5.7000000000000002E-3</v>
      </c>
      <c r="G38" s="207">
        <v>5.7000000000000002E-3</v>
      </c>
      <c r="H38" s="207">
        <v>5.7000000000000002E-3</v>
      </c>
      <c r="I38" s="207">
        <v>5.7000000000000002E-3</v>
      </c>
      <c r="J38" s="207">
        <v>5.7000000000000002E-3</v>
      </c>
      <c r="K38" s="207">
        <v>5.7000000000000002E-3</v>
      </c>
      <c r="L38" s="207">
        <v>5.7000000000000002E-3</v>
      </c>
      <c r="M38" s="207">
        <v>5.7000000000000002E-3</v>
      </c>
      <c r="N38" s="183"/>
      <c r="O38" s="190">
        <v>24389946.963065181</v>
      </c>
      <c r="P38" s="190">
        <v>22042821.33255516</v>
      </c>
      <c r="Q38" s="190">
        <v>23550232.165716711</v>
      </c>
      <c r="R38" s="190">
        <v>23899020.48507832</v>
      </c>
      <c r="S38" s="190">
        <v>24067957.067998253</v>
      </c>
      <c r="T38" s="190">
        <v>20018527.621870901</v>
      </c>
      <c r="U38" s="190">
        <v>23079260.695105121</v>
      </c>
      <c r="V38" s="190">
        <v>23749610.864359088</v>
      </c>
      <c r="W38" s="190">
        <v>22036509.477692042</v>
      </c>
      <c r="X38" s="190">
        <v>23917690.056634918</v>
      </c>
      <c r="Y38" s="190">
        <v>23240064.896064423</v>
      </c>
      <c r="Z38" s="190">
        <v>22784774.794544443</v>
      </c>
      <c r="AA38" s="194"/>
      <c r="AB38" s="182">
        <f t="shared" si="35"/>
        <v>139022.69768947153</v>
      </c>
      <c r="AC38" s="182">
        <f t="shared" si="33"/>
        <v>125644.08159556442</v>
      </c>
      <c r="AD38" s="182">
        <f t="shared" si="33"/>
        <v>134236.32334458525</v>
      </c>
      <c r="AE38" s="182">
        <f t="shared" si="33"/>
        <v>136224.41676494642</v>
      </c>
      <c r="AF38" s="182">
        <f t="shared" si="33"/>
        <v>137187.35528759004</v>
      </c>
      <c r="AG38" s="182">
        <f t="shared" si="33"/>
        <v>114105.60744466414</v>
      </c>
      <c r="AH38" s="182">
        <f t="shared" si="33"/>
        <v>131551.78596209918</v>
      </c>
      <c r="AI38" s="182">
        <f t="shared" si="33"/>
        <v>135372.7819268468</v>
      </c>
      <c r="AJ38" s="182">
        <f t="shared" si="33"/>
        <v>125608.10402284464</v>
      </c>
      <c r="AK38" s="182">
        <f t="shared" si="33"/>
        <v>136330.83332281903</v>
      </c>
      <c r="AL38" s="182">
        <f t="shared" si="33"/>
        <v>132468.36990756722</v>
      </c>
      <c r="AM38" s="182">
        <f t="shared" si="33"/>
        <v>129873.21632890333</v>
      </c>
      <c r="AN38" s="195">
        <f t="shared" si="34"/>
        <v>1577625.5735979022</v>
      </c>
      <c r="AP38"/>
    </row>
    <row r="39" spans="1:42" s="178" customFormat="1" x14ac:dyDescent="0.25">
      <c r="A39" s="191" t="s">
        <v>131</v>
      </c>
      <c r="B39" s="207">
        <v>5.7000000000000002E-3</v>
      </c>
      <c r="C39" s="207">
        <v>5.7000000000000002E-3</v>
      </c>
      <c r="D39" s="207">
        <v>5.7000000000000002E-3</v>
      </c>
      <c r="E39" s="207">
        <v>5.7000000000000002E-3</v>
      </c>
      <c r="F39" s="207">
        <v>5.7000000000000002E-3</v>
      </c>
      <c r="G39" s="207">
        <v>5.7000000000000002E-3</v>
      </c>
      <c r="H39" s="207">
        <v>5.7000000000000002E-3</v>
      </c>
      <c r="I39" s="207">
        <v>5.7000000000000002E-3</v>
      </c>
      <c r="J39" s="207">
        <v>5.7000000000000002E-3</v>
      </c>
      <c r="K39" s="207">
        <v>5.7000000000000002E-3</v>
      </c>
      <c r="L39" s="207">
        <v>5.7000000000000002E-3</v>
      </c>
      <c r="M39" s="207">
        <v>5.7000000000000002E-3</v>
      </c>
      <c r="N39" s="183"/>
      <c r="O39" s="190">
        <v>32322552.016518295</v>
      </c>
      <c r="P39" s="190">
        <v>30006251.178964101</v>
      </c>
      <c r="Q39" s="190">
        <v>30357785.238700047</v>
      </c>
      <c r="R39" s="190">
        <v>29704111.108714927</v>
      </c>
      <c r="S39" s="190">
        <v>24459265.674151547</v>
      </c>
      <c r="T39" s="190">
        <v>25858919.492403749</v>
      </c>
      <c r="U39" s="190">
        <v>26218268.116669703</v>
      </c>
      <c r="V39" s="190">
        <v>27601109.588723823</v>
      </c>
      <c r="W39" s="190">
        <v>25706181.451538093</v>
      </c>
      <c r="X39" s="190">
        <v>28754260.09374487</v>
      </c>
      <c r="Y39" s="190">
        <v>30083758.720726956</v>
      </c>
      <c r="Z39" s="190">
        <v>26650176.451933596</v>
      </c>
      <c r="AA39" s="194"/>
      <c r="AB39" s="182">
        <f t="shared" si="35"/>
        <v>184238.54649415429</v>
      </c>
      <c r="AC39" s="182">
        <f t="shared" si="33"/>
        <v>171035.63172009538</v>
      </c>
      <c r="AD39" s="182">
        <f t="shared" si="33"/>
        <v>173039.37586059028</v>
      </c>
      <c r="AE39" s="182">
        <f t="shared" si="33"/>
        <v>169313.4333196751</v>
      </c>
      <c r="AF39" s="182">
        <f t="shared" si="33"/>
        <v>139417.81434266383</v>
      </c>
      <c r="AG39" s="182">
        <f t="shared" si="33"/>
        <v>147395.84110670138</v>
      </c>
      <c r="AH39" s="182">
        <f t="shared" si="33"/>
        <v>149444.12826501732</v>
      </c>
      <c r="AI39" s="182">
        <f t="shared" si="33"/>
        <v>157326.3246557258</v>
      </c>
      <c r="AJ39" s="182">
        <f t="shared" si="33"/>
        <v>146525.23427376713</v>
      </c>
      <c r="AK39" s="182">
        <f t="shared" si="33"/>
        <v>163899.28253434578</v>
      </c>
      <c r="AL39" s="182">
        <f t="shared" si="33"/>
        <v>171477.42470814366</v>
      </c>
      <c r="AM39" s="182">
        <f t="shared" si="33"/>
        <v>151906.00577602151</v>
      </c>
      <c r="AN39" s="195">
        <f t="shared" si="34"/>
        <v>1925019.0430569015</v>
      </c>
      <c r="AP39"/>
    </row>
    <row r="40" spans="1:42" s="178" customFormat="1" x14ac:dyDescent="0.25">
      <c r="A40" s="191" t="s">
        <v>3</v>
      </c>
      <c r="B40" s="207">
        <v>5.7000000000000002E-3</v>
      </c>
      <c r="C40" s="207">
        <v>5.7000000000000002E-3</v>
      </c>
      <c r="D40" s="207">
        <v>5.7000000000000002E-3</v>
      </c>
      <c r="E40" s="207">
        <v>5.7000000000000002E-3</v>
      </c>
      <c r="F40" s="207">
        <v>5.7000000000000002E-3</v>
      </c>
      <c r="G40" s="207">
        <v>5.7000000000000002E-3</v>
      </c>
      <c r="H40" s="207">
        <v>5.7000000000000002E-3</v>
      </c>
      <c r="I40" s="207">
        <v>5.7000000000000002E-3</v>
      </c>
      <c r="J40" s="207">
        <v>5.7000000000000002E-3</v>
      </c>
      <c r="K40" s="207">
        <v>5.7000000000000002E-3</v>
      </c>
      <c r="L40" s="207">
        <v>5.7000000000000002E-3</v>
      </c>
      <c r="M40" s="207">
        <v>5.7000000000000002E-3</v>
      </c>
      <c r="N40" s="183"/>
      <c r="O40" s="190">
        <v>971599.3776123994</v>
      </c>
      <c r="P40" s="190">
        <v>921439.05447906686</v>
      </c>
      <c r="Q40" s="190">
        <v>925575.95089572901</v>
      </c>
      <c r="R40" s="190">
        <v>893675.57544573105</v>
      </c>
      <c r="S40" s="190">
        <v>891790.14669746452</v>
      </c>
      <c r="T40" s="190">
        <v>1103726.9883290576</v>
      </c>
      <c r="U40" s="190">
        <v>1180067.9929957208</v>
      </c>
      <c r="V40" s="190">
        <v>947439.48737905954</v>
      </c>
      <c r="W40" s="190">
        <v>755798.69066238916</v>
      </c>
      <c r="X40" s="190">
        <v>830645.81126239325</v>
      </c>
      <c r="Y40" s="190">
        <v>1034128.8739957248</v>
      </c>
      <c r="Z40" s="190">
        <v>1141949.9046123943</v>
      </c>
      <c r="AA40" s="194"/>
      <c r="AB40" s="182">
        <f t="shared" si="35"/>
        <v>5538.1164523906764</v>
      </c>
      <c r="AC40" s="182">
        <f t="shared" si="33"/>
        <v>5252.2026105306813</v>
      </c>
      <c r="AD40" s="182">
        <f t="shared" si="33"/>
        <v>5275.7829201056556</v>
      </c>
      <c r="AE40" s="182">
        <f t="shared" si="33"/>
        <v>5093.9507800406673</v>
      </c>
      <c r="AF40" s="182">
        <f t="shared" si="33"/>
        <v>5083.2038361755476</v>
      </c>
      <c r="AG40" s="182">
        <f t="shared" si="33"/>
        <v>6291.2438334756289</v>
      </c>
      <c r="AH40" s="182">
        <f t="shared" si="33"/>
        <v>6726.3875600756091</v>
      </c>
      <c r="AI40" s="182">
        <f t="shared" si="33"/>
        <v>5400.4050780606394</v>
      </c>
      <c r="AJ40" s="182">
        <f t="shared" si="33"/>
        <v>4308.0525367756181</v>
      </c>
      <c r="AK40" s="182">
        <f t="shared" si="33"/>
        <v>4734.681124195642</v>
      </c>
      <c r="AL40" s="182">
        <f t="shared" si="33"/>
        <v>5894.5345817756315</v>
      </c>
      <c r="AM40" s="182">
        <f t="shared" si="33"/>
        <v>6509.1144562906475</v>
      </c>
      <c r="AN40" s="195">
        <f t="shared" si="34"/>
        <v>66107.675769892638</v>
      </c>
      <c r="AP40"/>
    </row>
    <row r="41" spans="1:42" s="178" customFormat="1" x14ac:dyDescent="0.25">
      <c r="A41" s="191" t="s">
        <v>4</v>
      </c>
      <c r="B41" s="207">
        <v>5.7000000000000002E-3</v>
      </c>
      <c r="C41" s="207">
        <v>5.7000000000000002E-3</v>
      </c>
      <c r="D41" s="207">
        <v>5.7000000000000002E-3</v>
      </c>
      <c r="E41" s="207">
        <v>5.7000000000000002E-3</v>
      </c>
      <c r="F41" s="207">
        <v>5.7000000000000002E-3</v>
      </c>
      <c r="G41" s="207">
        <v>5.7000000000000002E-3</v>
      </c>
      <c r="H41" s="207">
        <v>5.7000000000000002E-3</v>
      </c>
      <c r="I41" s="207">
        <v>5.7000000000000002E-3</v>
      </c>
      <c r="J41" s="207">
        <v>5.7000000000000002E-3</v>
      </c>
      <c r="K41" s="207">
        <v>5.7000000000000002E-3</v>
      </c>
      <c r="L41" s="207">
        <v>5.7000000000000002E-3</v>
      </c>
      <c r="M41" s="207">
        <v>5.7000000000000002E-3</v>
      </c>
      <c r="N41" s="183"/>
      <c r="O41" s="190">
        <v>43459.959574397872</v>
      </c>
      <c r="P41" s="190">
        <v>28211.13199938061</v>
      </c>
      <c r="Q41" s="190">
        <v>37712.365142237846</v>
      </c>
      <c r="R41" s="190">
        <v>26859.316673190217</v>
      </c>
      <c r="S41" s="190">
        <v>41744.53250652369</v>
      </c>
      <c r="T41" s="190">
        <v>34586.538399422068</v>
      </c>
      <c r="U41" s="190">
        <v>51186.295839422062</v>
      </c>
      <c r="V41" s="190">
        <v>31957.209642237845</v>
      </c>
      <c r="W41" s="190">
        <v>31720.420170809433</v>
      </c>
      <c r="X41" s="190">
        <v>24761.152399380717</v>
      </c>
      <c r="Y41" s="190">
        <v>45269.315042237846</v>
      </c>
      <c r="Z41" s="190">
        <v>37391.505770809228</v>
      </c>
      <c r="AA41" s="194"/>
      <c r="AB41" s="182">
        <f t="shared" si="35"/>
        <v>247.72176957406788</v>
      </c>
      <c r="AC41" s="182">
        <f t="shared" si="33"/>
        <v>160.80345239646948</v>
      </c>
      <c r="AD41" s="182">
        <f t="shared" si="33"/>
        <v>214.96048131075574</v>
      </c>
      <c r="AE41" s="182">
        <f t="shared" si="33"/>
        <v>153.09810503718424</v>
      </c>
      <c r="AF41" s="182">
        <f t="shared" si="33"/>
        <v>237.94383528718504</v>
      </c>
      <c r="AG41" s="182">
        <f t="shared" si="33"/>
        <v>197.1432688767058</v>
      </c>
      <c r="AH41" s="182">
        <f t="shared" si="33"/>
        <v>291.76188628470578</v>
      </c>
      <c r="AI41" s="182">
        <f t="shared" si="33"/>
        <v>182.15609496075572</v>
      </c>
      <c r="AJ41" s="182">
        <f t="shared" si="33"/>
        <v>180.80639497361378</v>
      </c>
      <c r="AK41" s="182">
        <f t="shared" si="33"/>
        <v>141.1385686764701</v>
      </c>
      <c r="AL41" s="182">
        <f t="shared" si="33"/>
        <v>258.03509574075571</v>
      </c>
      <c r="AM41" s="182">
        <f t="shared" si="33"/>
        <v>213.1315828936126</v>
      </c>
      <c r="AN41" s="195">
        <f t="shared" si="34"/>
        <v>2478.7005360122821</v>
      </c>
      <c r="AP41"/>
    </row>
    <row r="42" spans="1:42" s="178" customFormat="1" x14ac:dyDescent="0.25">
      <c r="A42" s="191" t="s">
        <v>5</v>
      </c>
      <c r="B42" s="207">
        <v>5.7000000000000002E-3</v>
      </c>
      <c r="C42" s="207">
        <v>5.7000000000000002E-3</v>
      </c>
      <c r="D42" s="207">
        <v>5.7000000000000002E-3</v>
      </c>
      <c r="E42" s="207">
        <v>5.7000000000000002E-3</v>
      </c>
      <c r="F42" s="207">
        <v>5.7000000000000002E-3</v>
      </c>
      <c r="G42" s="207">
        <v>5.7000000000000002E-3</v>
      </c>
      <c r="H42" s="207">
        <v>5.7000000000000002E-3</v>
      </c>
      <c r="I42" s="207">
        <v>5.7000000000000002E-3</v>
      </c>
      <c r="J42" s="207">
        <v>5.7000000000000002E-3</v>
      </c>
      <c r="K42" s="207">
        <v>5.7000000000000002E-3</v>
      </c>
      <c r="L42" s="207">
        <v>5.7000000000000002E-3</v>
      </c>
      <c r="M42" s="207">
        <v>5.7000000000000002E-3</v>
      </c>
      <c r="N42" s="183"/>
      <c r="O42" s="190">
        <v>4076491.634879163</v>
      </c>
      <c r="P42" s="190">
        <v>3963541.1413096036</v>
      </c>
      <c r="Q42" s="190">
        <v>3429438.8369045425</v>
      </c>
      <c r="R42" s="190">
        <v>3168819.7381218625</v>
      </c>
      <c r="S42" s="190">
        <v>2742913.5954758064</v>
      </c>
      <c r="T42" s="190">
        <v>2444044.8856504466</v>
      </c>
      <c r="U42" s="190">
        <v>2669372.6612839149</v>
      </c>
      <c r="V42" s="190">
        <v>2948101.336771423</v>
      </c>
      <c r="W42" s="190">
        <v>3406007.378441717</v>
      </c>
      <c r="X42" s="190">
        <v>3671986.326354404</v>
      </c>
      <c r="Y42" s="190">
        <v>4075367.8064700458</v>
      </c>
      <c r="Z42" s="190">
        <v>4507389.3293552492</v>
      </c>
      <c r="AA42" s="194"/>
      <c r="AB42" s="182">
        <f t="shared" si="35"/>
        <v>23236.002318811228</v>
      </c>
      <c r="AC42" s="182">
        <f t="shared" si="33"/>
        <v>22592.184505464742</v>
      </c>
      <c r="AD42" s="182">
        <f t="shared" si="33"/>
        <v>19547.801370355894</v>
      </c>
      <c r="AE42" s="182">
        <f t="shared" si="33"/>
        <v>18062.272507294616</v>
      </c>
      <c r="AF42" s="182">
        <f t="shared" si="33"/>
        <v>15634.607494212098</v>
      </c>
      <c r="AG42" s="182">
        <f t="shared" si="33"/>
        <v>13931.055848207547</v>
      </c>
      <c r="AH42" s="182">
        <f t="shared" si="33"/>
        <v>15215.424169318316</v>
      </c>
      <c r="AI42" s="182">
        <f t="shared" si="33"/>
        <v>16804.177619597111</v>
      </c>
      <c r="AJ42" s="182">
        <f t="shared" si="33"/>
        <v>19414.242057117786</v>
      </c>
      <c r="AK42" s="182">
        <f t="shared" si="33"/>
        <v>20930.322060220104</v>
      </c>
      <c r="AL42" s="182">
        <f t="shared" si="33"/>
        <v>23229.596496879261</v>
      </c>
      <c r="AM42" s="182">
        <f t="shared" si="33"/>
        <v>25692.119177324923</v>
      </c>
      <c r="AN42" s="195">
        <f t="shared" si="34"/>
        <v>234289.80562480362</v>
      </c>
      <c r="AP42"/>
    </row>
    <row r="43" spans="1:42" s="178" customFormat="1" x14ac:dyDescent="0.25">
      <c r="A43" s="185" t="s">
        <v>143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183"/>
      <c r="O43" s="186">
        <v>436992416.08790416</v>
      </c>
      <c r="P43" s="186">
        <v>404315587.59032083</v>
      </c>
      <c r="Q43" s="186">
        <v>407505608.07383442</v>
      </c>
      <c r="R43" s="186">
        <v>375502899.7623831</v>
      </c>
      <c r="S43" s="186">
        <v>376326878.45776266</v>
      </c>
      <c r="T43" s="186">
        <v>409960307.53765833</v>
      </c>
      <c r="U43" s="186">
        <v>465379646.48418564</v>
      </c>
      <c r="V43" s="186">
        <v>446396513.47982961</v>
      </c>
      <c r="W43" s="186">
        <v>389983478.22204691</v>
      </c>
      <c r="X43" s="186">
        <v>376425923.41261667</v>
      </c>
      <c r="Y43" s="186">
        <v>398712646.14604026</v>
      </c>
      <c r="Z43" s="186">
        <v>422089170.07137597</v>
      </c>
      <c r="AA43" s="183"/>
      <c r="AB43" s="187">
        <f t="shared" ref="AB43:AN43" si="36">SUM(AB35:AB42)</f>
        <v>2490856.7717010537</v>
      </c>
      <c r="AC43" s="187">
        <f t="shared" si="36"/>
        <v>2304598.8492648285</v>
      </c>
      <c r="AD43" s="187">
        <f t="shared" si="36"/>
        <v>2322781.966020857</v>
      </c>
      <c r="AE43" s="187">
        <f t="shared" si="36"/>
        <v>2140366.5286455834</v>
      </c>
      <c r="AF43" s="187">
        <f t="shared" si="36"/>
        <v>2145063.2072092476</v>
      </c>
      <c r="AG43" s="187">
        <f t="shared" si="36"/>
        <v>2336773.7529646526</v>
      </c>
      <c r="AH43" s="187">
        <f t="shared" si="36"/>
        <v>2652663.984959858</v>
      </c>
      <c r="AI43" s="187">
        <f t="shared" si="36"/>
        <v>2544460.1268350282</v>
      </c>
      <c r="AJ43" s="187">
        <f t="shared" si="36"/>
        <v>2222905.8258656678</v>
      </c>
      <c r="AK43" s="187">
        <f t="shared" si="36"/>
        <v>2145627.7634519152</v>
      </c>
      <c r="AL43" s="187">
        <f t="shared" si="36"/>
        <v>2272662.0830324297</v>
      </c>
      <c r="AM43" s="187">
        <f t="shared" si="36"/>
        <v>2405908.2694068425</v>
      </c>
      <c r="AN43" s="187">
        <f t="shared" si="36"/>
        <v>27984669.129357964</v>
      </c>
      <c r="AP43"/>
    </row>
    <row r="44" spans="1:42" s="178" customFormat="1" ht="15.75" x14ac:dyDescent="0.25">
      <c r="A44" s="196" t="s">
        <v>137</v>
      </c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9"/>
      <c r="N44" s="183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3"/>
      <c r="AA44" s="194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89"/>
      <c r="AN44" s="195"/>
      <c r="AP44"/>
    </row>
    <row r="45" spans="1:42" s="178" customFormat="1" x14ac:dyDescent="0.25">
      <c r="A45" s="191" t="s">
        <v>0</v>
      </c>
      <c r="B45" s="207">
        <v>8.0000000000000002E-3</v>
      </c>
      <c r="C45" s="207">
        <v>8.0000000000000002E-3</v>
      </c>
      <c r="D45" s="207">
        <v>8.0000000000000002E-3</v>
      </c>
      <c r="E45" s="207">
        <v>8.0000000000000002E-3</v>
      </c>
      <c r="F45" s="207">
        <v>8.0000000000000002E-3</v>
      </c>
      <c r="G45" s="207">
        <v>8.0000000000000002E-3</v>
      </c>
      <c r="H45" s="207">
        <v>8.0000000000000002E-3</v>
      </c>
      <c r="I45" s="207">
        <v>8.0000000000000002E-3</v>
      </c>
      <c r="J45" s="207">
        <v>8.0000000000000002E-3</v>
      </c>
      <c r="K45" s="207">
        <v>8.0000000000000002E-3</v>
      </c>
      <c r="L45" s="207">
        <v>8.0000000000000002E-3</v>
      </c>
      <c r="M45" s="207">
        <v>8.0000000000000002E-3</v>
      </c>
      <c r="N45" s="183"/>
      <c r="O45" s="190">
        <v>149661678.40167341</v>
      </c>
      <c r="P45" s="190">
        <v>136979245.0427838</v>
      </c>
      <c r="Q45" s="190">
        <v>135585637.68743125</v>
      </c>
      <c r="R45" s="190">
        <v>122249662.94180256</v>
      </c>
      <c r="S45" s="190">
        <v>122974667.37354186</v>
      </c>
      <c r="T45" s="190">
        <v>142614907.85531557</v>
      </c>
      <c r="U45" s="190">
        <v>172225556.55082604</v>
      </c>
      <c r="V45" s="190">
        <v>162979494.93154991</v>
      </c>
      <c r="W45" s="190">
        <v>134505573.2875323</v>
      </c>
      <c r="X45" s="190">
        <v>133439399.21316184</v>
      </c>
      <c r="Y45" s="190">
        <v>137807721.33330089</v>
      </c>
      <c r="Z45" s="190">
        <v>148542475.07749742</v>
      </c>
      <c r="AA45" s="194"/>
      <c r="AB45" s="182">
        <f>+B45*O45</f>
        <v>1197293.4272133873</v>
      </c>
      <c r="AC45" s="182">
        <f t="shared" ref="AC45:AM52" si="37">+C45*P45</f>
        <v>1095833.9603422703</v>
      </c>
      <c r="AD45" s="182">
        <f t="shared" si="37"/>
        <v>1084685.1014994499</v>
      </c>
      <c r="AE45" s="182">
        <f t="shared" si="37"/>
        <v>977997.30353442056</v>
      </c>
      <c r="AF45" s="182">
        <f t="shared" si="37"/>
        <v>983797.33898833487</v>
      </c>
      <c r="AG45" s="182">
        <f t="shared" si="37"/>
        <v>1140919.2628425246</v>
      </c>
      <c r="AH45" s="182">
        <f t="shared" si="37"/>
        <v>1377804.4524066083</v>
      </c>
      <c r="AI45" s="182">
        <f t="shared" si="37"/>
        <v>1303835.9594523993</v>
      </c>
      <c r="AJ45" s="182">
        <f t="shared" si="37"/>
        <v>1076044.5863002585</v>
      </c>
      <c r="AK45" s="182">
        <f t="shared" si="37"/>
        <v>1067515.1937052947</v>
      </c>
      <c r="AL45" s="182">
        <f t="shared" si="37"/>
        <v>1102461.7706664072</v>
      </c>
      <c r="AM45" s="182">
        <f t="shared" si="37"/>
        <v>1188339.8006199794</v>
      </c>
      <c r="AN45" s="195">
        <f t="shared" ref="AN45:AN52" si="38">SUM(AB45:AM45)</f>
        <v>13596528.157571338</v>
      </c>
      <c r="AP45"/>
    </row>
    <row r="46" spans="1:42" s="178" customFormat="1" x14ac:dyDescent="0.25">
      <c r="A46" s="191" t="s">
        <v>1</v>
      </c>
      <c r="B46" s="207">
        <v>7.0000000000000001E-3</v>
      </c>
      <c r="C46" s="207">
        <v>7.0000000000000001E-3</v>
      </c>
      <c r="D46" s="207">
        <v>7.0000000000000001E-3</v>
      </c>
      <c r="E46" s="207">
        <v>7.0000000000000001E-3</v>
      </c>
      <c r="F46" s="207">
        <v>7.0000000000000001E-3</v>
      </c>
      <c r="G46" s="207">
        <v>7.0000000000000001E-3</v>
      </c>
      <c r="H46" s="207">
        <v>7.0000000000000001E-3</v>
      </c>
      <c r="I46" s="207">
        <v>7.0000000000000001E-3</v>
      </c>
      <c r="J46" s="207">
        <v>7.0000000000000001E-3</v>
      </c>
      <c r="K46" s="207">
        <v>7.0000000000000001E-3</v>
      </c>
      <c r="L46" s="207">
        <v>7.0000000000000001E-3</v>
      </c>
      <c r="M46" s="207">
        <v>7.0000000000000001E-3</v>
      </c>
      <c r="N46" s="183"/>
      <c r="O46" s="190">
        <v>55257672.034677684</v>
      </c>
      <c r="P46" s="190">
        <v>50490546.364033498</v>
      </c>
      <c r="Q46" s="190">
        <v>51603358.447877862</v>
      </c>
      <c r="R46" s="190">
        <v>45997569.037373438</v>
      </c>
      <c r="S46" s="190">
        <v>48300232.928217687</v>
      </c>
      <c r="T46" s="190">
        <v>54006411.050678216</v>
      </c>
      <c r="U46" s="190">
        <v>60679874.569991343</v>
      </c>
      <c r="V46" s="190">
        <v>53727130.810204186</v>
      </c>
      <c r="W46" s="190">
        <v>49251981.381350741</v>
      </c>
      <c r="X46" s="190">
        <v>40727611.945286244</v>
      </c>
      <c r="Y46" s="190">
        <v>50292627.555621058</v>
      </c>
      <c r="Z46" s="190">
        <v>53921364.618109204</v>
      </c>
      <c r="AA46" s="194"/>
      <c r="AB46" s="182">
        <f t="shared" ref="AB46:AB52" si="39">+B46*O46</f>
        <v>386803.70424274378</v>
      </c>
      <c r="AC46" s="182">
        <f t="shared" si="37"/>
        <v>353433.82454823446</v>
      </c>
      <c r="AD46" s="182">
        <f t="shared" si="37"/>
        <v>361223.50913514505</v>
      </c>
      <c r="AE46" s="182">
        <f t="shared" si="37"/>
        <v>321982.98326161405</v>
      </c>
      <c r="AF46" s="182">
        <f t="shared" si="37"/>
        <v>338101.63049752382</v>
      </c>
      <c r="AG46" s="182">
        <f t="shared" si="37"/>
        <v>378044.8773547475</v>
      </c>
      <c r="AH46" s="182">
        <f t="shared" si="37"/>
        <v>424759.12198993942</v>
      </c>
      <c r="AI46" s="182">
        <f t="shared" si="37"/>
        <v>376089.91567142931</v>
      </c>
      <c r="AJ46" s="182">
        <f t="shared" si="37"/>
        <v>344763.86966945522</v>
      </c>
      <c r="AK46" s="182">
        <f t="shared" si="37"/>
        <v>285093.2836170037</v>
      </c>
      <c r="AL46" s="182">
        <f t="shared" si="37"/>
        <v>352048.39288934739</v>
      </c>
      <c r="AM46" s="182">
        <f t="shared" si="37"/>
        <v>377449.55232676445</v>
      </c>
      <c r="AN46" s="195">
        <f t="shared" si="38"/>
        <v>4299794.6652039476</v>
      </c>
      <c r="AP46"/>
    </row>
    <row r="47" spans="1:42" s="178" customFormat="1" x14ac:dyDescent="0.25">
      <c r="A47" s="191" t="s">
        <v>2</v>
      </c>
      <c r="B47" s="207">
        <v>2.7826</v>
      </c>
      <c r="C47" s="207">
        <v>2.7826</v>
      </c>
      <c r="D47" s="207">
        <v>2.7826</v>
      </c>
      <c r="E47" s="207">
        <v>2.7826</v>
      </c>
      <c r="F47" s="207">
        <v>2.7826</v>
      </c>
      <c r="G47" s="207">
        <v>2.7826</v>
      </c>
      <c r="H47" s="207">
        <v>2.7826</v>
      </c>
      <c r="I47" s="207">
        <v>2.7826</v>
      </c>
      <c r="J47" s="207">
        <v>2.7826</v>
      </c>
      <c r="K47" s="207">
        <v>2.7826</v>
      </c>
      <c r="L47" s="207">
        <v>2.7826</v>
      </c>
      <c r="M47" s="207">
        <v>2.7826</v>
      </c>
      <c r="N47" s="183"/>
      <c r="O47" s="190">
        <v>392110.00360810797</v>
      </c>
      <c r="P47" s="190">
        <v>405105.96170579101</v>
      </c>
      <c r="Q47" s="190">
        <v>408776.532522308</v>
      </c>
      <c r="R47" s="190">
        <v>405251.12203083298</v>
      </c>
      <c r="S47" s="190">
        <v>409205.255602372</v>
      </c>
      <c r="T47" s="190">
        <v>480069.756296437</v>
      </c>
      <c r="U47" s="190">
        <v>476027.85238499602</v>
      </c>
      <c r="V47" s="190">
        <v>437111.254376053</v>
      </c>
      <c r="W47" s="190">
        <v>426187.842967198</v>
      </c>
      <c r="X47" s="190">
        <v>432352.51131076802</v>
      </c>
      <c r="Y47" s="190">
        <v>406896.54501691298</v>
      </c>
      <c r="Z47" s="190">
        <v>420216.67689097801</v>
      </c>
      <c r="AA47" s="194"/>
      <c r="AB47" s="182">
        <f t="shared" si="39"/>
        <v>1091085.2960399212</v>
      </c>
      <c r="AC47" s="182">
        <f t="shared" si="37"/>
        <v>1127247.8490425341</v>
      </c>
      <c r="AD47" s="182">
        <f t="shared" si="37"/>
        <v>1137461.5793965743</v>
      </c>
      <c r="AE47" s="182">
        <f t="shared" si="37"/>
        <v>1127651.7721629958</v>
      </c>
      <c r="AF47" s="182">
        <f t="shared" si="37"/>
        <v>1138654.5442391604</v>
      </c>
      <c r="AG47" s="182">
        <f t="shared" si="37"/>
        <v>1335842.1038704657</v>
      </c>
      <c r="AH47" s="182">
        <f t="shared" si="37"/>
        <v>1324595.1020464899</v>
      </c>
      <c r="AI47" s="182">
        <f t="shared" si="37"/>
        <v>1216305.776426805</v>
      </c>
      <c r="AJ47" s="182">
        <f t="shared" si="37"/>
        <v>1185910.2918405251</v>
      </c>
      <c r="AK47" s="182">
        <f t="shared" si="37"/>
        <v>1203064.097973343</v>
      </c>
      <c r="AL47" s="182">
        <f t="shared" si="37"/>
        <v>1132230.3261640621</v>
      </c>
      <c r="AM47" s="182">
        <f t="shared" si="37"/>
        <v>1169294.9251168354</v>
      </c>
      <c r="AN47" s="195">
        <f t="shared" si="38"/>
        <v>14189343.664319711</v>
      </c>
      <c r="AP47"/>
    </row>
    <row r="48" spans="1:42" s="178" customFormat="1" x14ac:dyDescent="0.25">
      <c r="A48" s="191" t="s">
        <v>130</v>
      </c>
      <c r="B48" s="207">
        <v>3.1787000000000001</v>
      </c>
      <c r="C48" s="207">
        <v>3.1787000000000001</v>
      </c>
      <c r="D48" s="207">
        <v>3.1787000000000001</v>
      </c>
      <c r="E48" s="207">
        <v>3.1787000000000001</v>
      </c>
      <c r="F48" s="207">
        <v>3.1787000000000001</v>
      </c>
      <c r="G48" s="207">
        <v>3.1787000000000001</v>
      </c>
      <c r="H48" s="207">
        <v>3.1787000000000001</v>
      </c>
      <c r="I48" s="207">
        <v>3.1787000000000001</v>
      </c>
      <c r="J48" s="207">
        <v>3.1787000000000001</v>
      </c>
      <c r="K48" s="207">
        <v>3.1787000000000001</v>
      </c>
      <c r="L48" s="207">
        <v>3.1787000000000001</v>
      </c>
      <c r="M48" s="207">
        <v>3.1787000000000001</v>
      </c>
      <c r="N48" s="183"/>
      <c r="O48" s="190">
        <v>54755.510642144582</v>
      </c>
      <c r="P48" s="190">
        <v>53529.760439751706</v>
      </c>
      <c r="Q48" s="190">
        <v>52062.56651818414</v>
      </c>
      <c r="R48" s="190">
        <v>55159.314837329832</v>
      </c>
      <c r="S48" s="190">
        <v>54764.205625716801</v>
      </c>
      <c r="T48" s="190">
        <v>53339.105623422605</v>
      </c>
      <c r="U48" s="190">
        <v>52174.769791532068</v>
      </c>
      <c r="V48" s="190">
        <v>53075.561764075625</v>
      </c>
      <c r="W48" s="190">
        <v>52936.139185481596</v>
      </c>
      <c r="X48" s="190">
        <v>52127.861630007952</v>
      </c>
      <c r="Y48" s="190">
        <v>51455.986564280145</v>
      </c>
      <c r="Z48" s="190">
        <v>53266.148935409845</v>
      </c>
      <c r="AA48" s="194"/>
      <c r="AB48" s="182">
        <f t="shared" si="39"/>
        <v>174051.34167818498</v>
      </c>
      <c r="AC48" s="182">
        <f t="shared" si="37"/>
        <v>170155.04950983875</v>
      </c>
      <c r="AD48" s="182">
        <f t="shared" si="37"/>
        <v>165491.28019135192</v>
      </c>
      <c r="AE48" s="182">
        <f t="shared" si="37"/>
        <v>175334.91407342034</v>
      </c>
      <c r="AF48" s="182">
        <f t="shared" si="37"/>
        <v>174078.980422466</v>
      </c>
      <c r="AG48" s="182">
        <f t="shared" si="37"/>
        <v>169549.01504517344</v>
      </c>
      <c r="AH48" s="182">
        <f t="shared" si="37"/>
        <v>165847.94073634298</v>
      </c>
      <c r="AI48" s="182">
        <f t="shared" si="37"/>
        <v>168711.2881794672</v>
      </c>
      <c r="AJ48" s="182">
        <f t="shared" si="37"/>
        <v>168268.10562889036</v>
      </c>
      <c r="AK48" s="182">
        <f t="shared" si="37"/>
        <v>165698.83376330629</v>
      </c>
      <c r="AL48" s="182">
        <f t="shared" si="37"/>
        <v>163563.14449187729</v>
      </c>
      <c r="AM48" s="182">
        <f t="shared" si="37"/>
        <v>169317.10762098728</v>
      </c>
      <c r="AN48" s="195">
        <f t="shared" si="38"/>
        <v>2030067.0013413068</v>
      </c>
      <c r="AP48"/>
    </row>
    <row r="49" spans="1:42" s="178" customFormat="1" x14ac:dyDescent="0.25">
      <c r="A49" s="191" t="s">
        <v>131</v>
      </c>
      <c r="B49" s="207">
        <v>3.1787000000000001</v>
      </c>
      <c r="C49" s="207">
        <v>3.1787000000000001</v>
      </c>
      <c r="D49" s="207">
        <v>3.1787000000000001</v>
      </c>
      <c r="E49" s="207">
        <v>3.1787000000000001</v>
      </c>
      <c r="F49" s="207">
        <v>3.1787000000000001</v>
      </c>
      <c r="G49" s="207">
        <v>3.1787000000000001</v>
      </c>
      <c r="H49" s="207">
        <v>3.1787000000000001</v>
      </c>
      <c r="I49" s="207">
        <v>3.1787000000000001</v>
      </c>
      <c r="J49" s="207">
        <v>3.1787000000000001</v>
      </c>
      <c r="K49" s="207">
        <v>3.1787000000000001</v>
      </c>
      <c r="L49" s="207">
        <v>3.1787000000000001</v>
      </c>
      <c r="M49" s="207">
        <v>3.1787000000000001</v>
      </c>
      <c r="N49" s="183"/>
      <c r="O49" s="190">
        <v>163975.20366596041</v>
      </c>
      <c r="P49" s="190">
        <v>165177.42173567406</v>
      </c>
      <c r="Q49" s="190">
        <v>161742.57540659732</v>
      </c>
      <c r="R49" s="190">
        <v>157412.09893843226</v>
      </c>
      <c r="S49" s="190">
        <v>148988.68400334183</v>
      </c>
      <c r="T49" s="190">
        <v>167971.09758254356</v>
      </c>
      <c r="U49" s="190">
        <v>163321.37836625011</v>
      </c>
      <c r="V49" s="190">
        <v>157849.56432376031</v>
      </c>
      <c r="W49" s="190">
        <v>162412.45858739907</v>
      </c>
      <c r="X49" s="190">
        <v>156158.55392799067</v>
      </c>
      <c r="Y49" s="190">
        <v>155037.33293445004</v>
      </c>
      <c r="Z49" s="190">
        <v>161131.21034982498</v>
      </c>
      <c r="AA49" s="194"/>
      <c r="AB49" s="182">
        <f t="shared" si="39"/>
        <v>521227.97989298834</v>
      </c>
      <c r="AC49" s="182">
        <f t="shared" si="37"/>
        <v>525049.47047118715</v>
      </c>
      <c r="AD49" s="182">
        <f t="shared" si="37"/>
        <v>514131.1244449509</v>
      </c>
      <c r="AE49" s="182">
        <f t="shared" si="37"/>
        <v>500365.83889559464</v>
      </c>
      <c r="AF49" s="182">
        <f t="shared" si="37"/>
        <v>473590.32984142267</v>
      </c>
      <c r="AG49" s="182">
        <f t="shared" si="37"/>
        <v>533929.72788563126</v>
      </c>
      <c r="AH49" s="182">
        <f t="shared" si="37"/>
        <v>519149.66541279922</v>
      </c>
      <c r="AI49" s="182">
        <f t="shared" si="37"/>
        <v>501756.41011593689</v>
      </c>
      <c r="AJ49" s="182">
        <f t="shared" si="37"/>
        <v>516260.48211176542</v>
      </c>
      <c r="AK49" s="182">
        <f t="shared" si="37"/>
        <v>496381.19537090394</v>
      </c>
      <c r="AL49" s="182">
        <f t="shared" si="37"/>
        <v>492817.17019873636</v>
      </c>
      <c r="AM49" s="182">
        <f t="shared" si="37"/>
        <v>512187.77833898866</v>
      </c>
      <c r="AN49" s="195">
        <f t="shared" si="38"/>
        <v>6106847.1729809055</v>
      </c>
      <c r="AP49"/>
    </row>
    <row r="50" spans="1:42" s="178" customFormat="1" x14ac:dyDescent="0.25">
      <c r="A50" s="191" t="s">
        <v>3</v>
      </c>
      <c r="B50" s="207">
        <v>7.1000000000000004E-3</v>
      </c>
      <c r="C50" s="207">
        <v>7.1000000000000004E-3</v>
      </c>
      <c r="D50" s="207">
        <v>7.1000000000000004E-3</v>
      </c>
      <c r="E50" s="207">
        <v>7.1000000000000004E-3</v>
      </c>
      <c r="F50" s="207">
        <v>7.1000000000000004E-3</v>
      </c>
      <c r="G50" s="207">
        <v>7.1000000000000004E-3</v>
      </c>
      <c r="H50" s="207">
        <v>7.1000000000000004E-3</v>
      </c>
      <c r="I50" s="207">
        <v>7.1000000000000004E-3</v>
      </c>
      <c r="J50" s="207">
        <v>7.1000000000000004E-3</v>
      </c>
      <c r="K50" s="207">
        <v>7.1000000000000004E-3</v>
      </c>
      <c r="L50" s="207">
        <v>7.1000000000000004E-3</v>
      </c>
      <c r="M50" s="207">
        <v>7.1000000000000004E-3</v>
      </c>
      <c r="N50" s="183"/>
      <c r="O50" s="190">
        <v>971599.3776123994</v>
      </c>
      <c r="P50" s="190">
        <v>921439.05447906686</v>
      </c>
      <c r="Q50" s="190">
        <v>925575.95089572901</v>
      </c>
      <c r="R50" s="190">
        <v>893675.57544573105</v>
      </c>
      <c r="S50" s="190">
        <v>891790.14669746452</v>
      </c>
      <c r="T50" s="190">
        <v>1103726.9883290576</v>
      </c>
      <c r="U50" s="190">
        <v>1180067.9929957208</v>
      </c>
      <c r="V50" s="190">
        <v>947439.48737905954</v>
      </c>
      <c r="W50" s="190">
        <v>755798.69066238916</v>
      </c>
      <c r="X50" s="190">
        <v>830645.81126239325</v>
      </c>
      <c r="Y50" s="190">
        <v>1034128.8739957248</v>
      </c>
      <c r="Z50" s="190">
        <v>1141949.9046123943</v>
      </c>
      <c r="AA50" s="194"/>
      <c r="AB50" s="182">
        <f t="shared" si="39"/>
        <v>6898.3555810480366</v>
      </c>
      <c r="AC50" s="182">
        <f t="shared" si="37"/>
        <v>6542.2172868013749</v>
      </c>
      <c r="AD50" s="182">
        <f t="shared" si="37"/>
        <v>6571.5892513596764</v>
      </c>
      <c r="AE50" s="182">
        <f t="shared" si="37"/>
        <v>6345.0965856646908</v>
      </c>
      <c r="AF50" s="182">
        <f t="shared" si="37"/>
        <v>6331.7100415519981</v>
      </c>
      <c r="AG50" s="182">
        <f t="shared" si="37"/>
        <v>7836.4616171363095</v>
      </c>
      <c r="AH50" s="182">
        <f t="shared" si="37"/>
        <v>8378.4827502696189</v>
      </c>
      <c r="AI50" s="182">
        <f t="shared" si="37"/>
        <v>6726.8203603913234</v>
      </c>
      <c r="AJ50" s="182">
        <f t="shared" si="37"/>
        <v>5366.1707037029637</v>
      </c>
      <c r="AK50" s="182">
        <f t="shared" si="37"/>
        <v>5897.5852599629925</v>
      </c>
      <c r="AL50" s="182">
        <f t="shared" si="37"/>
        <v>7342.3150053696463</v>
      </c>
      <c r="AM50" s="182">
        <f t="shared" si="37"/>
        <v>8107.8443227480002</v>
      </c>
      <c r="AN50" s="195">
        <f t="shared" si="38"/>
        <v>82344.648766006634</v>
      </c>
      <c r="AP50"/>
    </row>
    <row r="51" spans="1:42" s="178" customFormat="1" x14ac:dyDescent="0.25">
      <c r="A51" s="191" t="s">
        <v>4</v>
      </c>
      <c r="B51" s="207">
        <v>2.3121999999999998</v>
      </c>
      <c r="C51" s="207">
        <v>2.3121999999999998</v>
      </c>
      <c r="D51" s="207">
        <v>2.3121999999999998</v>
      </c>
      <c r="E51" s="207">
        <v>2.3121999999999998</v>
      </c>
      <c r="F51" s="207">
        <v>2.3121999999999998</v>
      </c>
      <c r="G51" s="207">
        <v>2.3121999999999998</v>
      </c>
      <c r="H51" s="207">
        <v>2.3121999999999998</v>
      </c>
      <c r="I51" s="207">
        <v>2.3121999999999998</v>
      </c>
      <c r="J51" s="207">
        <v>2.3121999999999998</v>
      </c>
      <c r="K51" s="207">
        <v>2.3121999999999998</v>
      </c>
      <c r="L51" s="207">
        <v>2.3121999999999998</v>
      </c>
      <c r="M51" s="207">
        <v>2.3121999999999998</v>
      </c>
      <c r="N51" s="183"/>
      <c r="O51" s="190">
        <v>129.106402951532</v>
      </c>
      <c r="P51" s="190">
        <v>73.403235513569797</v>
      </c>
      <c r="Q51" s="190">
        <v>100.660401342581</v>
      </c>
      <c r="R51" s="190">
        <v>71.950643100729195</v>
      </c>
      <c r="S51" s="190">
        <v>111.774398510946</v>
      </c>
      <c r="T51" s="190">
        <v>99.047604307389605</v>
      </c>
      <c r="U51" s="190">
        <v>139.09782968331999</v>
      </c>
      <c r="V51" s="190">
        <v>86.142606716180097</v>
      </c>
      <c r="W51" s="190">
        <v>85.4131126505184</v>
      </c>
      <c r="X51" s="190">
        <v>87.547619885987004</v>
      </c>
      <c r="Y51" s="190">
        <v>99.855183819741995</v>
      </c>
      <c r="Z51" s="190">
        <v>101.42004170317399</v>
      </c>
      <c r="AA51" s="194"/>
      <c r="AB51" s="182">
        <f t="shared" si="39"/>
        <v>298.5198249045323</v>
      </c>
      <c r="AC51" s="182">
        <f t="shared" si="37"/>
        <v>169.72296115447608</v>
      </c>
      <c r="AD51" s="182">
        <f t="shared" si="37"/>
        <v>232.74697998431577</v>
      </c>
      <c r="AE51" s="182">
        <f t="shared" si="37"/>
        <v>166.36427697750602</v>
      </c>
      <c r="AF51" s="182">
        <f t="shared" si="37"/>
        <v>258.44476423700934</v>
      </c>
      <c r="AG51" s="182">
        <f t="shared" si="37"/>
        <v>229.01787067954623</v>
      </c>
      <c r="AH51" s="182">
        <f t="shared" si="37"/>
        <v>321.62200179377243</v>
      </c>
      <c r="AI51" s="182">
        <f t="shared" si="37"/>
        <v>199.17893524915161</v>
      </c>
      <c r="AJ51" s="182">
        <f t="shared" si="37"/>
        <v>197.49219907052864</v>
      </c>
      <c r="AK51" s="182">
        <f t="shared" si="37"/>
        <v>202.42760670037913</v>
      </c>
      <c r="AL51" s="182">
        <f t="shared" si="37"/>
        <v>230.88515602800743</v>
      </c>
      <c r="AM51" s="182">
        <f t="shared" si="37"/>
        <v>234.50342042607889</v>
      </c>
      <c r="AN51" s="195">
        <f t="shared" si="38"/>
        <v>2740.9259972053037</v>
      </c>
      <c r="AP51"/>
    </row>
    <row r="52" spans="1:42" s="178" customFormat="1" x14ac:dyDescent="0.25">
      <c r="A52" s="191" t="s">
        <v>5</v>
      </c>
      <c r="B52" s="207">
        <v>2.1905999999999999</v>
      </c>
      <c r="C52" s="207">
        <v>2.1905999999999999</v>
      </c>
      <c r="D52" s="207">
        <v>2.1905999999999999</v>
      </c>
      <c r="E52" s="207">
        <v>2.1905999999999999</v>
      </c>
      <c r="F52" s="207">
        <v>2.1905999999999999</v>
      </c>
      <c r="G52" s="207">
        <v>2.1905999999999999</v>
      </c>
      <c r="H52" s="207">
        <v>2.1905999999999999</v>
      </c>
      <c r="I52" s="207">
        <v>2.1905999999999999</v>
      </c>
      <c r="J52" s="207">
        <v>2.1905999999999999</v>
      </c>
      <c r="K52" s="207">
        <v>2.1905999999999999</v>
      </c>
      <c r="L52" s="207">
        <v>2.1905999999999999</v>
      </c>
      <c r="M52" s="207">
        <v>2.1905999999999999</v>
      </c>
      <c r="N52" s="183"/>
      <c r="O52" s="190">
        <v>9164.5653803300793</v>
      </c>
      <c r="P52" s="190">
        <v>9164.1593233678905</v>
      </c>
      <c r="Q52" s="190">
        <v>9163.7532664056907</v>
      </c>
      <c r="R52" s="190">
        <v>9163.3472094435001</v>
      </c>
      <c r="S52" s="190">
        <v>9162.9411524813095</v>
      </c>
      <c r="T52" s="190">
        <v>9162.5350955191207</v>
      </c>
      <c r="U52" s="190">
        <v>9162.1290385569191</v>
      </c>
      <c r="V52" s="190">
        <v>9161.7229815947303</v>
      </c>
      <c r="W52" s="190">
        <v>9161.3169246325397</v>
      </c>
      <c r="X52" s="190">
        <v>9160.9108676703509</v>
      </c>
      <c r="Y52" s="190">
        <v>9160.5048107081493</v>
      </c>
      <c r="Z52" s="190">
        <v>9160.0987537459605</v>
      </c>
      <c r="AA52" s="194"/>
      <c r="AB52" s="182">
        <f t="shared" si="39"/>
        <v>20075.896922151071</v>
      </c>
      <c r="AC52" s="182">
        <f t="shared" si="37"/>
        <v>20075.007413769701</v>
      </c>
      <c r="AD52" s="182">
        <f t="shared" si="37"/>
        <v>20074.117905388306</v>
      </c>
      <c r="AE52" s="182">
        <f t="shared" si="37"/>
        <v>20073.228397006929</v>
      </c>
      <c r="AF52" s="182">
        <f t="shared" si="37"/>
        <v>20072.338888625556</v>
      </c>
      <c r="AG52" s="182">
        <f t="shared" si="37"/>
        <v>20071.449380244183</v>
      </c>
      <c r="AH52" s="182">
        <f t="shared" si="37"/>
        <v>20070.559871862784</v>
      </c>
      <c r="AI52" s="182">
        <f t="shared" si="37"/>
        <v>20069.670363481415</v>
      </c>
      <c r="AJ52" s="182">
        <f t="shared" si="37"/>
        <v>20068.780855100042</v>
      </c>
      <c r="AK52" s="182">
        <f t="shared" si="37"/>
        <v>20067.891346718669</v>
      </c>
      <c r="AL52" s="182">
        <f t="shared" si="37"/>
        <v>20067.00183833727</v>
      </c>
      <c r="AM52" s="182">
        <f t="shared" si="37"/>
        <v>20066.1123299559</v>
      </c>
      <c r="AN52" s="195">
        <f t="shared" si="38"/>
        <v>240852.05551264188</v>
      </c>
      <c r="AP52"/>
    </row>
    <row r="53" spans="1:42" s="178" customFormat="1" x14ac:dyDescent="0.25">
      <c r="A53" s="185" t="s">
        <v>144</v>
      </c>
      <c r="B53" s="205"/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183"/>
      <c r="O53" s="186">
        <v>206511084.20366302</v>
      </c>
      <c r="P53" s="186">
        <v>189024281.16773647</v>
      </c>
      <c r="Q53" s="186">
        <v>188746418.17431968</v>
      </c>
      <c r="R53" s="186">
        <v>169767965.38828087</v>
      </c>
      <c r="S53" s="186">
        <v>172788923.30923942</v>
      </c>
      <c r="T53" s="186">
        <v>198435687.43652505</v>
      </c>
      <c r="U53" s="186">
        <v>234786324.3412241</v>
      </c>
      <c r="V53" s="186">
        <v>218311349.47518533</v>
      </c>
      <c r="W53" s="186">
        <v>185164136.53032279</v>
      </c>
      <c r="X53" s="186">
        <v>175647544.35506681</v>
      </c>
      <c r="Y53" s="186">
        <v>189757127.98742783</v>
      </c>
      <c r="Z53" s="186">
        <v>204249665.15519068</v>
      </c>
      <c r="AA53" s="183"/>
      <c r="AB53" s="187">
        <f t="shared" ref="AB53:AN53" si="40">SUM(AB45:AB52)</f>
        <v>3397734.5213953289</v>
      </c>
      <c r="AC53" s="187">
        <f t="shared" si="40"/>
        <v>3298507.10157579</v>
      </c>
      <c r="AD53" s="187">
        <f t="shared" si="40"/>
        <v>3289871.048804204</v>
      </c>
      <c r="AE53" s="187">
        <f t="shared" si="40"/>
        <v>3129917.5011876952</v>
      </c>
      <c r="AF53" s="187">
        <f t="shared" si="40"/>
        <v>3134885.3176833224</v>
      </c>
      <c r="AG53" s="187">
        <f t="shared" si="40"/>
        <v>3586421.9158666027</v>
      </c>
      <c r="AH53" s="187">
        <f t="shared" si="40"/>
        <v>3840926.9472161061</v>
      </c>
      <c r="AI53" s="187">
        <f t="shared" si="40"/>
        <v>3593695.0195051604</v>
      </c>
      <c r="AJ53" s="187">
        <f t="shared" si="40"/>
        <v>3316879.7793087689</v>
      </c>
      <c r="AK53" s="187">
        <f t="shared" si="40"/>
        <v>3243920.5086432341</v>
      </c>
      <c r="AL53" s="187">
        <f t="shared" si="40"/>
        <v>3270761.0064101648</v>
      </c>
      <c r="AM53" s="187">
        <f t="shared" si="40"/>
        <v>3444997.6240966851</v>
      </c>
      <c r="AN53" s="187">
        <f t="shared" si="40"/>
        <v>40548518.291693062</v>
      </c>
      <c r="AP53"/>
    </row>
    <row r="54" spans="1:42" s="178" customFormat="1" ht="15.75" x14ac:dyDescent="0.25">
      <c r="A54" s="196" t="s">
        <v>138</v>
      </c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9"/>
      <c r="N54" s="183"/>
      <c r="O54" s="192"/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3"/>
      <c r="AA54" s="194"/>
      <c r="AB54" s="195"/>
      <c r="AC54" s="195"/>
      <c r="AD54" s="195"/>
      <c r="AE54" s="195"/>
      <c r="AF54" s="195"/>
      <c r="AG54" s="195"/>
      <c r="AH54" s="195"/>
      <c r="AI54" s="195"/>
      <c r="AJ54" s="195"/>
      <c r="AK54" s="195"/>
      <c r="AL54" s="195"/>
      <c r="AM54" s="189"/>
      <c r="AN54" s="195"/>
      <c r="AP54"/>
    </row>
    <row r="55" spans="1:42" s="178" customFormat="1" x14ac:dyDescent="0.25">
      <c r="A55" s="191" t="s">
        <v>0</v>
      </c>
      <c r="B55" s="207">
        <v>5.8999999999999999E-3</v>
      </c>
      <c r="C55" s="207">
        <v>5.8999999999999999E-3</v>
      </c>
      <c r="D55" s="207">
        <v>5.8999999999999999E-3</v>
      </c>
      <c r="E55" s="207">
        <v>5.8999999999999999E-3</v>
      </c>
      <c r="F55" s="207">
        <v>5.8999999999999999E-3</v>
      </c>
      <c r="G55" s="207">
        <v>5.8999999999999999E-3</v>
      </c>
      <c r="H55" s="207">
        <v>5.8999999999999999E-3</v>
      </c>
      <c r="I55" s="207">
        <v>5.8999999999999999E-3</v>
      </c>
      <c r="J55" s="207">
        <v>5.8999999999999999E-3</v>
      </c>
      <c r="K55" s="207">
        <v>5.8999999999999999E-3</v>
      </c>
      <c r="L55" s="207">
        <v>5.8999999999999999E-3</v>
      </c>
      <c r="M55" s="207">
        <v>5.8999999999999999E-3</v>
      </c>
      <c r="N55" s="183"/>
      <c r="O55" s="190">
        <v>149661678.40167341</v>
      </c>
      <c r="P55" s="190">
        <v>136979245.0427838</v>
      </c>
      <c r="Q55" s="190">
        <v>135585637.68743125</v>
      </c>
      <c r="R55" s="190">
        <v>122249662.94180256</v>
      </c>
      <c r="S55" s="190">
        <v>122974667.37354186</v>
      </c>
      <c r="T55" s="190">
        <v>142614907.85531557</v>
      </c>
      <c r="U55" s="190">
        <v>172225556.55082604</v>
      </c>
      <c r="V55" s="190">
        <v>162979494.93154991</v>
      </c>
      <c r="W55" s="190">
        <v>134505573.2875323</v>
      </c>
      <c r="X55" s="190">
        <v>133439399.21316184</v>
      </c>
      <c r="Y55" s="190">
        <v>137807721.33330089</v>
      </c>
      <c r="Z55" s="190">
        <v>148542475.07749742</v>
      </c>
      <c r="AA55" s="194"/>
      <c r="AB55" s="182">
        <f>+B55*O55</f>
        <v>883003.90256987303</v>
      </c>
      <c r="AC55" s="182">
        <f t="shared" ref="AC55:AM62" si="41">+C55*P55</f>
        <v>808177.5457524244</v>
      </c>
      <c r="AD55" s="182">
        <f t="shared" si="41"/>
        <v>799955.26235584437</v>
      </c>
      <c r="AE55" s="182">
        <f t="shared" si="41"/>
        <v>721273.01135663514</v>
      </c>
      <c r="AF55" s="182">
        <f t="shared" si="41"/>
        <v>725550.53750389698</v>
      </c>
      <c r="AG55" s="182">
        <f t="shared" si="41"/>
        <v>841427.95634636178</v>
      </c>
      <c r="AH55" s="182">
        <f t="shared" si="41"/>
        <v>1016130.7836498737</v>
      </c>
      <c r="AI55" s="182">
        <f t="shared" si="41"/>
        <v>961579.02009614441</v>
      </c>
      <c r="AJ55" s="182">
        <f t="shared" si="41"/>
        <v>793582.8823964406</v>
      </c>
      <c r="AK55" s="182">
        <f t="shared" si="41"/>
        <v>787292.45535765484</v>
      </c>
      <c r="AL55" s="182">
        <f t="shared" si="41"/>
        <v>813065.55586647522</v>
      </c>
      <c r="AM55" s="182">
        <f t="shared" si="41"/>
        <v>876400.60295723472</v>
      </c>
      <c r="AN55" s="195">
        <f t="shared" ref="AN55:AN62" si="42">SUM(AB55:AM55)</f>
        <v>10027439.516208861</v>
      </c>
      <c r="AP55"/>
    </row>
    <row r="56" spans="1:42" s="178" customFormat="1" x14ac:dyDescent="0.25">
      <c r="A56" s="191" t="s">
        <v>1</v>
      </c>
      <c r="B56" s="207">
        <v>5.3E-3</v>
      </c>
      <c r="C56" s="207">
        <v>5.3E-3</v>
      </c>
      <c r="D56" s="207">
        <v>5.3E-3</v>
      </c>
      <c r="E56" s="207">
        <v>5.3E-3</v>
      </c>
      <c r="F56" s="207">
        <v>5.3E-3</v>
      </c>
      <c r="G56" s="207">
        <v>5.3E-3</v>
      </c>
      <c r="H56" s="207">
        <v>5.3E-3</v>
      </c>
      <c r="I56" s="207">
        <v>5.3E-3</v>
      </c>
      <c r="J56" s="207">
        <v>5.3E-3</v>
      </c>
      <c r="K56" s="207">
        <v>5.3E-3</v>
      </c>
      <c r="L56" s="207">
        <v>5.3E-3</v>
      </c>
      <c r="M56" s="207">
        <v>5.3E-3</v>
      </c>
      <c r="N56" s="183"/>
      <c r="O56" s="190">
        <v>55257672.034677684</v>
      </c>
      <c r="P56" s="190">
        <v>50490546.364033498</v>
      </c>
      <c r="Q56" s="190">
        <v>51603358.447877862</v>
      </c>
      <c r="R56" s="190">
        <v>45997569.037373438</v>
      </c>
      <c r="S56" s="190">
        <v>48300232.928217687</v>
      </c>
      <c r="T56" s="190">
        <v>54006411.050678216</v>
      </c>
      <c r="U56" s="190">
        <v>60679874.569991343</v>
      </c>
      <c r="V56" s="190">
        <v>53727130.810204186</v>
      </c>
      <c r="W56" s="190">
        <v>49251981.381350741</v>
      </c>
      <c r="X56" s="190">
        <v>40727611.945286244</v>
      </c>
      <c r="Y56" s="190">
        <v>50292627.555621058</v>
      </c>
      <c r="Z56" s="190">
        <v>53921364.618109204</v>
      </c>
      <c r="AA56" s="194"/>
      <c r="AB56" s="182">
        <f t="shared" ref="AB56:AB62" si="43">+B56*O56</f>
        <v>292865.66178379173</v>
      </c>
      <c r="AC56" s="182">
        <f t="shared" si="41"/>
        <v>267599.89572937752</v>
      </c>
      <c r="AD56" s="182">
        <f t="shared" si="41"/>
        <v>273497.79977375269</v>
      </c>
      <c r="AE56" s="182">
        <f t="shared" si="41"/>
        <v>243787.11589807924</v>
      </c>
      <c r="AF56" s="182">
        <f t="shared" si="41"/>
        <v>255991.23451955375</v>
      </c>
      <c r="AG56" s="182">
        <f t="shared" si="41"/>
        <v>286233.97856859455</v>
      </c>
      <c r="AH56" s="182">
        <f t="shared" si="41"/>
        <v>321603.33522095409</v>
      </c>
      <c r="AI56" s="182">
        <f t="shared" si="41"/>
        <v>284753.79329408216</v>
      </c>
      <c r="AJ56" s="182">
        <f t="shared" si="41"/>
        <v>261035.50132115892</v>
      </c>
      <c r="AK56" s="182">
        <f t="shared" si="41"/>
        <v>215856.34331001708</v>
      </c>
      <c r="AL56" s="182">
        <f t="shared" si="41"/>
        <v>266550.92604479159</v>
      </c>
      <c r="AM56" s="182">
        <f t="shared" si="41"/>
        <v>285783.23247597879</v>
      </c>
      <c r="AN56" s="195">
        <f t="shared" si="42"/>
        <v>3255558.8179401322</v>
      </c>
      <c r="AP56"/>
    </row>
    <row r="57" spans="1:42" s="178" customFormat="1" x14ac:dyDescent="0.25">
      <c r="A57" s="191" t="s">
        <v>2</v>
      </c>
      <c r="B57" s="207">
        <v>2.1172</v>
      </c>
      <c r="C57" s="207">
        <v>2.1172</v>
      </c>
      <c r="D57" s="207">
        <v>2.1172</v>
      </c>
      <c r="E57" s="207">
        <v>2.1172</v>
      </c>
      <c r="F57" s="207">
        <v>2.1172</v>
      </c>
      <c r="G57" s="207">
        <v>2.1172</v>
      </c>
      <c r="H57" s="207">
        <v>2.1172</v>
      </c>
      <c r="I57" s="207">
        <v>2.1172</v>
      </c>
      <c r="J57" s="207">
        <v>2.1172</v>
      </c>
      <c r="K57" s="207">
        <v>2.1172</v>
      </c>
      <c r="L57" s="207">
        <v>2.1172</v>
      </c>
      <c r="M57" s="207">
        <v>2.1172</v>
      </c>
      <c r="N57" s="183"/>
      <c r="O57" s="190">
        <v>392110.00360810797</v>
      </c>
      <c r="P57" s="190">
        <v>405105.96170579101</v>
      </c>
      <c r="Q57" s="190">
        <v>408776.532522308</v>
      </c>
      <c r="R57" s="190">
        <v>405251.12203083298</v>
      </c>
      <c r="S57" s="190">
        <v>409205.255602372</v>
      </c>
      <c r="T57" s="190">
        <v>480069.756296437</v>
      </c>
      <c r="U57" s="190">
        <v>476027.85238499602</v>
      </c>
      <c r="V57" s="190">
        <v>437111.254376053</v>
      </c>
      <c r="W57" s="190">
        <v>426187.842967198</v>
      </c>
      <c r="X57" s="190">
        <v>432352.51131076802</v>
      </c>
      <c r="Y57" s="190">
        <v>406896.54501691298</v>
      </c>
      <c r="Z57" s="190">
        <v>420216.67689097801</v>
      </c>
      <c r="AA57" s="194"/>
      <c r="AB57" s="182">
        <f t="shared" si="43"/>
        <v>830175.29963908624</v>
      </c>
      <c r="AC57" s="182">
        <f t="shared" si="41"/>
        <v>857690.34212350065</v>
      </c>
      <c r="AD57" s="182">
        <f t="shared" si="41"/>
        <v>865461.67465623049</v>
      </c>
      <c r="AE57" s="182">
        <f t="shared" si="41"/>
        <v>857997.67556367954</v>
      </c>
      <c r="AF57" s="182">
        <f t="shared" si="41"/>
        <v>866369.36716134194</v>
      </c>
      <c r="AG57" s="182">
        <f t="shared" si="41"/>
        <v>1016403.6880308164</v>
      </c>
      <c r="AH57" s="182">
        <f t="shared" si="41"/>
        <v>1007846.1690695136</v>
      </c>
      <c r="AI57" s="182">
        <f t="shared" si="41"/>
        <v>925451.94776497944</v>
      </c>
      <c r="AJ57" s="182">
        <f t="shared" si="41"/>
        <v>902324.90113015159</v>
      </c>
      <c r="AK57" s="182">
        <f t="shared" si="41"/>
        <v>915376.736947158</v>
      </c>
      <c r="AL57" s="182">
        <f t="shared" si="41"/>
        <v>861481.36510980816</v>
      </c>
      <c r="AM57" s="182">
        <f t="shared" si="41"/>
        <v>889682.74831357866</v>
      </c>
      <c r="AN57" s="195">
        <f t="shared" si="42"/>
        <v>10796261.915509844</v>
      </c>
      <c r="AP57"/>
    </row>
    <row r="58" spans="1:42" s="178" customFormat="1" x14ac:dyDescent="0.25">
      <c r="A58" s="191" t="s">
        <v>130</v>
      </c>
      <c r="B58" s="207">
        <v>2.4329999999999998</v>
      </c>
      <c r="C58" s="207">
        <v>2.4329999999999998</v>
      </c>
      <c r="D58" s="207">
        <v>2.4329999999999998</v>
      </c>
      <c r="E58" s="207">
        <v>2.4329999999999998</v>
      </c>
      <c r="F58" s="207">
        <v>2.4329999999999998</v>
      </c>
      <c r="G58" s="207">
        <v>2.4329999999999998</v>
      </c>
      <c r="H58" s="207">
        <v>2.4329999999999998</v>
      </c>
      <c r="I58" s="207">
        <v>2.4329999999999998</v>
      </c>
      <c r="J58" s="207">
        <v>2.4329999999999998</v>
      </c>
      <c r="K58" s="207">
        <v>2.4329999999999998</v>
      </c>
      <c r="L58" s="207">
        <v>2.4329999999999998</v>
      </c>
      <c r="M58" s="207">
        <v>2.4329999999999998</v>
      </c>
      <c r="N58" s="183"/>
      <c r="O58" s="190">
        <v>54755.510642144582</v>
      </c>
      <c r="P58" s="190">
        <v>53529.760439751706</v>
      </c>
      <c r="Q58" s="190">
        <v>52062.56651818414</v>
      </c>
      <c r="R58" s="190">
        <v>55159.314837329832</v>
      </c>
      <c r="S58" s="190">
        <v>54764.205625716801</v>
      </c>
      <c r="T58" s="190">
        <v>53339.105623422605</v>
      </c>
      <c r="U58" s="190">
        <v>52174.769791532068</v>
      </c>
      <c r="V58" s="190">
        <v>53075.561764075625</v>
      </c>
      <c r="W58" s="190">
        <v>52936.139185481596</v>
      </c>
      <c r="X58" s="190">
        <v>52127.861630007952</v>
      </c>
      <c r="Y58" s="190">
        <v>51455.986564280145</v>
      </c>
      <c r="Z58" s="190">
        <v>53266.148935409845</v>
      </c>
      <c r="AA58" s="194"/>
      <c r="AB58" s="182">
        <f t="shared" si="43"/>
        <v>133220.15739233774</v>
      </c>
      <c r="AC58" s="182">
        <f t="shared" si="41"/>
        <v>130237.90714991589</v>
      </c>
      <c r="AD58" s="182">
        <f t="shared" si="41"/>
        <v>126668.224338742</v>
      </c>
      <c r="AE58" s="182">
        <f t="shared" si="41"/>
        <v>134202.61299922346</v>
      </c>
      <c r="AF58" s="182">
        <f t="shared" si="41"/>
        <v>133241.31228736896</v>
      </c>
      <c r="AG58" s="182">
        <f t="shared" si="41"/>
        <v>129774.0439817872</v>
      </c>
      <c r="AH58" s="182">
        <f t="shared" si="41"/>
        <v>126941.21490279751</v>
      </c>
      <c r="AI58" s="182">
        <f t="shared" si="41"/>
        <v>129132.84177199598</v>
      </c>
      <c r="AJ58" s="182">
        <f t="shared" si="41"/>
        <v>128793.62663827671</v>
      </c>
      <c r="AK58" s="182">
        <f t="shared" si="41"/>
        <v>126827.08734580934</v>
      </c>
      <c r="AL58" s="182">
        <f t="shared" si="41"/>
        <v>125192.41531089359</v>
      </c>
      <c r="AM58" s="182">
        <f t="shared" si="41"/>
        <v>129596.54035985214</v>
      </c>
      <c r="AN58" s="195">
        <f t="shared" si="42"/>
        <v>1553827.9844790006</v>
      </c>
      <c r="AP58"/>
    </row>
    <row r="59" spans="1:42" s="178" customFormat="1" x14ac:dyDescent="0.25">
      <c r="A59" s="191" t="s">
        <v>131</v>
      </c>
      <c r="B59" s="207">
        <v>2.4329999999999998</v>
      </c>
      <c r="C59" s="207">
        <v>2.4329999999999998</v>
      </c>
      <c r="D59" s="207">
        <v>2.4329999999999998</v>
      </c>
      <c r="E59" s="207">
        <v>2.4329999999999998</v>
      </c>
      <c r="F59" s="207">
        <v>2.4329999999999998</v>
      </c>
      <c r="G59" s="207">
        <v>2.4329999999999998</v>
      </c>
      <c r="H59" s="207">
        <v>2.4329999999999998</v>
      </c>
      <c r="I59" s="207">
        <v>2.4329999999999998</v>
      </c>
      <c r="J59" s="207">
        <v>2.4329999999999998</v>
      </c>
      <c r="K59" s="207">
        <v>2.4329999999999998</v>
      </c>
      <c r="L59" s="207">
        <v>2.4329999999999998</v>
      </c>
      <c r="M59" s="207">
        <v>2.4329999999999998</v>
      </c>
      <c r="N59" s="183"/>
      <c r="O59" s="190">
        <v>163975.20366596041</v>
      </c>
      <c r="P59" s="190">
        <v>165177.42173567406</v>
      </c>
      <c r="Q59" s="190">
        <v>161742.57540659732</v>
      </c>
      <c r="R59" s="190">
        <v>157412.09893843226</v>
      </c>
      <c r="S59" s="190">
        <v>148988.68400334183</v>
      </c>
      <c r="T59" s="190">
        <v>167971.09758254356</v>
      </c>
      <c r="U59" s="190">
        <v>163321.37836625011</v>
      </c>
      <c r="V59" s="190">
        <v>157849.56432376031</v>
      </c>
      <c r="W59" s="190">
        <v>162412.45858739907</v>
      </c>
      <c r="X59" s="190">
        <v>156158.55392799067</v>
      </c>
      <c r="Y59" s="190">
        <v>155037.33293445004</v>
      </c>
      <c r="Z59" s="190">
        <v>161131.21034982498</v>
      </c>
      <c r="AA59" s="194"/>
      <c r="AB59" s="182">
        <f t="shared" si="43"/>
        <v>398951.67051928164</v>
      </c>
      <c r="AC59" s="182">
        <f t="shared" si="41"/>
        <v>401876.66708289494</v>
      </c>
      <c r="AD59" s="182">
        <f t="shared" si="41"/>
        <v>393519.68596425123</v>
      </c>
      <c r="AE59" s="182">
        <f t="shared" si="41"/>
        <v>382983.63671720563</v>
      </c>
      <c r="AF59" s="182">
        <f t="shared" si="41"/>
        <v>362489.46818013064</v>
      </c>
      <c r="AG59" s="182">
        <f t="shared" si="41"/>
        <v>408673.68041832844</v>
      </c>
      <c r="AH59" s="182">
        <f t="shared" si="41"/>
        <v>397360.91356508649</v>
      </c>
      <c r="AI59" s="182">
        <f t="shared" si="41"/>
        <v>384047.98999970878</v>
      </c>
      <c r="AJ59" s="182">
        <f t="shared" si="41"/>
        <v>395149.51174314192</v>
      </c>
      <c r="AK59" s="182">
        <f t="shared" si="41"/>
        <v>379933.76170680125</v>
      </c>
      <c r="AL59" s="182">
        <f t="shared" si="41"/>
        <v>377205.83102951694</v>
      </c>
      <c r="AM59" s="182">
        <f t="shared" si="41"/>
        <v>392032.23478112416</v>
      </c>
      <c r="AN59" s="195">
        <f t="shared" si="42"/>
        <v>4674225.0517074727</v>
      </c>
      <c r="AP59"/>
    </row>
    <row r="60" spans="1:42" s="178" customFormat="1" x14ac:dyDescent="0.25">
      <c r="A60" s="191" t="s">
        <v>3</v>
      </c>
      <c r="B60" s="207">
        <v>5.4000000000000003E-3</v>
      </c>
      <c r="C60" s="207">
        <v>5.4000000000000003E-3</v>
      </c>
      <c r="D60" s="207">
        <v>5.4000000000000003E-3</v>
      </c>
      <c r="E60" s="207">
        <v>5.4000000000000003E-3</v>
      </c>
      <c r="F60" s="207">
        <v>5.4000000000000003E-3</v>
      </c>
      <c r="G60" s="207">
        <v>5.4000000000000003E-3</v>
      </c>
      <c r="H60" s="207">
        <v>5.4000000000000003E-3</v>
      </c>
      <c r="I60" s="207">
        <v>5.4000000000000003E-3</v>
      </c>
      <c r="J60" s="207">
        <v>5.4000000000000003E-3</v>
      </c>
      <c r="K60" s="207">
        <v>5.4000000000000003E-3</v>
      </c>
      <c r="L60" s="207">
        <v>5.4000000000000003E-3</v>
      </c>
      <c r="M60" s="207">
        <v>5.4000000000000003E-3</v>
      </c>
      <c r="N60" s="183"/>
      <c r="O60" s="190">
        <v>971599.3776123994</v>
      </c>
      <c r="P60" s="190">
        <v>921439.05447906686</v>
      </c>
      <c r="Q60" s="190">
        <v>925575.95089572901</v>
      </c>
      <c r="R60" s="190">
        <v>893675.57544573105</v>
      </c>
      <c r="S60" s="190">
        <v>891790.14669746452</v>
      </c>
      <c r="T60" s="190">
        <v>1103726.9883290576</v>
      </c>
      <c r="U60" s="190">
        <v>1180067.9929957208</v>
      </c>
      <c r="V60" s="190">
        <v>947439.48737905954</v>
      </c>
      <c r="W60" s="190">
        <v>755798.69066238916</v>
      </c>
      <c r="X60" s="190">
        <v>830645.81126239325</v>
      </c>
      <c r="Y60" s="190">
        <v>1034128.8739957248</v>
      </c>
      <c r="Z60" s="190">
        <v>1141949.9046123943</v>
      </c>
      <c r="AA60" s="194"/>
      <c r="AB60" s="182">
        <f t="shared" si="43"/>
        <v>5246.6366391069569</v>
      </c>
      <c r="AC60" s="182">
        <f t="shared" si="41"/>
        <v>4975.7708941869614</v>
      </c>
      <c r="AD60" s="182">
        <f t="shared" si="41"/>
        <v>4998.1101348369366</v>
      </c>
      <c r="AE60" s="182">
        <f t="shared" si="41"/>
        <v>4825.8481074069477</v>
      </c>
      <c r="AF60" s="182">
        <f t="shared" si="41"/>
        <v>4815.6667921663084</v>
      </c>
      <c r="AG60" s="182">
        <f t="shared" si="41"/>
        <v>5960.125736976911</v>
      </c>
      <c r="AH60" s="182">
        <f t="shared" si="41"/>
        <v>6372.3671621768926</v>
      </c>
      <c r="AI60" s="182">
        <f t="shared" si="41"/>
        <v>5116.1732318469221</v>
      </c>
      <c r="AJ60" s="182">
        <f t="shared" si="41"/>
        <v>4081.3129295769018</v>
      </c>
      <c r="AK60" s="182">
        <f t="shared" si="41"/>
        <v>4485.4873808169241</v>
      </c>
      <c r="AL60" s="182">
        <f t="shared" si="41"/>
        <v>5584.2959195769145</v>
      </c>
      <c r="AM60" s="182">
        <f t="shared" si="41"/>
        <v>6166.5294849069296</v>
      </c>
      <c r="AN60" s="195">
        <f t="shared" si="42"/>
        <v>62628.324413582508</v>
      </c>
      <c r="AP60"/>
    </row>
    <row r="61" spans="1:42" s="178" customFormat="1" x14ac:dyDescent="0.25">
      <c r="A61" s="191" t="s">
        <v>4</v>
      </c>
      <c r="B61" s="207">
        <v>1.7037</v>
      </c>
      <c r="C61" s="207">
        <v>1.7037</v>
      </c>
      <c r="D61" s="207">
        <v>1.7037</v>
      </c>
      <c r="E61" s="207">
        <v>1.7037</v>
      </c>
      <c r="F61" s="207">
        <v>1.7037</v>
      </c>
      <c r="G61" s="207">
        <v>1.7037</v>
      </c>
      <c r="H61" s="207">
        <v>1.7037</v>
      </c>
      <c r="I61" s="207">
        <v>1.7037</v>
      </c>
      <c r="J61" s="207">
        <v>1.7037</v>
      </c>
      <c r="K61" s="207">
        <v>1.7037</v>
      </c>
      <c r="L61" s="207">
        <v>1.7037</v>
      </c>
      <c r="M61" s="207">
        <v>1.7037</v>
      </c>
      <c r="N61" s="183"/>
      <c r="O61" s="190">
        <v>129.106402951532</v>
      </c>
      <c r="P61" s="190">
        <v>73.403235513569797</v>
      </c>
      <c r="Q61" s="190">
        <v>100.660401342581</v>
      </c>
      <c r="R61" s="190">
        <v>71.950643100729195</v>
      </c>
      <c r="S61" s="190">
        <v>111.774398510946</v>
      </c>
      <c r="T61" s="190">
        <v>99.047604307389605</v>
      </c>
      <c r="U61" s="190">
        <v>139.09782968331999</v>
      </c>
      <c r="V61" s="190">
        <v>86.142606716180097</v>
      </c>
      <c r="W61" s="190">
        <v>85.4131126505184</v>
      </c>
      <c r="X61" s="190">
        <v>87.547619885987004</v>
      </c>
      <c r="Y61" s="190">
        <v>99.855183819741995</v>
      </c>
      <c r="Z61" s="190">
        <v>101.42004170317399</v>
      </c>
      <c r="AA61" s="194"/>
      <c r="AB61" s="182">
        <f t="shared" si="43"/>
        <v>219.95857870852507</v>
      </c>
      <c r="AC61" s="182">
        <f t="shared" si="41"/>
        <v>125.05709234446886</v>
      </c>
      <c r="AD61" s="182">
        <f t="shared" si="41"/>
        <v>171.49512576735523</v>
      </c>
      <c r="AE61" s="182">
        <f t="shared" si="41"/>
        <v>122.58231065071233</v>
      </c>
      <c r="AF61" s="182">
        <f t="shared" si="41"/>
        <v>190.43004274309871</v>
      </c>
      <c r="AG61" s="182">
        <f t="shared" si="41"/>
        <v>168.74740345849966</v>
      </c>
      <c r="AH61" s="182">
        <f t="shared" si="41"/>
        <v>236.98097243147225</v>
      </c>
      <c r="AI61" s="182">
        <f t="shared" si="41"/>
        <v>146.76115906235603</v>
      </c>
      <c r="AJ61" s="182">
        <f t="shared" si="41"/>
        <v>145.51832002268819</v>
      </c>
      <c r="AK61" s="182">
        <f t="shared" si="41"/>
        <v>149.15487999975605</v>
      </c>
      <c r="AL61" s="182">
        <f t="shared" si="41"/>
        <v>170.12327667369445</v>
      </c>
      <c r="AM61" s="182">
        <f t="shared" si="41"/>
        <v>172.78932504969754</v>
      </c>
      <c r="AN61" s="195">
        <f t="shared" si="42"/>
        <v>2019.5984869123242</v>
      </c>
      <c r="AP61"/>
    </row>
    <row r="62" spans="1:42" s="178" customFormat="1" x14ac:dyDescent="0.25">
      <c r="A62" s="191" t="s">
        <v>5</v>
      </c>
      <c r="B62" s="207">
        <v>1.6611</v>
      </c>
      <c r="C62" s="207">
        <v>1.6611</v>
      </c>
      <c r="D62" s="207">
        <v>1.6611</v>
      </c>
      <c r="E62" s="207">
        <v>1.6611</v>
      </c>
      <c r="F62" s="207">
        <v>1.6611</v>
      </c>
      <c r="G62" s="207">
        <v>1.6611</v>
      </c>
      <c r="H62" s="207">
        <v>1.6611</v>
      </c>
      <c r="I62" s="207">
        <v>1.6611</v>
      </c>
      <c r="J62" s="207">
        <v>1.6611</v>
      </c>
      <c r="K62" s="207">
        <v>1.6611</v>
      </c>
      <c r="L62" s="207">
        <v>1.6611</v>
      </c>
      <c r="M62" s="207">
        <v>1.6611</v>
      </c>
      <c r="N62" s="183"/>
      <c r="O62" s="190">
        <v>9164.5653803300793</v>
      </c>
      <c r="P62" s="190">
        <v>9164.1593233678905</v>
      </c>
      <c r="Q62" s="190">
        <v>9163.7532664056907</v>
      </c>
      <c r="R62" s="190">
        <v>9163.3472094435001</v>
      </c>
      <c r="S62" s="190">
        <v>9162.9411524813095</v>
      </c>
      <c r="T62" s="190">
        <v>9162.5350955191207</v>
      </c>
      <c r="U62" s="190">
        <v>9162.1290385569191</v>
      </c>
      <c r="V62" s="190">
        <v>9161.7229815947303</v>
      </c>
      <c r="W62" s="190">
        <v>9161.3169246325397</v>
      </c>
      <c r="X62" s="190">
        <v>9160.9108676703509</v>
      </c>
      <c r="Y62" s="190">
        <v>9160.5048107081493</v>
      </c>
      <c r="Z62" s="190">
        <v>9160.0987537459605</v>
      </c>
      <c r="AA62" s="194"/>
      <c r="AB62" s="182">
        <f t="shared" si="43"/>
        <v>15223.259553266294</v>
      </c>
      <c r="AC62" s="182">
        <f t="shared" si="41"/>
        <v>15222.585052046403</v>
      </c>
      <c r="AD62" s="182">
        <f t="shared" si="41"/>
        <v>15221.910550826493</v>
      </c>
      <c r="AE62" s="182">
        <f t="shared" si="41"/>
        <v>15221.236049606598</v>
      </c>
      <c r="AF62" s="182">
        <f t="shared" si="41"/>
        <v>15220.561548386704</v>
      </c>
      <c r="AG62" s="182">
        <f t="shared" si="41"/>
        <v>15219.887047166812</v>
      </c>
      <c r="AH62" s="182">
        <f t="shared" si="41"/>
        <v>15219.212545946899</v>
      </c>
      <c r="AI62" s="182">
        <f t="shared" si="41"/>
        <v>15218.538044727007</v>
      </c>
      <c r="AJ62" s="182">
        <f t="shared" si="41"/>
        <v>15217.863543507112</v>
      </c>
      <c r="AK62" s="182">
        <f t="shared" si="41"/>
        <v>15217.18904228722</v>
      </c>
      <c r="AL62" s="182">
        <f t="shared" si="41"/>
        <v>15216.514541067307</v>
      </c>
      <c r="AM62" s="182">
        <f t="shared" si="41"/>
        <v>15215.840039847415</v>
      </c>
      <c r="AN62" s="195">
        <f t="shared" si="42"/>
        <v>182634.59755868226</v>
      </c>
      <c r="AP62"/>
    </row>
    <row r="63" spans="1:42" s="178" customFormat="1" x14ac:dyDescent="0.25">
      <c r="A63" s="185" t="s">
        <v>145</v>
      </c>
      <c r="B63" s="205"/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183"/>
      <c r="O63" s="186">
        <v>206511084.20366302</v>
      </c>
      <c r="P63" s="186">
        <v>189024281.16773647</v>
      </c>
      <c r="Q63" s="186">
        <v>188746418.17431968</v>
      </c>
      <c r="R63" s="186">
        <v>169767965.38828087</v>
      </c>
      <c r="S63" s="186">
        <v>172788923.30923942</v>
      </c>
      <c r="T63" s="186">
        <v>198435687.43652505</v>
      </c>
      <c r="U63" s="186">
        <v>234786324.3412241</v>
      </c>
      <c r="V63" s="186">
        <v>218311349.47518533</v>
      </c>
      <c r="W63" s="186">
        <v>185164136.53032279</v>
      </c>
      <c r="X63" s="186">
        <v>175647544.35506681</v>
      </c>
      <c r="Y63" s="186">
        <v>189757127.98742783</v>
      </c>
      <c r="Z63" s="186">
        <v>204249665.15519068</v>
      </c>
      <c r="AA63" s="183"/>
      <c r="AB63" s="187">
        <f t="shared" ref="AB63:AN63" si="44">SUM(AB55:AB62)</f>
        <v>2558906.5466754525</v>
      </c>
      <c r="AC63" s="187">
        <f t="shared" si="44"/>
        <v>2485905.7708766912</v>
      </c>
      <c r="AD63" s="187">
        <f t="shared" si="44"/>
        <v>2479494.1629002518</v>
      </c>
      <c r="AE63" s="187">
        <f t="shared" si="44"/>
        <v>2360413.7190024867</v>
      </c>
      <c r="AF63" s="187">
        <f t="shared" si="44"/>
        <v>2363868.5780355884</v>
      </c>
      <c r="AG63" s="187">
        <f t="shared" si="44"/>
        <v>2703862.1075334908</v>
      </c>
      <c r="AH63" s="187">
        <f t="shared" si="44"/>
        <v>2891710.9770887811</v>
      </c>
      <c r="AI63" s="187">
        <f t="shared" si="44"/>
        <v>2705447.0653625471</v>
      </c>
      <c r="AJ63" s="187">
        <f t="shared" si="44"/>
        <v>2500331.1180222766</v>
      </c>
      <c r="AK63" s="187">
        <f t="shared" si="44"/>
        <v>2445138.2159705451</v>
      </c>
      <c r="AL63" s="187">
        <f t="shared" si="44"/>
        <v>2464467.0270988038</v>
      </c>
      <c r="AM63" s="187">
        <f t="shared" si="44"/>
        <v>2595050.5177375725</v>
      </c>
      <c r="AN63" s="187">
        <f t="shared" si="44"/>
        <v>30554595.806304485</v>
      </c>
      <c r="AP63"/>
    </row>
    <row r="64" spans="1:42" s="178" customFormat="1" ht="15.75" x14ac:dyDescent="0.25">
      <c r="A64" s="196" t="s">
        <v>20</v>
      </c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9"/>
      <c r="N64" s="183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3"/>
      <c r="AA64" s="194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89"/>
      <c r="AN64" s="195"/>
      <c r="AP64"/>
    </row>
    <row r="65" spans="1:42" s="178" customFormat="1" x14ac:dyDescent="0.25">
      <c r="A65" s="191" t="s">
        <v>0</v>
      </c>
      <c r="B65" s="207">
        <v>6.0000000000000002E-5</v>
      </c>
      <c r="C65" s="207">
        <v>6.0000000000000002E-5</v>
      </c>
      <c r="D65" s="207">
        <v>6.0000000000000002E-5</v>
      </c>
      <c r="E65" s="207">
        <v>6.0000000000000002E-5</v>
      </c>
      <c r="F65" s="207">
        <v>6.0000000000000002E-5</v>
      </c>
      <c r="G65" s="207">
        <v>6.0000000000000002E-5</v>
      </c>
      <c r="H65" s="207">
        <v>6.0000000000000002E-5</v>
      </c>
      <c r="I65" s="207">
        <v>6.0000000000000002E-5</v>
      </c>
      <c r="J65" s="207">
        <v>6.0000000000000002E-5</v>
      </c>
      <c r="K65" s="207">
        <v>6.0000000000000002E-5</v>
      </c>
      <c r="L65" s="207">
        <v>6.0000000000000002E-5</v>
      </c>
      <c r="M65" s="207">
        <v>6.0000000000000002E-5</v>
      </c>
      <c r="N65" s="183"/>
      <c r="O65" s="190">
        <v>144196626.26618499</v>
      </c>
      <c r="P65" s="190">
        <v>131977305.17659099</v>
      </c>
      <c r="Q65" s="190">
        <v>130634586.84596901</v>
      </c>
      <c r="R65" s="190">
        <v>117785589.11436801</v>
      </c>
      <c r="S65" s="190">
        <v>118484119.253822</v>
      </c>
      <c r="T65" s="190">
        <v>137407175.88911799</v>
      </c>
      <c r="U65" s="190">
        <v>165936560.89298201</v>
      </c>
      <c r="V65" s="190">
        <v>157028128.848203</v>
      </c>
      <c r="W65" s="190">
        <v>129593962.123068</v>
      </c>
      <c r="X65" s="190">
        <v>128566720.50598501</v>
      </c>
      <c r="Y65" s="190">
        <v>132775528.792081</v>
      </c>
      <c r="Z65" s="190">
        <v>143118291.81761</v>
      </c>
      <c r="AA65" s="194"/>
      <c r="AB65" s="182">
        <f>+B65*O65</f>
        <v>8651.7975759710989</v>
      </c>
      <c r="AC65" s="182">
        <f t="shared" ref="AC65:AM72" si="45">+C65*P65</f>
        <v>7918.6383105954601</v>
      </c>
      <c r="AD65" s="182">
        <f t="shared" si="45"/>
        <v>7838.0752107581402</v>
      </c>
      <c r="AE65" s="182">
        <f t="shared" si="45"/>
        <v>7067.135346862081</v>
      </c>
      <c r="AF65" s="182">
        <f t="shared" si="45"/>
        <v>7109.0471552293202</v>
      </c>
      <c r="AG65" s="182">
        <f t="shared" si="45"/>
        <v>8244.4305533470797</v>
      </c>
      <c r="AH65" s="182">
        <f t="shared" si="45"/>
        <v>9956.1936535789209</v>
      </c>
      <c r="AI65" s="182">
        <f t="shared" si="45"/>
        <v>9421.6877308921812</v>
      </c>
      <c r="AJ65" s="182">
        <f t="shared" si="45"/>
        <v>7775.6377273840808</v>
      </c>
      <c r="AK65" s="182">
        <f t="shared" si="45"/>
        <v>7714.0032303591006</v>
      </c>
      <c r="AL65" s="182">
        <f t="shared" si="45"/>
        <v>7966.5317275248599</v>
      </c>
      <c r="AM65" s="182">
        <f t="shared" si="45"/>
        <v>8587.0975090566008</v>
      </c>
      <c r="AN65" s="195">
        <f t="shared" ref="AN65:AN72" si="46">SUM(AB65:AM65)</f>
        <v>98250.275731558926</v>
      </c>
      <c r="AP65"/>
    </row>
    <row r="66" spans="1:42" s="178" customFormat="1" x14ac:dyDescent="0.25">
      <c r="A66" s="191" t="s">
        <v>1</v>
      </c>
      <c r="B66" s="207">
        <v>6.0000000000000002E-5</v>
      </c>
      <c r="C66" s="207">
        <v>6.0000000000000002E-5</v>
      </c>
      <c r="D66" s="207">
        <v>6.0000000000000002E-5</v>
      </c>
      <c r="E66" s="207">
        <v>6.0000000000000002E-5</v>
      </c>
      <c r="F66" s="207">
        <v>6.0000000000000002E-5</v>
      </c>
      <c r="G66" s="207">
        <v>6.0000000000000002E-5</v>
      </c>
      <c r="H66" s="207">
        <v>6.0000000000000002E-5</v>
      </c>
      <c r="I66" s="207">
        <v>6.0000000000000002E-5</v>
      </c>
      <c r="J66" s="207">
        <v>6.0000000000000002E-5</v>
      </c>
      <c r="K66" s="207">
        <v>6.0000000000000002E-5</v>
      </c>
      <c r="L66" s="207">
        <v>6.0000000000000002E-5</v>
      </c>
      <c r="M66" s="207">
        <v>6.0000000000000002E-5</v>
      </c>
      <c r="N66" s="183"/>
      <c r="O66" s="190">
        <v>53239880.5614006</v>
      </c>
      <c r="P66" s="190">
        <v>48646831.4520026</v>
      </c>
      <c r="Q66" s="190">
        <v>49719008.0430464</v>
      </c>
      <c r="R66" s="190">
        <v>44317919.874143399</v>
      </c>
      <c r="S66" s="190">
        <v>46536499.593619503</v>
      </c>
      <c r="T66" s="190">
        <v>52034310.6760557</v>
      </c>
      <c r="U66" s="190">
        <v>58464085.721159399</v>
      </c>
      <c r="V66" s="190">
        <v>51765228.644574799</v>
      </c>
      <c r="W66" s="190">
        <v>47453493.960257001</v>
      </c>
      <c r="X66" s="190">
        <v>39240400.756610699</v>
      </c>
      <c r="Y66" s="190">
        <v>48456139.855112299</v>
      </c>
      <c r="Z66" s="190">
        <v>51952369.802591003</v>
      </c>
      <c r="AA66" s="194"/>
      <c r="AB66" s="182">
        <f t="shared" ref="AB66:AB72" si="47">+B66*O66</f>
        <v>3194.3928336840358</v>
      </c>
      <c r="AC66" s="182">
        <f t="shared" si="45"/>
        <v>2918.809887120156</v>
      </c>
      <c r="AD66" s="182">
        <f t="shared" si="45"/>
        <v>2983.140482582784</v>
      </c>
      <c r="AE66" s="182">
        <f t="shared" si="45"/>
        <v>2659.075192448604</v>
      </c>
      <c r="AF66" s="182">
        <f t="shared" si="45"/>
        <v>2792.1899756171701</v>
      </c>
      <c r="AG66" s="182">
        <f t="shared" si="45"/>
        <v>3122.0586405633421</v>
      </c>
      <c r="AH66" s="182">
        <f t="shared" si="45"/>
        <v>3507.8451432695638</v>
      </c>
      <c r="AI66" s="182">
        <f t="shared" si="45"/>
        <v>3105.9137186744879</v>
      </c>
      <c r="AJ66" s="182">
        <f t="shared" si="45"/>
        <v>2847.20963761542</v>
      </c>
      <c r="AK66" s="182">
        <f t="shared" si="45"/>
        <v>2354.4240453966422</v>
      </c>
      <c r="AL66" s="182">
        <f t="shared" si="45"/>
        <v>2907.368391306738</v>
      </c>
      <c r="AM66" s="182">
        <f t="shared" si="45"/>
        <v>3117.1421881554602</v>
      </c>
      <c r="AN66" s="195">
        <f t="shared" si="46"/>
        <v>35509.570136434406</v>
      </c>
      <c r="AP66"/>
    </row>
    <row r="67" spans="1:42" s="178" customFormat="1" x14ac:dyDescent="0.25">
      <c r="A67" s="191" t="s">
        <v>2</v>
      </c>
      <c r="B67" s="207">
        <v>2.1690000000000001E-2</v>
      </c>
      <c r="C67" s="207">
        <v>2.1690000000000001E-2</v>
      </c>
      <c r="D67" s="207">
        <v>2.1690000000000001E-2</v>
      </c>
      <c r="E67" s="207">
        <v>2.1690000000000001E-2</v>
      </c>
      <c r="F67" s="207">
        <v>2.1690000000000001E-2</v>
      </c>
      <c r="G67" s="207">
        <v>2.1690000000000001E-2</v>
      </c>
      <c r="H67" s="207">
        <v>2.1690000000000001E-2</v>
      </c>
      <c r="I67" s="207">
        <v>2.1690000000000001E-2</v>
      </c>
      <c r="J67" s="207">
        <v>2.1690000000000001E-2</v>
      </c>
      <c r="K67" s="207">
        <v>2.1690000000000001E-2</v>
      </c>
      <c r="L67" s="207">
        <v>2.1690000000000001E-2</v>
      </c>
      <c r="M67" s="207">
        <v>2.1690000000000001E-2</v>
      </c>
      <c r="N67" s="183"/>
      <c r="O67" s="190">
        <v>392110.00360810797</v>
      </c>
      <c r="P67" s="190">
        <v>405105.96170579101</v>
      </c>
      <c r="Q67" s="190">
        <v>408776.532522308</v>
      </c>
      <c r="R67" s="190">
        <v>405251.12203083298</v>
      </c>
      <c r="S67" s="190">
        <v>409205.255602372</v>
      </c>
      <c r="T67" s="190">
        <v>480069.756296437</v>
      </c>
      <c r="U67" s="190">
        <v>476027.85238499602</v>
      </c>
      <c r="V67" s="190">
        <v>437111.254376053</v>
      </c>
      <c r="W67" s="190">
        <v>426187.842967198</v>
      </c>
      <c r="X67" s="190">
        <v>432352.51131076802</v>
      </c>
      <c r="Y67" s="190">
        <v>406896.54501691298</v>
      </c>
      <c r="Z67" s="190">
        <v>420216.67689097801</v>
      </c>
      <c r="AA67" s="194"/>
      <c r="AB67" s="182">
        <f t="shared" si="47"/>
        <v>8504.8659782598625</v>
      </c>
      <c r="AC67" s="182">
        <f t="shared" si="45"/>
        <v>8786.7483093986066</v>
      </c>
      <c r="AD67" s="182">
        <f t="shared" si="45"/>
        <v>8866.3629904088612</v>
      </c>
      <c r="AE67" s="182">
        <f t="shared" si="45"/>
        <v>8789.8968368487676</v>
      </c>
      <c r="AF67" s="182">
        <f t="shared" si="45"/>
        <v>8875.6619940154487</v>
      </c>
      <c r="AG67" s="182">
        <f t="shared" si="45"/>
        <v>10412.713014069719</v>
      </c>
      <c r="AH67" s="182">
        <f t="shared" si="45"/>
        <v>10325.044118230564</v>
      </c>
      <c r="AI67" s="182">
        <f t="shared" si="45"/>
        <v>9480.9431074165896</v>
      </c>
      <c r="AJ67" s="182">
        <f t="shared" si="45"/>
        <v>9244.0143139585252</v>
      </c>
      <c r="AK67" s="182">
        <f t="shared" si="45"/>
        <v>9377.725970330559</v>
      </c>
      <c r="AL67" s="182">
        <f t="shared" si="45"/>
        <v>8825.5860614168432</v>
      </c>
      <c r="AM67" s="182">
        <f t="shared" si="45"/>
        <v>9114.4997217653126</v>
      </c>
      <c r="AN67" s="195">
        <f t="shared" si="46"/>
        <v>110604.06241611968</v>
      </c>
      <c r="AP67"/>
    </row>
    <row r="68" spans="1:42" s="178" customFormat="1" x14ac:dyDescent="0.25">
      <c r="A68" s="191" t="s">
        <v>130</v>
      </c>
      <c r="B68" s="207">
        <v>2.4920000000000001E-2</v>
      </c>
      <c r="C68" s="207">
        <v>2.4920000000000001E-2</v>
      </c>
      <c r="D68" s="207">
        <v>2.4920000000000001E-2</v>
      </c>
      <c r="E68" s="207">
        <v>2.4920000000000001E-2</v>
      </c>
      <c r="F68" s="207">
        <v>2.4920000000000001E-2</v>
      </c>
      <c r="G68" s="207">
        <v>2.4920000000000001E-2</v>
      </c>
      <c r="H68" s="207">
        <v>2.4920000000000001E-2</v>
      </c>
      <c r="I68" s="207">
        <v>2.4920000000000001E-2</v>
      </c>
      <c r="J68" s="207">
        <v>2.4920000000000001E-2</v>
      </c>
      <c r="K68" s="207">
        <v>2.4920000000000001E-2</v>
      </c>
      <c r="L68" s="207">
        <v>2.4920000000000001E-2</v>
      </c>
      <c r="M68" s="207">
        <v>2.4920000000000001E-2</v>
      </c>
      <c r="N68" s="183"/>
      <c r="O68" s="190">
        <v>54755.510642144582</v>
      </c>
      <c r="P68" s="190">
        <v>53529.760439751706</v>
      </c>
      <c r="Q68" s="190">
        <v>52062.56651818414</v>
      </c>
      <c r="R68" s="190">
        <v>55159.314837329832</v>
      </c>
      <c r="S68" s="190">
        <v>54764.205625716801</v>
      </c>
      <c r="T68" s="190">
        <v>53339.105623422605</v>
      </c>
      <c r="U68" s="190">
        <v>52174.769791532068</v>
      </c>
      <c r="V68" s="190">
        <v>53075.561764075625</v>
      </c>
      <c r="W68" s="190">
        <v>52936.139185481596</v>
      </c>
      <c r="X68" s="190">
        <v>52127.861630007952</v>
      </c>
      <c r="Y68" s="190">
        <v>51455.986564280145</v>
      </c>
      <c r="Z68" s="190">
        <v>53266.148935409845</v>
      </c>
      <c r="AA68" s="194"/>
      <c r="AB68" s="182">
        <f t="shared" si="47"/>
        <v>1364.507325202243</v>
      </c>
      <c r="AC68" s="182">
        <f t="shared" si="45"/>
        <v>1333.9616301586125</v>
      </c>
      <c r="AD68" s="182">
        <f t="shared" si="45"/>
        <v>1297.3991576331489</v>
      </c>
      <c r="AE68" s="182">
        <f t="shared" si="45"/>
        <v>1374.5701257462595</v>
      </c>
      <c r="AF68" s="182">
        <f t="shared" si="45"/>
        <v>1364.7240041928628</v>
      </c>
      <c r="AG68" s="182">
        <f t="shared" si="45"/>
        <v>1329.2105121356915</v>
      </c>
      <c r="AH68" s="182">
        <f t="shared" si="45"/>
        <v>1300.1952632049793</v>
      </c>
      <c r="AI68" s="182">
        <f t="shared" si="45"/>
        <v>1322.6429991607647</v>
      </c>
      <c r="AJ68" s="182">
        <f t="shared" si="45"/>
        <v>1319.1685885022014</v>
      </c>
      <c r="AK68" s="182">
        <f t="shared" si="45"/>
        <v>1299.0263118197981</v>
      </c>
      <c r="AL68" s="182">
        <f t="shared" si="45"/>
        <v>1282.2831851818612</v>
      </c>
      <c r="AM68" s="182">
        <f t="shared" si="45"/>
        <v>1327.3924314704134</v>
      </c>
      <c r="AN68" s="195">
        <f t="shared" si="46"/>
        <v>15915.081534408835</v>
      </c>
      <c r="AP68"/>
    </row>
    <row r="69" spans="1:42" s="178" customFormat="1" x14ac:dyDescent="0.25">
      <c r="A69" s="191" t="s">
        <v>131</v>
      </c>
      <c r="B69" s="207">
        <v>2.4920000000000001E-2</v>
      </c>
      <c r="C69" s="207">
        <v>2.4920000000000001E-2</v>
      </c>
      <c r="D69" s="207">
        <v>2.4920000000000001E-2</v>
      </c>
      <c r="E69" s="207">
        <v>2.4920000000000001E-2</v>
      </c>
      <c r="F69" s="207">
        <v>2.4920000000000001E-2</v>
      </c>
      <c r="G69" s="207">
        <v>2.4920000000000001E-2</v>
      </c>
      <c r="H69" s="207">
        <v>2.4920000000000001E-2</v>
      </c>
      <c r="I69" s="207">
        <v>2.4920000000000001E-2</v>
      </c>
      <c r="J69" s="207">
        <v>2.4920000000000001E-2</v>
      </c>
      <c r="K69" s="207">
        <v>2.4920000000000001E-2</v>
      </c>
      <c r="L69" s="207">
        <v>2.4920000000000001E-2</v>
      </c>
      <c r="M69" s="207">
        <v>2.4920000000000001E-2</v>
      </c>
      <c r="N69" s="183"/>
      <c r="O69" s="190">
        <v>163975.20366596041</v>
      </c>
      <c r="P69" s="190">
        <v>165177.42173567406</v>
      </c>
      <c r="Q69" s="190">
        <v>161742.57540659732</v>
      </c>
      <c r="R69" s="190">
        <v>157412.09893843226</v>
      </c>
      <c r="S69" s="190">
        <v>148988.68400334183</v>
      </c>
      <c r="T69" s="190">
        <v>167971.09758254356</v>
      </c>
      <c r="U69" s="190">
        <v>163321.37836625011</v>
      </c>
      <c r="V69" s="190">
        <v>157849.56432376031</v>
      </c>
      <c r="W69" s="190">
        <v>162412.45858739907</v>
      </c>
      <c r="X69" s="190">
        <v>156158.55392799067</v>
      </c>
      <c r="Y69" s="190">
        <v>155037.33293445004</v>
      </c>
      <c r="Z69" s="190">
        <v>161131.21034982498</v>
      </c>
      <c r="AA69" s="194"/>
      <c r="AB69" s="182">
        <f t="shared" si="47"/>
        <v>4086.2620753557335</v>
      </c>
      <c r="AC69" s="182">
        <f t="shared" si="45"/>
        <v>4116.2213496529976</v>
      </c>
      <c r="AD69" s="182">
        <f t="shared" si="45"/>
        <v>4030.6249791324053</v>
      </c>
      <c r="AE69" s="182">
        <f t="shared" si="45"/>
        <v>3922.7095055457321</v>
      </c>
      <c r="AF69" s="182">
        <f t="shared" si="45"/>
        <v>3712.7980053632787</v>
      </c>
      <c r="AG69" s="182">
        <f t="shared" si="45"/>
        <v>4185.8397517569856</v>
      </c>
      <c r="AH69" s="182">
        <f t="shared" si="45"/>
        <v>4069.9687488869531</v>
      </c>
      <c r="AI69" s="182">
        <f t="shared" si="45"/>
        <v>3933.611142948107</v>
      </c>
      <c r="AJ69" s="182">
        <f t="shared" si="45"/>
        <v>4047.318467997985</v>
      </c>
      <c r="AK69" s="182">
        <f t="shared" si="45"/>
        <v>3891.4711638855274</v>
      </c>
      <c r="AL69" s="182">
        <f t="shared" si="45"/>
        <v>3863.5303367264951</v>
      </c>
      <c r="AM69" s="182">
        <f t="shared" si="45"/>
        <v>4015.3897619176387</v>
      </c>
      <c r="AN69" s="195">
        <f t="shared" si="46"/>
        <v>47875.745289169834</v>
      </c>
      <c r="AP69"/>
    </row>
    <row r="70" spans="1:42" s="178" customFormat="1" x14ac:dyDescent="0.25">
      <c r="A70" s="191" t="s">
        <v>3</v>
      </c>
      <c r="B70" s="207">
        <v>6.0000000000000002E-5</v>
      </c>
      <c r="C70" s="207">
        <v>6.0000000000000002E-5</v>
      </c>
      <c r="D70" s="207">
        <v>6.0000000000000002E-5</v>
      </c>
      <c r="E70" s="207">
        <v>6.0000000000000002E-5</v>
      </c>
      <c r="F70" s="207">
        <v>6.0000000000000002E-5</v>
      </c>
      <c r="G70" s="207">
        <v>6.0000000000000002E-5</v>
      </c>
      <c r="H70" s="207">
        <v>6.0000000000000002E-5</v>
      </c>
      <c r="I70" s="207">
        <v>6.0000000000000002E-5</v>
      </c>
      <c r="J70" s="207">
        <v>6.0000000000000002E-5</v>
      </c>
      <c r="K70" s="207">
        <v>6.0000000000000002E-5</v>
      </c>
      <c r="L70" s="207">
        <v>6.0000000000000002E-5</v>
      </c>
      <c r="M70" s="207">
        <v>6.0000000000000002E-5</v>
      </c>
      <c r="N70" s="183"/>
      <c r="O70" s="190">
        <v>936120.41392465495</v>
      </c>
      <c r="P70" s="190">
        <v>887791.74725798902</v>
      </c>
      <c r="Q70" s="190">
        <v>891777.58059131796</v>
      </c>
      <c r="R70" s="190">
        <v>861042.08059131994</v>
      </c>
      <c r="S70" s="190">
        <v>859225.50023842801</v>
      </c>
      <c r="T70" s="190">
        <v>1063423.2472579801</v>
      </c>
      <c r="U70" s="190">
        <v>1136976.58059131</v>
      </c>
      <c r="V70" s="190">
        <v>912842.74725798203</v>
      </c>
      <c r="W70" s="190">
        <v>728199.91392464505</v>
      </c>
      <c r="X70" s="190">
        <v>800313.91392464901</v>
      </c>
      <c r="Y70" s="190">
        <v>996366.58059131401</v>
      </c>
      <c r="Z70" s="190">
        <v>1100250.4139246501</v>
      </c>
      <c r="AA70" s="194"/>
      <c r="AB70" s="182">
        <f t="shared" si="47"/>
        <v>56.167224835479296</v>
      </c>
      <c r="AC70" s="182">
        <f t="shared" si="45"/>
        <v>53.267504835479343</v>
      </c>
      <c r="AD70" s="182">
        <f t="shared" si="45"/>
        <v>53.506654835479083</v>
      </c>
      <c r="AE70" s="182">
        <f t="shared" si="45"/>
        <v>51.662524835479196</v>
      </c>
      <c r="AF70" s="182">
        <f t="shared" si="45"/>
        <v>51.553530014305679</v>
      </c>
      <c r="AG70" s="182">
        <f t="shared" si="45"/>
        <v>63.805394835478808</v>
      </c>
      <c r="AH70" s="182">
        <f t="shared" si="45"/>
        <v>68.218594835478598</v>
      </c>
      <c r="AI70" s="182">
        <f t="shared" si="45"/>
        <v>54.770564835478922</v>
      </c>
      <c r="AJ70" s="182">
        <f t="shared" si="45"/>
        <v>43.691994835478702</v>
      </c>
      <c r="AK70" s="182">
        <f t="shared" si="45"/>
        <v>48.018834835478941</v>
      </c>
      <c r="AL70" s="182">
        <f t="shared" si="45"/>
        <v>59.781994835478841</v>
      </c>
      <c r="AM70" s="182">
        <f t="shared" si="45"/>
        <v>66.015024835479011</v>
      </c>
      <c r="AN70" s="195">
        <f t="shared" si="46"/>
        <v>670.45984320457444</v>
      </c>
      <c r="AP70"/>
    </row>
    <row r="71" spans="1:42" s="178" customFormat="1" x14ac:dyDescent="0.25">
      <c r="A71" s="191" t="s">
        <v>4</v>
      </c>
      <c r="B71" s="207">
        <v>1.745E-2</v>
      </c>
      <c r="C71" s="207">
        <v>1.745E-2</v>
      </c>
      <c r="D71" s="207">
        <v>1.745E-2</v>
      </c>
      <c r="E71" s="207">
        <v>1.745E-2</v>
      </c>
      <c r="F71" s="207">
        <v>1.745E-2</v>
      </c>
      <c r="G71" s="207">
        <v>1.745E-2</v>
      </c>
      <c r="H71" s="207">
        <v>1.745E-2</v>
      </c>
      <c r="I71" s="207">
        <v>1.745E-2</v>
      </c>
      <c r="J71" s="207">
        <v>1.745E-2</v>
      </c>
      <c r="K71" s="207">
        <v>1.745E-2</v>
      </c>
      <c r="L71" s="207">
        <v>1.745E-2</v>
      </c>
      <c r="M71" s="207">
        <v>1.745E-2</v>
      </c>
      <c r="N71" s="183"/>
      <c r="O71" s="190">
        <v>129.106402951532</v>
      </c>
      <c r="P71" s="190">
        <v>73.403235513569797</v>
      </c>
      <c r="Q71" s="190">
        <v>100.660401342581</v>
      </c>
      <c r="R71" s="190">
        <v>71.950643100729195</v>
      </c>
      <c r="S71" s="190">
        <v>111.774398510946</v>
      </c>
      <c r="T71" s="190">
        <v>99.047604307389605</v>
      </c>
      <c r="U71" s="190">
        <v>139.09782968331999</v>
      </c>
      <c r="V71" s="190">
        <v>86.142606716180097</v>
      </c>
      <c r="W71" s="190">
        <v>85.4131126505184</v>
      </c>
      <c r="X71" s="190">
        <v>87.547619885987004</v>
      </c>
      <c r="Y71" s="190">
        <v>99.855183819741995</v>
      </c>
      <c r="Z71" s="190">
        <v>101.42004170317399</v>
      </c>
      <c r="AA71" s="194"/>
      <c r="AB71" s="182">
        <f t="shared" si="47"/>
        <v>2.2529067315042335</v>
      </c>
      <c r="AC71" s="182">
        <f t="shared" si="45"/>
        <v>1.280886459711793</v>
      </c>
      <c r="AD71" s="182">
        <f t="shared" si="45"/>
        <v>1.7565240034280385</v>
      </c>
      <c r="AE71" s="182">
        <f t="shared" si="45"/>
        <v>1.2555387221077245</v>
      </c>
      <c r="AF71" s="182">
        <f t="shared" si="45"/>
        <v>1.9504632540160076</v>
      </c>
      <c r="AG71" s="182">
        <f t="shared" si="45"/>
        <v>1.7283806951639487</v>
      </c>
      <c r="AH71" s="182">
        <f t="shared" si="45"/>
        <v>2.4272571279739337</v>
      </c>
      <c r="AI71" s="182">
        <f t="shared" si="45"/>
        <v>1.5031884871973427</v>
      </c>
      <c r="AJ71" s="182">
        <f t="shared" si="45"/>
        <v>1.4904588157515462</v>
      </c>
      <c r="AK71" s="182">
        <f t="shared" si="45"/>
        <v>1.5277059670104733</v>
      </c>
      <c r="AL71" s="182">
        <f t="shared" si="45"/>
        <v>1.7424729576544979</v>
      </c>
      <c r="AM71" s="182">
        <f t="shared" si="45"/>
        <v>1.7697797277203862</v>
      </c>
      <c r="AN71" s="195">
        <f t="shared" si="46"/>
        <v>20.685562949239927</v>
      </c>
      <c r="AP71"/>
    </row>
    <row r="72" spans="1:42" s="178" customFormat="1" x14ac:dyDescent="0.25">
      <c r="A72" s="191" t="s">
        <v>5</v>
      </c>
      <c r="B72" s="207">
        <v>1.702E-2</v>
      </c>
      <c r="C72" s="207">
        <v>1.702E-2</v>
      </c>
      <c r="D72" s="207">
        <v>1.702E-2</v>
      </c>
      <c r="E72" s="207">
        <v>1.702E-2</v>
      </c>
      <c r="F72" s="207">
        <v>1.702E-2</v>
      </c>
      <c r="G72" s="207">
        <v>1.702E-2</v>
      </c>
      <c r="H72" s="207">
        <v>1.702E-2</v>
      </c>
      <c r="I72" s="207">
        <v>1.702E-2</v>
      </c>
      <c r="J72" s="207">
        <v>1.702E-2</v>
      </c>
      <c r="K72" s="207">
        <v>1.702E-2</v>
      </c>
      <c r="L72" s="207">
        <v>1.702E-2</v>
      </c>
      <c r="M72" s="207">
        <v>1.702E-2</v>
      </c>
      <c r="N72" s="183"/>
      <c r="O72" s="190">
        <v>9164.5653803300793</v>
      </c>
      <c r="P72" s="190">
        <v>9164.1593233678905</v>
      </c>
      <c r="Q72" s="190">
        <v>9163.7532664056907</v>
      </c>
      <c r="R72" s="190">
        <v>9163.3472094435001</v>
      </c>
      <c r="S72" s="190">
        <v>9162.9411524813095</v>
      </c>
      <c r="T72" s="190">
        <v>9162.5350955191207</v>
      </c>
      <c r="U72" s="190">
        <v>9162.1290385569191</v>
      </c>
      <c r="V72" s="190">
        <v>9161.7229815947303</v>
      </c>
      <c r="W72" s="190">
        <v>9161.3169246325397</v>
      </c>
      <c r="X72" s="190">
        <v>9160.9108676703509</v>
      </c>
      <c r="Y72" s="190">
        <v>9160.5048107081493</v>
      </c>
      <c r="Z72" s="190">
        <v>9160.0987537459605</v>
      </c>
      <c r="AA72" s="194"/>
      <c r="AB72" s="182">
        <f t="shared" si="47"/>
        <v>155.98090277321796</v>
      </c>
      <c r="AC72" s="182">
        <f t="shared" si="45"/>
        <v>155.97399168372149</v>
      </c>
      <c r="AD72" s="182">
        <f t="shared" si="45"/>
        <v>155.96708059422485</v>
      </c>
      <c r="AE72" s="182">
        <f t="shared" si="45"/>
        <v>155.96016950472838</v>
      </c>
      <c r="AF72" s="182">
        <f t="shared" si="45"/>
        <v>155.95325841523189</v>
      </c>
      <c r="AG72" s="182">
        <f t="shared" si="45"/>
        <v>155.94634732573545</v>
      </c>
      <c r="AH72" s="182">
        <f t="shared" si="45"/>
        <v>155.93943623623878</v>
      </c>
      <c r="AI72" s="182">
        <f t="shared" si="45"/>
        <v>155.93252514674231</v>
      </c>
      <c r="AJ72" s="182">
        <f t="shared" si="45"/>
        <v>155.92561405724584</v>
      </c>
      <c r="AK72" s="182">
        <f t="shared" si="45"/>
        <v>155.91870296774937</v>
      </c>
      <c r="AL72" s="182">
        <f t="shared" si="45"/>
        <v>155.9117918782527</v>
      </c>
      <c r="AM72" s="182">
        <f t="shared" si="45"/>
        <v>155.90488078875626</v>
      </c>
      <c r="AN72" s="195">
        <f t="shared" si="46"/>
        <v>1871.3147013718453</v>
      </c>
      <c r="AP72"/>
    </row>
    <row r="73" spans="1:42" s="178" customFormat="1" x14ac:dyDescent="0.25">
      <c r="A73" s="185" t="s">
        <v>146</v>
      </c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183"/>
      <c r="O73" s="186">
        <v>198992761.63120976</v>
      </c>
      <c r="P73" s="186">
        <v>182144979.08229169</v>
      </c>
      <c r="Q73" s="186">
        <v>181877218.55772159</v>
      </c>
      <c r="R73" s="186">
        <v>163591608.90276188</v>
      </c>
      <c r="S73" s="186">
        <v>166502077.20846233</v>
      </c>
      <c r="T73" s="186">
        <v>191215551.35463387</v>
      </c>
      <c r="U73" s="186">
        <v>226238448.42214373</v>
      </c>
      <c r="V73" s="186">
        <v>210363484.48608795</v>
      </c>
      <c r="W73" s="186">
        <v>178426439.16802701</v>
      </c>
      <c r="X73" s="186">
        <v>169257322.56187665</v>
      </c>
      <c r="Y73" s="186">
        <v>182850685.4522948</v>
      </c>
      <c r="Z73" s="186">
        <v>196814787.58909732</v>
      </c>
      <c r="AA73" s="183"/>
      <c r="AB73" s="187">
        <f>SUM(AB65:AB72)</f>
        <v>26016.22682281318</v>
      </c>
      <c r="AC73" s="187">
        <f t="shared" ref="AC73:AM73" si="48">SUM(AC65:AC72)</f>
        <v>25284.901869904745</v>
      </c>
      <c r="AD73" s="187">
        <f t="shared" si="48"/>
        <v>25226.833079948476</v>
      </c>
      <c r="AE73" s="187">
        <f t="shared" si="48"/>
        <v>24022.26524051376</v>
      </c>
      <c r="AF73" s="187">
        <f t="shared" si="48"/>
        <v>24063.878386101635</v>
      </c>
      <c r="AG73" s="187">
        <f t="shared" si="48"/>
        <v>27515.732594729194</v>
      </c>
      <c r="AH73" s="187">
        <f t="shared" si="48"/>
        <v>29385.832215370672</v>
      </c>
      <c r="AI73" s="187">
        <f t="shared" si="48"/>
        <v>27477.004977561548</v>
      </c>
      <c r="AJ73" s="187">
        <f t="shared" si="48"/>
        <v>25434.456803166689</v>
      </c>
      <c r="AK73" s="187">
        <f t="shared" si="48"/>
        <v>24842.115965561865</v>
      </c>
      <c r="AL73" s="187">
        <f t="shared" si="48"/>
        <v>25062.735961828188</v>
      </c>
      <c r="AM73" s="187">
        <f t="shared" si="48"/>
        <v>26385.211297717382</v>
      </c>
      <c r="AN73" s="187">
        <f>SUM(AN65:AN72)</f>
        <v>310717.19521521736</v>
      </c>
      <c r="AP73"/>
    </row>
    <row r="74" spans="1:42" s="178" customFormat="1" x14ac:dyDescent="0.25">
      <c r="A74" s="191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183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4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95"/>
      <c r="AP74"/>
    </row>
    <row r="75" spans="1:42" s="178" customFormat="1" x14ac:dyDescent="0.25">
      <c r="A75" s="191" t="s">
        <v>0</v>
      </c>
      <c r="B75" s="215">
        <v>0.78800000000000003</v>
      </c>
      <c r="C75" s="215">
        <v>0.78800000000000003</v>
      </c>
      <c r="D75" s="215">
        <v>0.78800000000000003</v>
      </c>
      <c r="E75" s="215">
        <v>0.78800000000000003</v>
      </c>
      <c r="F75" s="215">
        <v>0.78800000000000003</v>
      </c>
      <c r="G75" s="215">
        <v>0.78800000000000003</v>
      </c>
      <c r="H75" s="215">
        <v>0.78800000000000003</v>
      </c>
      <c r="I75" s="215">
        <v>0.78800000000000003</v>
      </c>
      <c r="J75" s="215">
        <v>0.78800000000000003</v>
      </c>
      <c r="K75" s="215">
        <v>0.78800000000000003</v>
      </c>
      <c r="L75" s="215">
        <v>0.78800000000000003</v>
      </c>
      <c r="M75" s="215">
        <v>0.78800000000000003</v>
      </c>
      <c r="N75" s="183"/>
      <c r="O75" s="190">
        <v>219692.553634332</v>
      </c>
      <c r="P75" s="190">
        <v>219692.553634332</v>
      </c>
      <c r="Q75" s="190">
        <v>219692.553634332</v>
      </c>
      <c r="R75" s="190">
        <v>219692.553634332</v>
      </c>
      <c r="S75" s="190">
        <v>219692.553634332</v>
      </c>
      <c r="T75" s="190">
        <v>219692.553634332</v>
      </c>
      <c r="U75" s="190">
        <v>219692.553634332</v>
      </c>
      <c r="V75" s="190">
        <v>219692.553634332</v>
      </c>
      <c r="W75" s="190">
        <v>219692.553634332</v>
      </c>
      <c r="X75" s="190">
        <v>219692.553634332</v>
      </c>
      <c r="Y75" s="190">
        <v>219692.553634332</v>
      </c>
      <c r="Z75" s="190">
        <v>219692.553634332</v>
      </c>
      <c r="AA75" s="194"/>
      <c r="AB75" s="182">
        <f t="shared" ref="AB75:AM76" si="49">+B75*O75</f>
        <v>173117.73226385363</v>
      </c>
      <c r="AC75" s="182">
        <f t="shared" si="49"/>
        <v>173117.73226385363</v>
      </c>
      <c r="AD75" s="182">
        <f t="shared" si="49"/>
        <v>173117.73226385363</v>
      </c>
      <c r="AE75" s="182">
        <f t="shared" si="49"/>
        <v>173117.73226385363</v>
      </c>
      <c r="AF75" s="182">
        <f t="shared" si="49"/>
        <v>173117.73226385363</v>
      </c>
      <c r="AG75" s="182">
        <f t="shared" si="49"/>
        <v>173117.73226385363</v>
      </c>
      <c r="AH75" s="182">
        <f t="shared" si="49"/>
        <v>173117.73226385363</v>
      </c>
      <c r="AI75" s="182">
        <f t="shared" si="49"/>
        <v>173117.73226385363</v>
      </c>
      <c r="AJ75" s="182">
        <f t="shared" si="49"/>
        <v>173117.73226385363</v>
      </c>
      <c r="AK75" s="182">
        <f t="shared" si="49"/>
        <v>173117.73226385363</v>
      </c>
      <c r="AL75" s="182">
        <f t="shared" si="49"/>
        <v>173117.73226385363</v>
      </c>
      <c r="AM75" s="182">
        <f t="shared" si="49"/>
        <v>173117.73226385363</v>
      </c>
      <c r="AN75" s="195">
        <f t="shared" ref="AN75:AN76" si="50">SUM(AB75:AM75)</f>
        <v>2077412.7871662432</v>
      </c>
      <c r="AP75"/>
    </row>
    <row r="76" spans="1:42" s="178" customFormat="1" x14ac:dyDescent="0.25">
      <c r="A76" s="191" t="s">
        <v>1</v>
      </c>
      <c r="B76" s="215">
        <v>0.78800000000000003</v>
      </c>
      <c r="C76" s="215">
        <v>0.78800000000000003</v>
      </c>
      <c r="D76" s="215">
        <v>0.78800000000000003</v>
      </c>
      <c r="E76" s="215">
        <v>0.78800000000000003</v>
      </c>
      <c r="F76" s="215">
        <v>0.78800000000000003</v>
      </c>
      <c r="G76" s="215">
        <v>0.78800000000000003</v>
      </c>
      <c r="H76" s="215">
        <v>0.78800000000000003</v>
      </c>
      <c r="I76" s="215">
        <v>0.78800000000000003</v>
      </c>
      <c r="J76" s="215">
        <v>0.78800000000000003</v>
      </c>
      <c r="K76" s="215">
        <v>0.78800000000000003</v>
      </c>
      <c r="L76" s="215">
        <v>0.78800000000000003</v>
      </c>
      <c r="M76" s="215">
        <v>0.78800000000000003</v>
      </c>
      <c r="N76" s="183"/>
      <c r="O76" s="190">
        <v>18395.957605688702</v>
      </c>
      <c r="P76" s="190">
        <v>18395.957605688702</v>
      </c>
      <c r="Q76" s="190">
        <v>18395.957605688702</v>
      </c>
      <c r="R76" s="190">
        <v>18395.957605688702</v>
      </c>
      <c r="S76" s="190">
        <v>18395.957605688702</v>
      </c>
      <c r="T76" s="190">
        <v>18395.957605688702</v>
      </c>
      <c r="U76" s="190">
        <v>18395.957605688702</v>
      </c>
      <c r="V76" s="190">
        <v>18395.957605688702</v>
      </c>
      <c r="W76" s="190">
        <v>18395.957605688702</v>
      </c>
      <c r="X76" s="190">
        <v>18395.957605688702</v>
      </c>
      <c r="Y76" s="190">
        <v>18395.957605688702</v>
      </c>
      <c r="Z76" s="190">
        <v>18395.957605688702</v>
      </c>
      <c r="AA76" s="194"/>
      <c r="AB76" s="182">
        <f t="shared" si="49"/>
        <v>14496.014593282698</v>
      </c>
      <c r="AC76" s="182">
        <f t="shared" si="49"/>
        <v>14496.014593282698</v>
      </c>
      <c r="AD76" s="182">
        <f t="shared" si="49"/>
        <v>14496.014593282698</v>
      </c>
      <c r="AE76" s="182">
        <f t="shared" si="49"/>
        <v>14496.014593282698</v>
      </c>
      <c r="AF76" s="182">
        <f t="shared" si="49"/>
        <v>14496.014593282698</v>
      </c>
      <c r="AG76" s="182">
        <f t="shared" si="49"/>
        <v>14496.014593282698</v>
      </c>
      <c r="AH76" s="182">
        <f t="shared" si="49"/>
        <v>14496.014593282698</v>
      </c>
      <c r="AI76" s="182">
        <f t="shared" si="49"/>
        <v>14496.014593282698</v>
      </c>
      <c r="AJ76" s="182">
        <f t="shared" si="49"/>
        <v>14496.014593282698</v>
      </c>
      <c r="AK76" s="182">
        <f t="shared" si="49"/>
        <v>14496.014593282698</v>
      </c>
      <c r="AL76" s="182">
        <f t="shared" si="49"/>
        <v>14496.014593282698</v>
      </c>
      <c r="AM76" s="182">
        <f t="shared" si="49"/>
        <v>14496.014593282698</v>
      </c>
      <c r="AN76" s="195">
        <f t="shared" si="50"/>
        <v>173952.17511939234</v>
      </c>
      <c r="AP76"/>
    </row>
    <row r="77" spans="1:42" s="178" customFormat="1" x14ac:dyDescent="0.25">
      <c r="A77" s="184" t="s">
        <v>147</v>
      </c>
      <c r="B77" s="205">
        <v>1.5760000000000001</v>
      </c>
      <c r="C77" s="205">
        <v>1.5760000000000001</v>
      </c>
      <c r="D77" s="205">
        <v>1.5760000000000001</v>
      </c>
      <c r="E77" s="205">
        <v>1.5760000000000001</v>
      </c>
      <c r="F77" s="205">
        <v>1.5760000000000001</v>
      </c>
      <c r="G77" s="205">
        <v>1.5760000000000001</v>
      </c>
      <c r="H77" s="205">
        <v>1.5760000000000001</v>
      </c>
      <c r="I77" s="205">
        <v>1.5760000000000001</v>
      </c>
      <c r="J77" s="205">
        <v>1.5760000000000001</v>
      </c>
      <c r="K77" s="205">
        <v>1.5760000000000001</v>
      </c>
      <c r="L77" s="205">
        <v>1.5760000000000001</v>
      </c>
      <c r="M77" s="205">
        <v>1.5760000000000001</v>
      </c>
      <c r="N77" s="183"/>
      <c r="O77" s="186">
        <v>238088.51124002069</v>
      </c>
      <c r="P77" s="186">
        <v>238088.51124002069</v>
      </c>
      <c r="Q77" s="186">
        <v>238088.51124002069</v>
      </c>
      <c r="R77" s="186">
        <v>238088.51124002069</v>
      </c>
      <c r="S77" s="186">
        <v>238088.51124002069</v>
      </c>
      <c r="T77" s="186">
        <v>238088.51124002069</v>
      </c>
      <c r="U77" s="186">
        <v>238088.51124002069</v>
      </c>
      <c r="V77" s="186">
        <v>238088.51124002069</v>
      </c>
      <c r="W77" s="186">
        <v>238088.51124002069</v>
      </c>
      <c r="X77" s="186">
        <v>238088.51124002069</v>
      </c>
      <c r="Y77" s="186">
        <v>238088.51124002069</v>
      </c>
      <c r="Z77" s="186">
        <v>238088.51124002069</v>
      </c>
      <c r="AA77" s="183"/>
      <c r="AB77" s="187">
        <f>SUM(AB75:AB76)</f>
        <v>187613.74685713631</v>
      </c>
      <c r="AC77" s="187">
        <f t="shared" ref="AC77:AN77" si="51">SUM(AC75:AC76)</f>
        <v>187613.74685713631</v>
      </c>
      <c r="AD77" s="187">
        <f t="shared" si="51"/>
        <v>187613.74685713631</v>
      </c>
      <c r="AE77" s="187">
        <f t="shared" si="51"/>
        <v>187613.74685713631</v>
      </c>
      <c r="AF77" s="187">
        <f t="shared" si="51"/>
        <v>187613.74685713631</v>
      </c>
      <c r="AG77" s="187">
        <f t="shared" si="51"/>
        <v>187613.74685713631</v>
      </c>
      <c r="AH77" s="187">
        <f t="shared" si="51"/>
        <v>187613.74685713631</v>
      </c>
      <c r="AI77" s="187">
        <f t="shared" si="51"/>
        <v>187613.74685713631</v>
      </c>
      <c r="AJ77" s="187">
        <f t="shared" si="51"/>
        <v>187613.74685713631</v>
      </c>
      <c r="AK77" s="187">
        <f t="shared" si="51"/>
        <v>187613.74685713631</v>
      </c>
      <c r="AL77" s="187">
        <f t="shared" si="51"/>
        <v>187613.74685713631</v>
      </c>
      <c r="AM77" s="187">
        <f t="shared" si="51"/>
        <v>187613.74685713631</v>
      </c>
      <c r="AN77" s="187">
        <f t="shared" si="51"/>
        <v>2251364.9622856355</v>
      </c>
      <c r="AP77"/>
    </row>
    <row r="78" spans="1:42" s="178" customFormat="1" x14ac:dyDescent="0.25">
      <c r="A78" s="210" t="s">
        <v>148</v>
      </c>
      <c r="B78" s="216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194"/>
      <c r="O78" s="217">
        <v>1719040353.0860031</v>
      </c>
      <c r="P78" s="217">
        <v>1586080875.8183908</v>
      </c>
      <c r="Q78" s="217">
        <v>1594889297.2751346</v>
      </c>
      <c r="R78" s="217">
        <v>1461064904.5839386</v>
      </c>
      <c r="S78" s="217">
        <v>1469468075.3520784</v>
      </c>
      <c r="T78" s="217">
        <v>1622158985.9102478</v>
      </c>
      <c r="U78" s="217">
        <v>1861588883.8369365</v>
      </c>
      <c r="V78" s="217">
        <v>1770955208.9512196</v>
      </c>
      <c r="W78" s="217">
        <v>1535739029.8449037</v>
      </c>
      <c r="X78" s="217">
        <v>1476140498.6934042</v>
      </c>
      <c r="Y78" s="217">
        <v>1571645586.7527971</v>
      </c>
      <c r="Z78" s="217">
        <v>1670326091.1816952</v>
      </c>
      <c r="AA78" s="194"/>
      <c r="AB78" s="218">
        <f>SUM(AB23,AB33,AB43,AB53,AB63,AB73,AB77)</f>
        <v>47616478.609866314</v>
      </c>
      <c r="AC78" s="218">
        <f t="shared" ref="AC78:AN78" si="52">SUM(AC23,AC33,AC43,AC53,AC63,AC73,AC77)</f>
        <v>44340056.325615093</v>
      </c>
      <c r="AD78" s="218">
        <f t="shared" si="52"/>
        <v>44623438.275867537</v>
      </c>
      <c r="AE78" s="218">
        <f t="shared" si="52"/>
        <v>41298829.396023825</v>
      </c>
      <c r="AF78" s="218">
        <f t="shared" si="52"/>
        <v>42127252.385800943</v>
      </c>
      <c r="AG78" s="218">
        <f t="shared" si="52"/>
        <v>46200566.248424426</v>
      </c>
      <c r="AH78" s="218">
        <f t="shared" si="52"/>
        <v>52032362.699029304</v>
      </c>
      <c r="AI78" s="218">
        <f t="shared" si="52"/>
        <v>49742694.170874156</v>
      </c>
      <c r="AJ78" s="218">
        <f t="shared" si="52"/>
        <v>43782335.673956208</v>
      </c>
      <c r="AK78" s="218">
        <f t="shared" si="52"/>
        <v>42333398.718956955</v>
      </c>
      <c r="AL78" s="218">
        <f t="shared" si="52"/>
        <v>45329170.780938134</v>
      </c>
      <c r="AM78" s="218">
        <f t="shared" si="52"/>
        <v>47953597.88770736</v>
      </c>
      <c r="AN78" s="218">
        <f t="shared" si="52"/>
        <v>547380181.1730603</v>
      </c>
      <c r="AP78"/>
    </row>
  </sheetData>
  <pageMargins left="0.7" right="0.7" top="0.75" bottom="0.75" header="0.3" footer="0.3"/>
  <pageSetup scale="1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"/>
  <sheetViews>
    <sheetView workbookViewId="0">
      <selection activeCell="C11" sqref="C11"/>
    </sheetView>
  </sheetViews>
  <sheetFormatPr defaultColWidth="9.140625" defaultRowHeight="12.75" x14ac:dyDescent="0.2"/>
  <cols>
    <col min="1" max="1" width="31.7109375" style="1" bestFit="1" customWidth="1"/>
    <col min="2" max="7" width="9.140625" style="1" customWidth="1"/>
    <col min="8" max="10" width="9.140625" style="1"/>
    <col min="11" max="16" width="0" style="1" hidden="1" customWidth="1"/>
    <col min="17" max="19" width="9.140625" style="1" hidden="1" customWidth="1"/>
    <col min="20" max="16384" width="9.140625" style="1"/>
  </cols>
  <sheetData>
    <row r="1" spans="1:19" ht="13.5" thickBot="1" x14ac:dyDescent="0.25">
      <c r="A1" s="285" t="s">
        <v>47</v>
      </c>
      <c r="B1" s="282" t="s">
        <v>6</v>
      </c>
      <c r="C1" s="283"/>
      <c r="D1" s="284"/>
      <c r="E1" s="282" t="s">
        <v>7</v>
      </c>
      <c r="F1" s="283"/>
      <c r="G1" s="284"/>
      <c r="H1" s="282" t="s">
        <v>47</v>
      </c>
      <c r="I1" s="283"/>
      <c r="J1" s="284"/>
      <c r="K1" s="282" t="s">
        <v>22</v>
      </c>
      <c r="L1" s="283"/>
      <c r="M1" s="284"/>
      <c r="N1" s="282" t="s">
        <v>39</v>
      </c>
      <c r="O1" s="283"/>
      <c r="P1" s="284"/>
      <c r="Q1" s="282" t="s">
        <v>43</v>
      </c>
      <c r="R1" s="283"/>
      <c r="S1" s="284"/>
    </row>
    <row r="2" spans="1:19" ht="25.5" x14ac:dyDescent="0.2">
      <c r="A2" s="286"/>
      <c r="B2" s="2" t="s">
        <v>27</v>
      </c>
      <c r="C2" s="3" t="s">
        <v>28</v>
      </c>
      <c r="D2" s="4" t="s">
        <v>29</v>
      </c>
      <c r="E2" s="3" t="s">
        <v>30</v>
      </c>
      <c r="F2" s="3" t="s">
        <v>31</v>
      </c>
      <c r="G2" s="4" t="s">
        <v>32</v>
      </c>
      <c r="H2" s="6" t="s">
        <v>33</v>
      </c>
      <c r="I2" s="6" t="s">
        <v>34</v>
      </c>
      <c r="J2" s="7" t="s">
        <v>35</v>
      </c>
      <c r="K2" s="5" t="s">
        <v>36</v>
      </c>
      <c r="L2" s="6" t="s">
        <v>37</v>
      </c>
      <c r="M2" s="7" t="s">
        <v>38</v>
      </c>
      <c r="N2" s="5" t="s">
        <v>40</v>
      </c>
      <c r="O2" s="6" t="s">
        <v>41</v>
      </c>
      <c r="P2" s="7" t="s">
        <v>42</v>
      </c>
      <c r="Q2" s="5" t="s">
        <v>44</v>
      </c>
      <c r="R2" s="6" t="s">
        <v>45</v>
      </c>
      <c r="S2" s="7" t="s">
        <v>46</v>
      </c>
    </row>
    <row r="3" spans="1:19" x14ac:dyDescent="0.2">
      <c r="A3" s="1" t="s">
        <v>24</v>
      </c>
      <c r="B3" s="108">
        <v>8.2610000000000003E-2</v>
      </c>
      <c r="C3" s="110">
        <v>8.457828371373341E-2</v>
      </c>
      <c r="D3" s="111">
        <v>8.6577727898690907E-2</v>
      </c>
      <c r="E3" s="110">
        <v>9.4959000000000002E-2</v>
      </c>
      <c r="F3" s="110">
        <v>9.3180000000000013E-2</v>
      </c>
      <c r="G3" s="111">
        <v>9.554E-2</v>
      </c>
      <c r="H3" s="110">
        <v>9.7420000000000007E-2</v>
      </c>
      <c r="I3" s="110">
        <v>9.9890000000000007E-2</v>
      </c>
      <c r="J3" s="111">
        <v>0.10238999999999999</v>
      </c>
      <c r="K3" s="8">
        <f>+J3</f>
        <v>0.10238999999999999</v>
      </c>
      <c r="L3" s="9">
        <v>0.10485</v>
      </c>
      <c r="M3" s="10">
        <v>0.10735</v>
      </c>
      <c r="N3" s="8">
        <f>+M3</f>
        <v>0.10735</v>
      </c>
      <c r="O3" s="9">
        <v>0.10979999999999999</v>
      </c>
      <c r="P3" s="10">
        <v>0.1123</v>
      </c>
      <c r="Q3" s="8">
        <f>+P3</f>
        <v>0.1123</v>
      </c>
      <c r="R3" s="9">
        <v>0.11476</v>
      </c>
      <c r="S3" s="10">
        <v>0.11726</v>
      </c>
    </row>
    <row r="4" spans="1:19" x14ac:dyDescent="0.2">
      <c r="A4" s="1" t="s">
        <v>25</v>
      </c>
      <c r="B4" s="108">
        <v>2.0067002591978231E-2</v>
      </c>
      <c r="C4" s="110">
        <v>2.0544765418934928E-2</v>
      </c>
      <c r="D4" s="111">
        <v>2.1030446966780469E-2</v>
      </c>
      <c r="E4" s="110">
        <v>2.0640000000000002E-2</v>
      </c>
      <c r="F4" s="110">
        <v>2.2429999999999999E-2</v>
      </c>
      <c r="G4" s="111">
        <v>2.299E-2</v>
      </c>
      <c r="H4" s="110">
        <v>2.2789999999999998E-2</v>
      </c>
      <c r="I4" s="110">
        <v>2.3370000000000002E-2</v>
      </c>
      <c r="J4" s="111">
        <v>2.3949999999999999E-2</v>
      </c>
      <c r="K4" s="8">
        <f>+J4</f>
        <v>2.3949999999999999E-2</v>
      </c>
      <c r="L4" s="9">
        <v>2.453E-2</v>
      </c>
      <c r="M4" s="10">
        <v>2.511E-2</v>
      </c>
      <c r="N4" s="8">
        <f>+M4</f>
        <v>2.511E-2</v>
      </c>
      <c r="O4" s="9">
        <v>2.5690000000000001E-2</v>
      </c>
      <c r="P4" s="10">
        <v>2.6269999999999998E-2</v>
      </c>
      <c r="Q4" s="8">
        <f>+P4</f>
        <v>2.6269999999999998E-2</v>
      </c>
      <c r="R4" s="9">
        <v>2.6850000000000002E-2</v>
      </c>
      <c r="S4" s="10">
        <v>2.743E-2</v>
      </c>
    </row>
    <row r="5" spans="1:19" ht="13.5" thickBot="1" x14ac:dyDescent="0.25">
      <c r="A5" s="1" t="s">
        <v>26</v>
      </c>
      <c r="B5" s="109">
        <v>6.6119999999999998E-2</v>
      </c>
      <c r="C5" s="112">
        <v>6.1465833675542737E-2</v>
      </c>
      <c r="D5" s="113">
        <v>6.2918895836653638E-2</v>
      </c>
      <c r="E5" s="112">
        <v>7.4884000000000006E-2</v>
      </c>
      <c r="F5" s="112">
        <v>6.8420000000000009E-2</v>
      </c>
      <c r="G5" s="113">
        <v>7.016E-2</v>
      </c>
      <c r="H5" s="112">
        <v>7.2370000000000004E-2</v>
      </c>
      <c r="I5" s="112">
        <v>7.4200000000000002E-2</v>
      </c>
      <c r="J5" s="113">
        <v>7.6060000000000003E-2</v>
      </c>
      <c r="K5" s="11">
        <f>+J5</f>
        <v>7.6060000000000003E-2</v>
      </c>
      <c r="L5" s="12">
        <v>7.7879999999999991E-2</v>
      </c>
      <c r="M5" s="13">
        <v>7.9750000000000001E-2</v>
      </c>
      <c r="N5" s="11">
        <f>+M5</f>
        <v>7.9750000000000001E-2</v>
      </c>
      <c r="O5" s="12">
        <v>8.1560000000000007E-2</v>
      </c>
      <c r="P5" s="13">
        <v>8.3420000000000008E-2</v>
      </c>
      <c r="Q5" s="11">
        <f>+P5</f>
        <v>8.3420000000000008E-2</v>
      </c>
      <c r="R5" s="12">
        <v>8.5239999999999996E-2</v>
      </c>
      <c r="S5" s="13">
        <v>8.7109999999999993E-2</v>
      </c>
    </row>
    <row r="6" spans="1:19" ht="13.5" thickBot="1" x14ac:dyDescent="0.25"/>
    <row r="7" spans="1:19" ht="13.5" thickBot="1" x14ac:dyDescent="0.25">
      <c r="H7" s="282" t="s">
        <v>100</v>
      </c>
      <c r="I7" s="283"/>
      <c r="J7" s="284"/>
    </row>
    <row r="8" spans="1:19" ht="25.5" x14ac:dyDescent="0.2">
      <c r="H8" s="2" t="s">
        <v>33</v>
      </c>
      <c r="I8" s="3" t="s">
        <v>34</v>
      </c>
      <c r="J8" s="4" t="s">
        <v>35</v>
      </c>
    </row>
    <row r="9" spans="1:19" x14ac:dyDescent="0.2">
      <c r="H9" s="108">
        <v>9.0540000000000009E-2</v>
      </c>
      <c r="I9" s="110">
        <v>9.2519999999999991E-2</v>
      </c>
      <c r="J9" s="111">
        <v>9.4519999999999993E-2</v>
      </c>
      <c r="K9" s="9">
        <v>9.4519999999999993E-2</v>
      </c>
      <c r="L9" s="8">
        <v>9.6489999999999992E-2</v>
      </c>
      <c r="M9" s="8">
        <v>9.8489999999999994E-2</v>
      </c>
      <c r="N9" s="8">
        <v>9.8489999999999994E-2</v>
      </c>
      <c r="O9" s="8">
        <v>0.10045</v>
      </c>
      <c r="P9" s="8">
        <v>0.10245</v>
      </c>
      <c r="Q9" s="8">
        <v>0.10245</v>
      </c>
      <c r="R9" s="8">
        <v>0.10442</v>
      </c>
      <c r="S9" s="8">
        <v>0.10642</v>
      </c>
    </row>
    <row r="10" spans="1:19" x14ac:dyDescent="0.2">
      <c r="H10" s="108">
        <v>2.2030000000000001E-2</v>
      </c>
      <c r="I10" s="110">
        <v>2.2510000000000002E-2</v>
      </c>
      <c r="J10" s="111">
        <v>2.299E-2</v>
      </c>
    </row>
    <row r="11" spans="1:19" ht="13.5" thickBot="1" x14ac:dyDescent="0.25">
      <c r="H11" s="109">
        <v>6.5890000000000004E-2</v>
      </c>
      <c r="I11" s="112">
        <v>6.7339999999999997E-2</v>
      </c>
      <c r="J11" s="113">
        <v>6.88E-2</v>
      </c>
    </row>
    <row r="13" spans="1:19" x14ac:dyDescent="0.2">
      <c r="H13" s="114"/>
      <c r="I13" s="114"/>
      <c r="J13" s="114"/>
      <c r="K13" s="114">
        <f t="shared" ref="K13:S13" si="0">+K4-K10</f>
        <v>2.3949999999999999E-2</v>
      </c>
      <c r="L13" s="114">
        <f t="shared" si="0"/>
        <v>2.453E-2</v>
      </c>
      <c r="M13" s="114">
        <f t="shared" si="0"/>
        <v>2.511E-2</v>
      </c>
      <c r="N13" s="114">
        <f t="shared" si="0"/>
        <v>2.511E-2</v>
      </c>
      <c r="O13" s="114">
        <f t="shared" si="0"/>
        <v>2.5690000000000001E-2</v>
      </c>
      <c r="P13" s="114">
        <f t="shared" si="0"/>
        <v>2.6269999999999998E-2</v>
      </c>
      <c r="Q13" s="114">
        <f t="shared" si="0"/>
        <v>2.6269999999999998E-2</v>
      </c>
      <c r="R13" s="114">
        <f t="shared" si="0"/>
        <v>2.6850000000000002E-2</v>
      </c>
      <c r="S13" s="114">
        <f t="shared" si="0"/>
        <v>2.743E-2</v>
      </c>
    </row>
  </sheetData>
  <mergeCells count="8">
    <mergeCell ref="H7:J7"/>
    <mergeCell ref="A1:A2"/>
    <mergeCell ref="B1:D1"/>
    <mergeCell ref="Q1:S1"/>
    <mergeCell ref="N1:P1"/>
    <mergeCell ref="E1:G1"/>
    <mergeCell ref="H1:J1"/>
    <mergeCell ref="K1:M1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Summary</vt:lpstr>
      <vt:lpstr>Appendix 2-2 (EB-2015-0075)</vt:lpstr>
      <vt:lpstr>2016 COP Fcst (EB-2015-0075)</vt:lpstr>
      <vt:lpstr>2016 CoP Expense (EB-2015-0075)</vt:lpstr>
      <vt:lpstr>2016 LF Output (EB-2015-0075)</vt:lpstr>
      <vt:lpstr>CoP EB-2014-0002</vt:lpstr>
      <vt:lpstr>COP Rates 2015-2019</vt:lpstr>
      <vt:lpstr>'2016 CoP Expense (EB-2015-0075)'!Print_Area</vt:lpstr>
    </vt:vector>
  </TitlesOfParts>
  <Company>Horizon Utilities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Jamie Gribbon</cp:lastModifiedBy>
  <cp:lastPrinted>2015-10-21T14:12:45Z</cp:lastPrinted>
  <dcterms:created xsi:type="dcterms:W3CDTF">2012-06-18T16:01:34Z</dcterms:created>
  <dcterms:modified xsi:type="dcterms:W3CDTF">2015-10-23T19:53:48Z</dcterms:modified>
</cp:coreProperties>
</file>