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620" windowHeight="11895"/>
  </bookViews>
  <sheets>
    <sheet name="Year 1-January 1, 2016" sheetId="1" r:id="rId1"/>
    <sheet name="Year 2-January 1, 2017" sheetId="8" r:id="rId2"/>
    <sheet name="Year 3-Janaury 1, 2018" sheetId="9" r:id="rId3"/>
    <sheet name="Year 4-January 1, 2019" sheetId="10" r:id="rId4"/>
  </sheets>
  <definedNames>
    <definedName name="_xlnm.Print_Area" localSheetId="0">'Year 1-January 1, 2016'!$A$9:$F$61</definedName>
    <definedName name="_xlnm.Print_Area" localSheetId="1">'Year 2-January 1, 2017'!$A$9:$F$61</definedName>
    <definedName name="_xlnm.Print_Area" localSheetId="2">'Year 3-Janaury 1, 2018'!$A$9:$F$61</definedName>
    <definedName name="_xlnm.Print_Area" localSheetId="3">'Year 4-January 1, 2019'!$A$9:$F$61</definedName>
  </definedNames>
  <calcPr calcId="145621"/>
</workbook>
</file>

<file path=xl/calcChain.xml><?xml version="1.0" encoding="utf-8"?>
<calcChain xmlns="http://schemas.openxmlformats.org/spreadsheetml/2006/main">
  <c r="B24" i="10" l="1"/>
  <c r="B23" i="10"/>
  <c r="B24" i="9"/>
  <c r="B23" i="9"/>
  <c r="B24" i="8"/>
  <c r="B23" i="8"/>
  <c r="C30" i="10" l="1"/>
  <c r="B30" i="10"/>
  <c r="D30" i="10" s="1"/>
  <c r="C29" i="10"/>
  <c r="B29" i="10"/>
  <c r="D29" i="10" s="1"/>
  <c r="C30" i="9"/>
  <c r="B30" i="9"/>
  <c r="D30" i="9" s="1"/>
  <c r="C29" i="9"/>
  <c r="B29" i="9"/>
  <c r="D29" i="9" s="1"/>
  <c r="D30" i="8"/>
  <c r="C30" i="8"/>
  <c r="B30" i="8"/>
  <c r="D29" i="8"/>
  <c r="C29" i="8"/>
  <c r="B29" i="8"/>
  <c r="C30" i="1"/>
  <c r="B30" i="1"/>
  <c r="D30" i="1" s="1"/>
  <c r="C29" i="1"/>
  <c r="B29" i="1"/>
  <c r="D29" i="1" s="1"/>
  <c r="D31" i="8" l="1"/>
  <c r="E30" i="8" s="1"/>
  <c r="B39" i="8" s="1"/>
  <c r="C39" i="8" s="1"/>
  <c r="D39" i="8" s="1"/>
  <c r="D31" i="10"/>
  <c r="E29" i="10" s="1"/>
  <c r="D31" i="9"/>
  <c r="E30" i="9" s="1"/>
  <c r="B39" i="9" s="1"/>
  <c r="C39" i="9" s="1"/>
  <c r="D39" i="9" s="1"/>
  <c r="E29" i="8"/>
  <c r="D31" i="1"/>
  <c r="E29" i="1" s="1"/>
  <c r="E29" i="9" l="1"/>
  <c r="B38" i="9" s="1"/>
  <c r="B38" i="10"/>
  <c r="B43" i="10"/>
  <c r="E30" i="10"/>
  <c r="B39" i="10" s="1"/>
  <c r="C39" i="10" s="1"/>
  <c r="D39" i="10" s="1"/>
  <c r="B43" i="9"/>
  <c r="B43" i="8"/>
  <c r="B38" i="8"/>
  <c r="B43" i="1"/>
  <c r="B38" i="1"/>
  <c r="E30" i="1"/>
  <c r="B39" i="1" s="1"/>
  <c r="C39" i="1" s="1"/>
  <c r="D39" i="1" s="1"/>
  <c r="B44" i="10" l="1"/>
  <c r="C44" i="10" s="1"/>
  <c r="D44" i="10" s="1"/>
  <c r="E44" i="10" s="1"/>
  <c r="C43" i="10"/>
  <c r="B40" i="10"/>
  <c r="C38" i="10"/>
  <c r="D38" i="10" s="1"/>
  <c r="D40" i="10" s="1"/>
  <c r="C43" i="9"/>
  <c r="B44" i="9"/>
  <c r="C44" i="9" s="1"/>
  <c r="D44" i="9" s="1"/>
  <c r="E44" i="9" s="1"/>
  <c r="B40" i="9"/>
  <c r="C38" i="9"/>
  <c r="D38" i="9" s="1"/>
  <c r="D40" i="9" s="1"/>
  <c r="B44" i="8"/>
  <c r="C44" i="8" s="1"/>
  <c r="D44" i="8" s="1"/>
  <c r="E44" i="8" s="1"/>
  <c r="C43" i="8"/>
  <c r="B40" i="8"/>
  <c r="C38" i="8"/>
  <c r="D38" i="8" s="1"/>
  <c r="D40" i="8" s="1"/>
  <c r="B44" i="1"/>
  <c r="C44" i="1" s="1"/>
  <c r="D44" i="1" s="1"/>
  <c r="E44" i="1" s="1"/>
  <c r="C43" i="1"/>
  <c r="B40" i="1"/>
  <c r="C38" i="1"/>
  <c r="D38" i="1" s="1"/>
  <c r="D40" i="1" s="1"/>
  <c r="D43" i="10" l="1"/>
  <c r="C45" i="10"/>
  <c r="C45" i="9"/>
  <c r="D43" i="9"/>
  <c r="C45" i="8"/>
  <c r="D43" i="8"/>
  <c r="C45" i="1"/>
  <c r="D43" i="1"/>
  <c r="E43" i="10" l="1"/>
  <c r="E45" i="10" s="1"/>
  <c r="B48" i="10"/>
  <c r="B49" i="10"/>
  <c r="B50" i="10" s="1"/>
  <c r="E43" i="9"/>
  <c r="E45" i="9" s="1"/>
  <c r="B48" i="9"/>
  <c r="B49" i="9"/>
  <c r="B50" i="9" s="1"/>
  <c r="B49" i="8"/>
  <c r="B50" i="8" s="1"/>
  <c r="E43" i="8"/>
  <c r="E45" i="8" s="1"/>
  <c r="B48" i="8"/>
  <c r="B49" i="1"/>
  <c r="B50" i="1" s="1"/>
  <c r="E43" i="1"/>
  <c r="E45" i="1" s="1"/>
  <c r="B48" i="1"/>
</calcChain>
</file>

<file path=xl/sharedStrings.xml><?xml version="1.0" encoding="utf-8"?>
<sst xmlns="http://schemas.openxmlformats.org/spreadsheetml/2006/main" count="212" uniqueCount="45">
  <si>
    <t>File Number:</t>
  </si>
  <si>
    <t>Exhibit:</t>
  </si>
  <si>
    <t>Tab:</t>
  </si>
  <si>
    <t>Schedule:</t>
  </si>
  <si>
    <t>Page:</t>
  </si>
  <si>
    <t>Date:</t>
  </si>
  <si>
    <t>Please complete the following tables.</t>
  </si>
  <si>
    <t>A)  Data Inputs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</si>
  <si>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</si>
  <si>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</si>
  <si>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</si>
  <si>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</si>
  <si>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</si>
  <si>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</si>
  <si>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</si>
  <si>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B)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</si>
  <si>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</si>
  <si>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</si>
  <si>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</si>
  <si>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</si>
  <si>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</si>
  <si>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</si>
  <si>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</si>
  <si>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</si>
  <si>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C) Calculating Test Year Base Rates</t>
  </si>
  <si>
    <r>
      <t>Number of Required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</si>
  <si>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</si>
  <si>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</si>
  <si>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</si>
  <si>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</si>
  <si>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</si>
  <si>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</si>
  <si>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</si>
  <si>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</si>
  <si>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</si>
  <si>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</si>
  <si>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</si>
  <si>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r>
      <rPr>
        <sz val="10"/>
        <rFont val="Arial"/>
        <family val="2"/>
      </rPr>
      <t>1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>The final residential class specific revenue requirement, as shown in Appendix 2-P, should be used (i.e. the revenue requirement after any proposed adjustments to R/C ratios).</t>
    </r>
  </si>
  <si>
    <t>2     Default number of transition years for rate design policy change is 4. Where the change in the residential rate design will result in the fixed charge increasing by more than $4/year, a distributor may propose an additional transition year.</t>
  </si>
  <si>
    <t>3     Change in fixed rate due to rate design policy should be less than $4. The difference between the proposed class revenue requirement and the revenue at calculated base rates should be minimal (i.e. should be reasonably considered as a rounding error)</t>
  </si>
  <si>
    <t>New Rate Design Policy For Residential Customers - HONI (Service Area Formerly Served by NPDI)</t>
  </si>
  <si>
    <t>2-PA (Year 1-January 1, 2016)</t>
  </si>
  <si>
    <t>2-PA (Year 2-January 1, 2017)</t>
  </si>
  <si>
    <t>2-PA (Year 3-Janaury 1, 2018)</t>
  </si>
  <si>
    <t>2-PA (Year 4-January 1,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</si>
</sst>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(* #,##0.0_);_(* \(#,##0.0\);_(* &quot;-&quot;??_);_(@_)"/>
    <numFmt numFmtId="168" formatCode="#,##0.0"/>
    <numFmt numFmtId="169" formatCode="mm/dd/yyyy"/>
    <numFmt numFmtId="170" formatCode="0\-0"/>
    <numFmt numFmtId="171" formatCode="##\-#"/>
    <numFmt numFmtId="172" formatCode="_(* #,##0_);_(* \(#,##0\);_(* &quot;-&quot;??_);_(@_)"/>
    <numFmt numFmtId="173" formatCode="&quot;£ &quot;#,##0.00;[Red]\-&quot;£ 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vertAlign val="superscript"/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6">
    <xf numFmtId="0" fontId="0" fillId="0" borderId="0"/>
    <xf numFmtId="0" fontId="18" fillId="0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0" applyNumberFormat="0" applyAlignment="0" applyProtection="0"/>
    <xf numFmtId="0" fontId="28" fillId="52" borderId="11" applyNumberFormat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0" applyNumberFormat="0" applyAlignment="0" applyProtection="0"/>
    <xf numFmtId="0" fontId="35" fillId="0" borderId="15" applyNumberFormat="0" applyFill="0" applyAlignment="0" applyProtection="0"/>
    <xf numFmtId="0" fontId="36" fillId="53" borderId="0" applyNumberFormat="0" applyBorder="0" applyAlignment="0" applyProtection="0"/>
    <xf numFmtId="0" fontId="19" fillId="54" borderId="16" applyNumberFormat="0" applyFont="0" applyAlignment="0" applyProtection="0"/>
    <xf numFmtId="0" fontId="37" fillId="51" borderId="17" applyNumberFormat="0" applyAlignment="0" applyProtection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19" fillId="0" borderId="0"/>
    <xf numFmtId="0" fontId="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1" fillId="0" borderId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9" fillId="0" borderId="0"/>
    <xf numFmtId="168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9" fontId="19" fillId="0" borderId="0"/>
    <xf numFmtId="170" fontId="19" fillId="0" borderId="0"/>
    <xf numFmtId="169" fontId="19" fillId="0" borderId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0" fillId="55" borderId="0" applyNumberFormat="0" applyBorder="0" applyAlignment="0" applyProtection="0"/>
    <xf numFmtId="10" fontId="20" fillId="58" borderId="19" applyNumberFormat="0" applyBorder="0" applyAlignment="0" applyProtection="0"/>
    <xf numFmtId="171" fontId="19" fillId="0" borderId="0"/>
    <xf numFmtId="172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3" fontId="19" fillId="0" borderId="0"/>
    <xf numFmtId="10" fontId="1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75">
    <xf numFmtId="0" fontId="0" fillId="0" borderId="0" xfId="0"/>
    <xf numFmtId="0" fontId="18" fillId="0" borderId="0" xfId="1"/>
    <xf numFmtId="0" fontId="20" fillId="56" borderId="44" xfId="46" applyFont="1" applyFill="1" applyBorder="1" applyAlignment="1" applyProtection="1">
      <alignment horizontal="right" vertical="top"/>
      <protection locked="0"/>
    </xf>
    <xf numFmtId="0" fontId="20" fillId="56" borderId="0" xfId="46" applyFont="1" applyFill="1" applyAlignment="1" applyProtection="1">
      <alignment horizontal="right" vertical="top"/>
      <protection locked="0"/>
    </xf>
    <xf numFmtId="0" fontId="19" fillId="0" borderId="0" xfId="46" applyProtection="1">
      <protection locked="0"/>
    </xf>
    <xf numFmtId="0" fontId="19" fillId="0" borderId="0" xfId="46" applyFont="1" applyProtection="1">
      <protection locked="0"/>
    </xf>
    <xf numFmtId="0" fontId="21" fillId="0" borderId="0" xfId="46" applyFont="1" applyProtection="1">
      <protection locked="0"/>
    </xf>
    <xf numFmtId="0" fontId="19" fillId="0" borderId="19" xfId="46" applyBorder="1" applyProtection="1">
      <protection locked="0"/>
    </xf>
    <xf numFmtId="0" fontId="21" fillId="0" borderId="0" xfId="46" applyFont="1" applyAlignment="1" applyProtection="1">
      <alignment horizontal="left"/>
      <protection locked="0"/>
    </xf>
    <xf numFmtId="0" fontId="19" fillId="0" borderId="26" xfId="46" applyFont="1" applyBorder="1" applyProtection="1">
      <protection locked="0"/>
    </xf>
    <xf numFmtId="166" fontId="19" fillId="56" borderId="24" xfId="29" applyNumberFormat="1" applyFont="1" applyFill="1" applyBorder="1" applyAlignment="1" applyProtection="1">
      <alignment horizontal="right" vertical="top"/>
      <protection locked="0"/>
    </xf>
    <xf numFmtId="0" fontId="19" fillId="0" borderId="27" xfId="46" applyFont="1" applyBorder="1" applyProtection="1">
      <protection locked="0"/>
    </xf>
    <xf numFmtId="166" fontId="19" fillId="56" borderId="34" xfId="29" applyNumberFormat="1" applyFont="1" applyFill="1" applyBorder="1" applyAlignment="1" applyProtection="1">
      <alignment horizontal="right" vertical="top"/>
      <protection locked="0"/>
    </xf>
    <xf numFmtId="0" fontId="19" fillId="0" borderId="22" xfId="46" applyFont="1" applyBorder="1" applyAlignment="1" applyProtection="1">
      <alignment wrapText="1"/>
      <protection locked="0"/>
    </xf>
    <xf numFmtId="0" fontId="19" fillId="56" borderId="24" xfId="46" applyFont="1" applyFill="1" applyBorder="1" applyAlignment="1" applyProtection="1">
      <alignment horizontal="right" vertical="top"/>
      <protection locked="0"/>
    </xf>
    <xf numFmtId="0" fontId="19" fillId="56" borderId="34" xfId="46" applyFont="1" applyFill="1" applyBorder="1" applyAlignment="1" applyProtection="1">
      <alignment horizontal="right" vertical="top"/>
      <protection locked="0"/>
    </xf>
    <xf numFmtId="0" fontId="19" fillId="0" borderId="28" xfId="46" applyBorder="1" applyAlignment="1" applyProtection="1">
      <alignment horizontal="center"/>
      <protection locked="0"/>
    </xf>
    <xf numFmtId="0" fontId="21" fillId="0" borderId="39" xfId="46" applyFont="1" applyBorder="1" applyAlignment="1" applyProtection="1">
      <alignment horizontal="center"/>
      <protection locked="0"/>
    </xf>
    <xf numFmtId="0" fontId="21" fillId="0" borderId="23" xfId="46" applyFont="1" applyBorder="1" applyAlignment="1" applyProtection="1">
      <alignment horizontal="center"/>
      <protection locked="0"/>
    </xf>
    <xf numFmtId="0" fontId="21" fillId="0" borderId="32" xfId="46" applyFont="1" applyBorder="1" applyAlignment="1" applyProtection="1">
      <alignment horizontal="center"/>
      <protection locked="0"/>
    </xf>
    <xf numFmtId="0" fontId="21" fillId="0" borderId="27" xfId="46" applyFont="1" applyBorder="1" applyProtection="1">
      <protection locked="0"/>
    </xf>
    <xf numFmtId="0" fontId="19" fillId="0" borderId="40" xfId="46" applyFont="1" applyBorder="1" applyAlignment="1" applyProtection="1">
      <alignment horizontal="center"/>
      <protection locked="0"/>
    </xf>
    <xf numFmtId="166" fontId="19" fillId="0" borderId="25" xfId="29" applyNumberFormat="1" applyFont="1" applyBorder="1" applyAlignment="1" applyProtection="1">
      <alignment horizontal="center"/>
      <protection locked="0"/>
    </xf>
    <xf numFmtId="0" fontId="19" fillId="0" borderId="34" xfId="46" applyFont="1" applyBorder="1" applyAlignment="1" applyProtection="1">
      <alignment horizontal="center"/>
      <protection locked="0"/>
    </xf>
    <xf numFmtId="0" fontId="21" fillId="0" borderId="0" xfId="46" applyFont="1" applyFill="1" applyBorder="1" applyProtection="1">
      <protection locked="0"/>
    </xf>
    <xf numFmtId="0" fontId="19" fillId="0" borderId="22" xfId="46" applyFont="1" applyFill="1" applyBorder="1" applyAlignment="1" applyProtection="1">
      <alignment wrapText="1"/>
      <protection locked="0"/>
    </xf>
    <xf numFmtId="0" fontId="19" fillId="56" borderId="35" xfId="46" applyFont="1" applyFill="1" applyBorder="1" applyAlignment="1" applyProtection="1">
      <alignment horizontal="center" vertical="center"/>
      <protection locked="0"/>
    </xf>
    <xf numFmtId="0" fontId="19" fillId="0" borderId="28" xfId="46" applyFont="1" applyBorder="1" applyProtection="1">
      <protection locked="0"/>
    </xf>
    <xf numFmtId="0" fontId="21" fillId="0" borderId="23" xfId="46" applyFont="1" applyBorder="1" applyAlignment="1" applyProtection="1">
      <alignment horizontal="center" vertical="center" wrapText="1"/>
      <protection locked="0"/>
    </xf>
    <xf numFmtId="0" fontId="21" fillId="0" borderId="39" xfId="46" applyFont="1" applyBorder="1" applyAlignment="1" applyProtection="1">
      <alignment horizontal="center" vertical="center" wrapText="1"/>
      <protection locked="0"/>
    </xf>
    <xf numFmtId="0" fontId="21" fillId="0" borderId="37" xfId="46" applyFont="1" applyBorder="1" applyAlignment="1" applyProtection="1">
      <alignment horizontal="center" wrapText="1"/>
      <protection locked="0"/>
    </xf>
    <xf numFmtId="0" fontId="19" fillId="0" borderId="38" xfId="46" applyBorder="1" applyProtection="1">
      <protection locked="0"/>
    </xf>
    <xf numFmtId="0" fontId="19" fillId="0" borderId="42" xfId="46" applyFont="1" applyBorder="1" applyProtection="1">
      <protection locked="0"/>
    </xf>
    <xf numFmtId="0" fontId="19" fillId="0" borderId="46" xfId="46" applyBorder="1" applyProtection="1">
      <protection locked="0"/>
    </xf>
    <xf numFmtId="0" fontId="19" fillId="0" borderId="43" xfId="46" applyFont="1" applyFill="1" applyBorder="1" applyProtection="1">
      <protection locked="0"/>
    </xf>
    <xf numFmtId="0" fontId="19" fillId="0" borderId="45" xfId="46" applyBorder="1" applyAlignment="1" applyProtection="1">
      <alignment horizontal="center"/>
      <protection locked="0"/>
    </xf>
    <xf numFmtId="0" fontId="21" fillId="0" borderId="23" xfId="46" applyFont="1" applyBorder="1" applyAlignment="1" applyProtection="1">
      <alignment horizontal="center" wrapText="1"/>
      <protection locked="0"/>
    </xf>
    <xf numFmtId="0" fontId="21" fillId="0" borderId="39" xfId="46" applyFont="1" applyBorder="1" applyAlignment="1" applyProtection="1">
      <alignment horizontal="center" wrapText="1"/>
      <protection locked="0"/>
    </xf>
    <xf numFmtId="0" fontId="21" fillId="0" borderId="33" xfId="46" applyFont="1" applyBorder="1" applyAlignment="1" applyProtection="1">
      <alignment horizontal="center" wrapText="1"/>
      <protection locked="0"/>
    </xf>
    <xf numFmtId="164" fontId="19" fillId="0" borderId="19" xfId="46" applyNumberFormat="1" applyBorder="1" applyProtection="1">
      <protection locked="0"/>
    </xf>
    <xf numFmtId="164" fontId="19" fillId="0" borderId="20" xfId="46" applyNumberFormat="1" applyBorder="1" applyProtection="1">
      <protection locked="0"/>
    </xf>
    <xf numFmtId="0" fontId="19" fillId="0" borderId="25" xfId="46" applyBorder="1" applyAlignment="1" applyProtection="1">
      <alignment horizontal="center"/>
      <protection locked="0"/>
    </xf>
    <xf numFmtId="0" fontId="19" fillId="0" borderId="0" xfId="46" applyFont="1" applyFill="1" applyAlignment="1" applyProtection="1">
      <alignment vertical="top" wrapText="1"/>
      <protection locked="0"/>
    </xf>
    <xf numFmtId="0" fontId="19" fillId="0" borderId="0" xfId="46" applyFill="1" applyAlignment="1" applyProtection="1">
      <alignment horizontal="left" vertical="top" wrapText="1"/>
      <protection locked="0"/>
    </xf>
    <xf numFmtId="0" fontId="19" fillId="0" borderId="0" xfId="46" applyFont="1" applyFill="1" applyAlignment="1" applyProtection="1">
      <alignment horizontal="left" vertical="top" wrapText="1"/>
      <protection locked="0"/>
    </xf>
    <xf numFmtId="0" fontId="21" fillId="0" borderId="33" xfId="46" applyFont="1" applyBorder="1" applyAlignment="1" applyProtection="1">
      <alignment horizontal="center"/>
      <protection locked="0"/>
    </xf>
    <xf numFmtId="0" fontId="20" fillId="0" borderId="0" xfId="46" applyFont="1" applyAlignment="1" applyProtection="1">
      <alignment horizontal="right" vertical="top"/>
      <protection locked="0"/>
    </xf>
    <xf numFmtId="166" fontId="0" fillId="0" borderId="21" xfId="29" applyNumberFormat="1" applyFont="1" applyBorder="1" applyProtection="1">
      <protection locked="0"/>
    </xf>
    <xf numFmtId="164" fontId="0" fillId="0" borderId="19" xfId="125" applyFont="1" applyBorder="1" applyProtection="1">
      <protection locked="0"/>
    </xf>
    <xf numFmtId="10" fontId="0" fillId="0" borderId="24" xfId="42" applyNumberFormat="1" applyFont="1" applyBorder="1" applyProtection="1">
      <protection locked="0"/>
    </xf>
    <xf numFmtId="166" fontId="0" fillId="0" borderId="20" xfId="29" applyNumberFormat="1" applyFont="1" applyBorder="1" applyProtection="1">
      <protection locked="0"/>
    </xf>
    <xf numFmtId="164" fontId="0" fillId="0" borderId="41" xfId="125" applyFont="1" applyBorder="1" applyProtection="1">
      <protection locked="0"/>
    </xf>
    <xf numFmtId="164" fontId="0" fillId="0" borderId="24" xfId="125" applyFont="1" applyBorder="1" applyProtection="1">
      <protection locked="0"/>
    </xf>
    <xf numFmtId="164" fontId="0" fillId="0" borderId="20" xfId="125" applyFont="1" applyBorder="1" applyProtection="1">
      <protection locked="0"/>
    </xf>
    <xf numFmtId="164" fontId="0" fillId="0" borderId="25" xfId="125" applyFont="1" applyBorder="1" applyProtection="1">
      <protection locked="0"/>
    </xf>
    <xf numFmtId="164" fontId="0" fillId="0" borderId="29" xfId="125" applyFont="1" applyBorder="1" applyProtection="1">
      <protection locked="0"/>
    </xf>
    <xf numFmtId="10" fontId="0" fillId="0" borderId="19" xfId="42" applyNumberFormat="1" applyFont="1" applyBorder="1" applyProtection="1">
      <protection locked="0"/>
    </xf>
    <xf numFmtId="10" fontId="0" fillId="0" borderId="20" xfId="42" applyNumberFormat="1" applyFont="1" applyBorder="1" applyProtection="1">
      <protection locked="0"/>
    </xf>
    <xf numFmtId="164" fontId="0" fillId="0" borderId="36" xfId="125" applyFont="1" applyBorder="1" applyProtection="1">
      <protection locked="0"/>
    </xf>
    <xf numFmtId="164" fontId="0" fillId="0" borderId="34" xfId="125" applyFont="1" applyBorder="1" applyProtection="1">
      <protection locked="0"/>
    </xf>
    <xf numFmtId="10" fontId="0" fillId="0" borderId="34" xfId="42" applyNumberFormat="1" applyFont="1" applyBorder="1" applyProtection="1">
      <protection locked="0"/>
    </xf>
    <xf numFmtId="0" fontId="19" fillId="57" borderId="38" xfId="46" applyFill="1" applyBorder="1" applyProtection="1">
      <protection locked="0"/>
    </xf>
    <xf numFmtId="0" fontId="19" fillId="57" borderId="46" xfId="46" applyFill="1" applyBorder="1" applyProtection="1">
      <protection locked="0"/>
    </xf>
    <xf numFmtId="2" fontId="19" fillId="57" borderId="38" xfId="46" applyNumberFormat="1" applyFill="1" applyBorder="1" applyProtection="1">
      <protection locked="0"/>
    </xf>
    <xf numFmtId="164" fontId="19" fillId="56" borderId="35" xfId="125" applyFont="1" applyFill="1" applyBorder="1" applyAlignment="1" applyProtection="1">
      <alignment horizontal="right" vertical="center"/>
      <protection locked="0"/>
    </xf>
    <xf numFmtId="44" fontId="19" fillId="0" borderId="0" xfId="46" applyNumberFormat="1" applyProtection="1">
      <protection locked="0"/>
    </xf>
    <xf numFmtId="0" fontId="21" fillId="0" borderId="0" xfId="46" applyFont="1" applyFill="1" applyAlignment="1" applyProtection="1">
      <alignment horizontal="left" vertical="center" wrapText="1"/>
      <protection locked="0"/>
    </xf>
    <xf numFmtId="0" fontId="19" fillId="0" borderId="0" xfId="46" applyFont="1" applyFill="1" applyAlignment="1" applyProtection="1">
      <alignment horizontal="left" vertical="top" wrapText="1"/>
      <protection locked="0"/>
    </xf>
    <xf numFmtId="0" fontId="22" fillId="0" borderId="0" xfId="46" applyFont="1" applyAlignment="1" applyProtection="1">
      <alignment horizontal="center"/>
      <protection locked="0"/>
    </xf>
    <xf numFmtId="0" fontId="21" fillId="0" borderId="31" xfId="46" applyFont="1" applyBorder="1" applyAlignment="1" applyProtection="1">
      <alignment horizontal="center"/>
      <protection locked="0"/>
    </xf>
    <xf numFmtId="0" fontId="21" fillId="0" borderId="47" xfId="46" applyFont="1" applyBorder="1" applyAlignment="1" applyProtection="1">
      <alignment horizontal="center"/>
      <protection locked="0"/>
    </xf>
    <xf numFmtId="0" fontId="21" fillId="0" borderId="28" xfId="46" applyFont="1" applyBorder="1" applyAlignment="1" applyProtection="1">
      <alignment horizontal="center"/>
      <protection locked="0"/>
    </xf>
    <xf numFmtId="0" fontId="21" fillId="0" borderId="33" xfId="46" applyFont="1" applyBorder="1" applyAlignment="1" applyProtection="1">
      <alignment horizontal="center"/>
      <protection locked="0"/>
    </xf>
    <xf numFmtId="0" fontId="19" fillId="0" borderId="42" xfId="46" applyFont="1" applyBorder="1" applyAlignment="1" applyProtection="1">
      <alignment wrapText="1"/>
      <protection locked="0"/>
    </xf>
    <xf numFmtId="0" fontId="19" fillId="0" borderId="30" xfId="46" applyFont="1" applyBorder="1" applyAlignment="1" applyProtection="1">
      <alignment wrapText="1"/>
      <protection locked="0"/>
    </xf>
  </cellXfs>
  <cellStyles count="126">
    <cellStyle name="$" xfId="99"/>
    <cellStyle name="$.00" xfId="100"/>
    <cellStyle name="$_9. Rev2Cost_GDPIPI" xfId="101"/>
    <cellStyle name="$_lists" xfId="102"/>
    <cellStyle name="$_lists_4. Current Monthly Fixed Charge" xfId="103"/>
    <cellStyle name="$_Sheet4" xfId="104"/>
    <cellStyle name="$M" xfId="105"/>
    <cellStyle name="$M.00" xfId="106"/>
    <cellStyle name="$M_9. Rev2Cost_GDPIPI" xfId="107"/>
    <cellStyle name="20% - Accent1 2" xfId="66"/>
    <cellStyle name="20% - Accent1 3" xfId="2"/>
    <cellStyle name="20% - Accent2 2" xfId="70"/>
    <cellStyle name="20% - Accent2 3" xfId="3"/>
    <cellStyle name="20% - Accent3 2" xfId="74"/>
    <cellStyle name="20% - Accent3 3" xfId="4"/>
    <cellStyle name="20% - Accent4 2" xfId="78"/>
    <cellStyle name="20% - Accent4 3" xfId="5"/>
    <cellStyle name="20% - Accent5 2" xfId="82"/>
    <cellStyle name="20% - Accent5 3" xfId="6"/>
    <cellStyle name="20% - Accent6 2" xfId="86"/>
    <cellStyle name="20% - Accent6 3" xfId="7"/>
    <cellStyle name="40% - Accent1 2" xfId="67"/>
    <cellStyle name="40% - Accent1 3" xfId="8"/>
    <cellStyle name="40% - Accent2 2" xfId="71"/>
    <cellStyle name="40% - Accent2 3" xfId="9"/>
    <cellStyle name="40% - Accent3 2" xfId="75"/>
    <cellStyle name="40% - Accent3 3" xfId="10"/>
    <cellStyle name="40% - Accent4 2" xfId="79"/>
    <cellStyle name="40% - Accent4 3" xfId="11"/>
    <cellStyle name="40% - Accent5 2" xfId="83"/>
    <cellStyle name="40% - Accent5 3" xfId="12"/>
    <cellStyle name="40% - Accent6 2" xfId="87"/>
    <cellStyle name="40% - Accent6 3" xfId="13"/>
    <cellStyle name="60% - Accent1 2" xfId="68"/>
    <cellStyle name="60% - Accent1 3" xfId="14"/>
    <cellStyle name="60% - Accent2 2" xfId="72"/>
    <cellStyle name="60% - Accent2 3" xfId="15"/>
    <cellStyle name="60% - Accent3 2" xfId="76"/>
    <cellStyle name="60% - Accent3 3" xfId="16"/>
    <cellStyle name="60% - Accent4 2" xfId="80"/>
    <cellStyle name="60% - Accent4 3" xfId="17"/>
    <cellStyle name="60% - Accent5 2" xfId="84"/>
    <cellStyle name="60% - Accent5 3" xfId="18"/>
    <cellStyle name="60% - Accent6 2" xfId="88"/>
    <cellStyle name="60% - Accent6 3" xfId="19"/>
    <cellStyle name="Accent1 2" xfId="65"/>
    <cellStyle name="Accent1 3" xfId="20"/>
    <cellStyle name="Accent2 2" xfId="69"/>
    <cellStyle name="Accent2 3" xfId="21"/>
    <cellStyle name="Accent3 2" xfId="73"/>
    <cellStyle name="Accent3 3" xfId="22"/>
    <cellStyle name="Accent4 2" xfId="77"/>
    <cellStyle name="Accent4 3" xfId="23"/>
    <cellStyle name="Accent5 2" xfId="81"/>
    <cellStyle name="Accent5 3" xfId="24"/>
    <cellStyle name="Accent6 2" xfId="85"/>
    <cellStyle name="Accent6 3" xfId="25"/>
    <cellStyle name="Bad 2" xfId="54"/>
    <cellStyle name="Bad 3" xfId="26"/>
    <cellStyle name="Calculation 2" xfId="58"/>
    <cellStyle name="Calculation 3" xfId="27"/>
    <cellStyle name="Check Cell 2" xfId="60"/>
    <cellStyle name="Check Cell 3" xfId="28"/>
    <cellStyle name="Comma 2" xfId="90"/>
    <cellStyle name="Comma 3" xfId="93"/>
    <cellStyle name="Comma 3 2" xfId="123"/>
    <cellStyle name="Comma 4" xfId="98"/>
    <cellStyle name="Comma 5" xfId="29"/>
    <cellStyle name="Comma0" xfId="108"/>
    <cellStyle name="Currency 2" xfId="97"/>
    <cellStyle name="Currency 3" xfId="125"/>
    <cellStyle name="Currency 4" xfId="30"/>
    <cellStyle name="Currency0" xfId="109"/>
    <cellStyle name="Date" xfId="110"/>
    <cellStyle name="Explanatory Text 2" xfId="63"/>
    <cellStyle name="Explanatory Text 3" xfId="31"/>
    <cellStyle name="Fixed" xfId="111"/>
    <cellStyle name="Good 2" xfId="53"/>
    <cellStyle name="Good 3" xfId="32"/>
    <cellStyle name="Grey" xfId="112"/>
    <cellStyle name="Heading 1 2" xfId="49"/>
    <cellStyle name="Heading 1 3" xfId="33"/>
    <cellStyle name="Heading 2 2" xfId="48"/>
    <cellStyle name="Heading 2 3" xfId="34"/>
    <cellStyle name="Heading 3 2" xfId="51"/>
    <cellStyle name="Heading 3 3" xfId="35"/>
    <cellStyle name="Heading 4 2" xfId="52"/>
    <cellStyle name="Heading 4 3" xfId="36"/>
    <cellStyle name="Input [yellow]" xfId="113"/>
    <cellStyle name="Input 2" xfId="56"/>
    <cellStyle name="Input 3" xfId="37"/>
    <cellStyle name="Linked Cell 2" xfId="59"/>
    <cellStyle name="Linked Cell 3" xfId="38"/>
    <cellStyle name="M" xfId="114"/>
    <cellStyle name="M.00" xfId="115"/>
    <cellStyle name="M_9. Rev2Cost_GDPIPI" xfId="116"/>
    <cellStyle name="M_lists" xfId="117"/>
    <cellStyle name="M_lists_4. Current Monthly Fixed Charge" xfId="118"/>
    <cellStyle name="M_Sheet4" xfId="119"/>
    <cellStyle name="Neutral 2" xfId="55"/>
    <cellStyle name="Neutral 3" xfId="39"/>
    <cellStyle name="Normal" xfId="0" builtinId="0"/>
    <cellStyle name="Normal - Style1" xfId="120"/>
    <cellStyle name="Normal 2" xfId="46"/>
    <cellStyle name="Normal 3" xfId="50"/>
    <cellStyle name="Normal 4" xfId="89"/>
    <cellStyle name="Normal 5" xfId="92"/>
    <cellStyle name="Normal 5 2" xfId="122"/>
    <cellStyle name="Normal 6" xfId="95"/>
    <cellStyle name="Normal 7" xfId="1"/>
    <cellStyle name="Note 2" xfId="62"/>
    <cellStyle name="Note 3" xfId="40"/>
    <cellStyle name="Output 2" xfId="57"/>
    <cellStyle name="Output 3" xfId="41"/>
    <cellStyle name="Percent [2]" xfId="121"/>
    <cellStyle name="Percent 2" xfId="91"/>
    <cellStyle name="Percent 3" xfId="94"/>
    <cellStyle name="Percent 3 2" xfId="124"/>
    <cellStyle name="Percent 4" xfId="96"/>
    <cellStyle name="Percent 5" xfId="42"/>
    <cellStyle name="Title 2" xfId="47"/>
    <cellStyle name="Title 3" xfId="43"/>
    <cellStyle name="Total 2" xfId="64"/>
    <cellStyle name="Total 3" xfId="44"/>
    <cellStyle name="Warning Text 2" xfId="61"/>
    <cellStyle name="Warning Text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BreakPreview" zoomScale="85" zoomScaleNormal="100" zoomScaleSheetLayoutView="85" workbookViewId="0">
      <selection activeCell="B38" sqref="B38"/>
    </sheetView>
  </sheetViews>
  <sheetFormatPr defaultColWidth="21" defaultRowHeight="15" x14ac:dyDescent="0.25"/>
  <cols>
    <col min="1" max="1" width="32" customWidth="1"/>
    <col min="2" max="2" width="21.5703125" customWidth="1"/>
    <col min="6" max="6" width="15" customWidth="1"/>
  </cols>
  <sheetData>
    <row r="1" spans="1:6" x14ac:dyDescent="0.25">
      <c r="A1" s="1"/>
      <c r="B1" s="1"/>
      <c r="C1" s="1"/>
      <c r="D1" s="1"/>
      <c r="E1" s="8" t="s">
        <v>0</v>
      </c>
      <c r="F1" s="46">
        <v>0</v>
      </c>
    </row>
    <row r="2" spans="1:6" x14ac:dyDescent="0.25">
      <c r="A2" s="1"/>
      <c r="B2" s="1"/>
      <c r="C2" s="1"/>
      <c r="D2" s="1"/>
      <c r="E2" s="8" t="s">
        <v>1</v>
      </c>
      <c r="F2" s="2"/>
    </row>
    <row r="3" spans="1:6" x14ac:dyDescent="0.25">
      <c r="A3" s="1"/>
      <c r="B3" s="1"/>
      <c r="C3" s="1"/>
      <c r="D3" s="1"/>
      <c r="E3" s="8" t="s">
        <v>2</v>
      </c>
      <c r="F3" s="2"/>
    </row>
    <row r="4" spans="1:6" x14ac:dyDescent="0.25">
      <c r="A4" s="1"/>
      <c r="B4" s="1"/>
      <c r="C4" s="1"/>
      <c r="D4" s="1"/>
      <c r="E4" s="8" t="s">
        <v>3</v>
      </c>
      <c r="F4" s="2"/>
    </row>
    <row r="5" spans="1:6" x14ac:dyDescent="0.25">
      <c r="A5" s="1"/>
      <c r="B5" s="1"/>
      <c r="C5" s="1"/>
      <c r="D5" s="1"/>
      <c r="E5" s="8" t="s">
        <v>4</v>
      </c>
      <c r="F5" s="3"/>
    </row>
    <row r="6" spans="1:6" x14ac:dyDescent="0.25">
      <c r="A6" s="1"/>
      <c r="B6" s="1"/>
      <c r="C6" s="1"/>
      <c r="D6" s="1"/>
      <c r="E6" s="8"/>
      <c r="F6" s="46"/>
    </row>
    <row r="7" spans="1:6" x14ac:dyDescent="0.25">
      <c r="A7" s="1"/>
      <c r="B7" s="1"/>
      <c r="C7" s="1"/>
      <c r="D7" s="1"/>
      <c r="E7" s="8" t="s">
        <v>5</v>
      </c>
      <c r="F7" s="3"/>
    </row>
    <row r="9" spans="1:6" ht="18" x14ac:dyDescent="0.25">
      <c r="A9" s="68" t="s">
        <v>41</v>
      </c>
      <c r="B9" s="68"/>
      <c r="C9" s="68"/>
      <c r="D9" s="68"/>
      <c r="E9" s="68"/>
      <c r="F9" s="68"/>
    </row>
    <row r="10" spans="1:6" ht="18" x14ac:dyDescent="0.25">
      <c r="A10" s="68" t="s">
        <v>40</v>
      </c>
      <c r="B10" s="68"/>
      <c r="C10" s="68"/>
      <c r="D10" s="68"/>
      <c r="E10" s="68"/>
      <c r="F10" s="68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5" t="s">
        <v>6</v>
      </c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6" t="s">
        <v>7</v>
      </c>
      <c r="B14" s="6"/>
      <c r="C14" s="4"/>
      <c r="D14" s="4"/>
      <c r="E14" s="4"/>
      <c r="F14" s="4"/>
    </row>
    <row r="15" spans="1:6" ht="15.75" thickBot="1" x14ac:dyDescent="0.3">
      <c r="A15" s="4"/>
      <c r="B15" s="4"/>
      <c r="C15" s="4"/>
      <c r="D15" s="4"/>
      <c r="E15" s="4"/>
      <c r="F15" s="4"/>
    </row>
    <row r="16" spans="1:6" x14ac:dyDescent="0.25">
      <c r="A16" s="69" t="s">
        <v>8</v>
      </c>
      <c r="B16" s="70"/>
      <c r="C16" s="5"/>
      <c r="D16" s="4"/>
      <c r="E16" s="4"/>
      <c r="F16" s="4"/>
    </row>
    <row r="17" spans="1:6" x14ac:dyDescent="0.25">
      <c r="A17" s="9" t="s">
        <v>9</v>
      </c>
      <c r="B17" s="10">
        <v>17026</v>
      </c>
      <c r="C17" s="4"/>
      <c r="D17" s="4"/>
      <c r="E17" s="4"/>
      <c r="F17" s="4"/>
    </row>
    <row r="18" spans="1:6" ht="15.75" thickBot="1" x14ac:dyDescent="0.3">
      <c r="A18" s="11" t="s">
        <v>10</v>
      </c>
      <c r="B18" s="12">
        <v>149120393</v>
      </c>
      <c r="C18" s="4"/>
      <c r="D18" s="4"/>
      <c r="E18" s="4"/>
      <c r="F18" s="4"/>
    </row>
    <row r="19" spans="1:6" ht="15.75" thickBot="1" x14ac:dyDescent="0.3">
      <c r="A19" s="4"/>
      <c r="B19" s="4"/>
      <c r="C19" s="4"/>
      <c r="D19" s="4"/>
      <c r="E19" s="4"/>
      <c r="F19" s="4"/>
    </row>
    <row r="20" spans="1:6" ht="92.25" customHeight="1" thickBot="1" x14ac:dyDescent="0.3">
      <c r="A20" s="13" t="s">
        <v>11</v>
      </c>
      <c r="B20" s="64">
        <v>7514816.0073999995</v>
      </c>
      <c r="C20" s="4"/>
      <c r="D20" s="4"/>
      <c r="E20" s="4"/>
      <c r="F20" s="4"/>
    </row>
    <row r="21" spans="1:6" ht="15.75" thickBot="1" x14ac:dyDescent="0.3">
      <c r="A21" s="4"/>
      <c r="B21" s="4"/>
      <c r="C21" s="4"/>
      <c r="D21" s="4"/>
      <c r="E21" s="4"/>
      <c r="F21" s="4"/>
    </row>
    <row r="22" spans="1:6" x14ac:dyDescent="0.25">
      <c r="A22" s="69" t="s">
        <v>12</v>
      </c>
      <c r="B22" s="70"/>
      <c r="C22" s="4"/>
      <c r="D22" s="4"/>
      <c r="E22" s="4"/>
      <c r="F22" s="4"/>
    </row>
    <row r="23" spans="1:6" x14ac:dyDescent="0.25">
      <c r="A23" s="9" t="s">
        <v>13</v>
      </c>
      <c r="B23" s="14">
        <v>20.87</v>
      </c>
      <c r="C23" s="4"/>
      <c r="D23" s="4"/>
      <c r="E23" s="4"/>
      <c r="F23" s="4"/>
    </row>
    <row r="24" spans="1:6" ht="15.75" thickBot="1" x14ac:dyDescent="0.3">
      <c r="A24" s="11" t="s">
        <v>14</v>
      </c>
      <c r="B24" s="15">
        <v>2.18E-2</v>
      </c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6" t="s">
        <v>15</v>
      </c>
      <c r="B26" s="4"/>
      <c r="C26" s="4"/>
      <c r="D26" s="4"/>
      <c r="E26" s="4"/>
      <c r="F26" s="4"/>
    </row>
    <row r="27" spans="1:6" ht="15.75" thickBot="1" x14ac:dyDescent="0.3">
      <c r="A27" s="4"/>
      <c r="B27" s="4"/>
      <c r="C27" s="4"/>
      <c r="D27" s="4"/>
      <c r="E27" s="4"/>
      <c r="F27" s="4"/>
    </row>
    <row r="28" spans="1:6" x14ac:dyDescent="0.25">
      <c r="A28" s="16"/>
      <c r="B28" s="17" t="s">
        <v>16</v>
      </c>
      <c r="C28" s="18" t="s">
        <v>17</v>
      </c>
      <c r="D28" s="19" t="s">
        <v>18</v>
      </c>
      <c r="E28" s="45" t="s">
        <v>19</v>
      </c>
      <c r="F28" s="4"/>
    </row>
    <row r="29" spans="1:6" x14ac:dyDescent="0.25">
      <c r="A29" s="9" t="s">
        <v>20</v>
      </c>
      <c r="B29" s="7">
        <f>IF(B23="","",B23)</f>
        <v>20.87</v>
      </c>
      <c r="C29" s="47">
        <f>IF(B17="","",B17)</f>
        <v>17026</v>
      </c>
      <c r="D29" s="48">
        <f>IF(ISERROR(B29*C29*12),"",B29*C29*12)</f>
        <v>4263991.4399999995</v>
      </c>
      <c r="E29" s="49">
        <f>IF(ISERROR(D29/D31),"",D29/D31)</f>
        <v>0.56741128935174945</v>
      </c>
      <c r="F29" s="4"/>
    </row>
    <row r="30" spans="1:6" x14ac:dyDescent="0.25">
      <c r="A30" s="9" t="s">
        <v>21</v>
      </c>
      <c r="B30" s="7">
        <f>IF(B24="","",B24)</f>
        <v>2.18E-2</v>
      </c>
      <c r="C30" s="50">
        <f>IF(B18="","",B18)</f>
        <v>149120393</v>
      </c>
      <c r="D30" s="48">
        <f>IF(ISERROR(B30*C30),"",B30*C30)</f>
        <v>3250824.5674000001</v>
      </c>
      <c r="E30" s="49">
        <f>IF(ISERROR(D30/D31),"",D30/D31)</f>
        <v>0.43258871064825055</v>
      </c>
      <c r="F30" s="4"/>
    </row>
    <row r="31" spans="1:6" ht="15.75" thickBot="1" x14ac:dyDescent="0.3">
      <c r="A31" s="20" t="s">
        <v>22</v>
      </c>
      <c r="B31" s="21" t="s">
        <v>23</v>
      </c>
      <c r="C31" s="22" t="s">
        <v>23</v>
      </c>
      <c r="D31" s="51">
        <f>IF(ISERROR(D29+D30),"",D29+D30)</f>
        <v>7514816.0073999995</v>
      </c>
      <c r="E31" s="23" t="s">
        <v>23</v>
      </c>
      <c r="F31" s="4"/>
    </row>
    <row r="32" spans="1:6" x14ac:dyDescent="0.25">
      <c r="A32" s="5"/>
      <c r="B32" s="4"/>
      <c r="C32" s="4"/>
      <c r="D32" s="4"/>
      <c r="E32" s="4"/>
      <c r="F32" s="4"/>
    </row>
    <row r="33" spans="1:6" x14ac:dyDescent="0.25">
      <c r="A33" s="24" t="s">
        <v>24</v>
      </c>
      <c r="B33" s="4"/>
      <c r="C33" s="4"/>
      <c r="D33" s="4"/>
      <c r="E33" s="4"/>
      <c r="F33" s="4"/>
    </row>
    <row r="34" spans="1:6" ht="15.75" thickBot="1" x14ac:dyDescent="0.3">
      <c r="A34" s="5"/>
      <c r="B34" s="4"/>
      <c r="C34" s="4"/>
      <c r="D34" s="4"/>
      <c r="E34" s="4"/>
      <c r="F34" s="4"/>
    </row>
    <row r="35" spans="1:6" ht="105" customHeight="1" thickBot="1" x14ac:dyDescent="0.3">
      <c r="A35" s="25" t="s">
        <v>25</v>
      </c>
      <c r="B35" s="26">
        <v>4</v>
      </c>
      <c r="C35" s="5"/>
      <c r="D35" s="4"/>
      <c r="E35" s="4"/>
      <c r="F35" s="4"/>
    </row>
    <row r="36" spans="1:6" ht="15.75" thickBot="1" x14ac:dyDescent="0.3">
      <c r="A36" s="5"/>
      <c r="B36" s="4"/>
      <c r="C36" s="4"/>
      <c r="D36" s="4"/>
      <c r="E36" s="4"/>
      <c r="F36" s="4"/>
    </row>
    <row r="37" spans="1:6" ht="102.75" customHeight="1" x14ac:dyDescent="0.25">
      <c r="A37" s="27"/>
      <c r="B37" s="28" t="s">
        <v>26</v>
      </c>
      <c r="C37" s="29" t="s">
        <v>27</v>
      </c>
      <c r="D37" s="30" t="s">
        <v>28</v>
      </c>
      <c r="E37" s="4"/>
      <c r="F37" s="4"/>
    </row>
    <row r="38" spans="1:6" x14ac:dyDescent="0.25">
      <c r="A38" s="9" t="s">
        <v>20</v>
      </c>
      <c r="B38" s="48">
        <f>IF(ISERROR(B$20*E29),"",B$20*E29)</f>
        <v>4263991.4399999995</v>
      </c>
      <c r="C38" s="31">
        <f>IF(ISERROR(ROUND(B38/B17/12,2)),"",ROUND(B38/B17/12,2))</f>
        <v>20.87</v>
      </c>
      <c r="D38" s="52">
        <f>IF(ISERROR(C38*B17*12),"",C38*B17*12)</f>
        <v>4263991.4399999995</v>
      </c>
      <c r="E38" s="4"/>
      <c r="F38" s="4"/>
    </row>
    <row r="39" spans="1:6" x14ac:dyDescent="0.25">
      <c r="A39" s="32" t="s">
        <v>21</v>
      </c>
      <c r="B39" s="53">
        <f>IF(ISERROR(B$20*E30),"",B$20*E30)</f>
        <v>3250824.5674000001</v>
      </c>
      <c r="C39" s="33">
        <f>IF(ISERROR(ROUND(B39/B18,4)),"",ROUND(B39/B18,4))</f>
        <v>2.18E-2</v>
      </c>
      <c r="D39" s="52">
        <f>IF(ISERROR(C39*B18),"",C39*B18)</f>
        <v>3250824.5674000001</v>
      </c>
      <c r="E39" s="4"/>
      <c r="F39" s="4"/>
    </row>
    <row r="40" spans="1:6" ht="15.75" thickBot="1" x14ac:dyDescent="0.3">
      <c r="A40" s="34" t="s">
        <v>22</v>
      </c>
      <c r="B40" s="54">
        <f>IF(ISERROR(B38+B39),"",B38+B39)</f>
        <v>7514816.0073999995</v>
      </c>
      <c r="C40" s="35" t="s">
        <v>23</v>
      </c>
      <c r="D40" s="55">
        <f>IF(ISERROR(D38+D39),"",D38+D39)</f>
        <v>7514816.0073999995</v>
      </c>
      <c r="E40" s="4"/>
      <c r="F40" s="4"/>
    </row>
    <row r="41" spans="1:6" ht="15.75" thickBot="1" x14ac:dyDescent="0.3">
      <c r="A41" s="5"/>
      <c r="B41" s="4"/>
      <c r="C41" s="4"/>
      <c r="D41" s="4"/>
      <c r="E41" s="4"/>
      <c r="F41" s="4"/>
    </row>
    <row r="42" spans="1:6" ht="64.5" customHeight="1" x14ac:dyDescent="0.25">
      <c r="A42" s="27"/>
      <c r="B42" s="18" t="s">
        <v>29</v>
      </c>
      <c r="C42" s="36" t="s">
        <v>30</v>
      </c>
      <c r="D42" s="37" t="s">
        <v>31</v>
      </c>
      <c r="E42" s="38" t="s">
        <v>32</v>
      </c>
      <c r="F42" s="5"/>
    </row>
    <row r="43" spans="1:6" x14ac:dyDescent="0.25">
      <c r="A43" s="9" t="s">
        <v>20</v>
      </c>
      <c r="B43" s="56">
        <f>IF(ISERROR(((1-E29)/B35)+E29),"",((1-E29)/B35)+E29)</f>
        <v>0.67555846701381206</v>
      </c>
      <c r="C43" s="39">
        <f>IF(ISERROR(B43*B$20),"",B43*B$20)</f>
        <v>5076697.5818499997</v>
      </c>
      <c r="D43" s="61">
        <f>IF(ISERROR(ROUND(C43/B17/12,2)),"",ROUND(C43/B17/12,2))</f>
        <v>24.85</v>
      </c>
      <c r="E43" s="52">
        <f>IF(ISERROR(D43*12*B17),"",D43*12*B17)</f>
        <v>5077153.2000000011</v>
      </c>
      <c r="F43" s="5"/>
    </row>
    <row r="44" spans="1:6" x14ac:dyDescent="0.25">
      <c r="A44" s="32" t="s">
        <v>21</v>
      </c>
      <c r="B44" s="57">
        <f>IF(ISERROR(1-B43),"",1-B43)</f>
        <v>0.32444153298618794</v>
      </c>
      <c r="C44" s="40">
        <f>IF(ISERROR(B44*B$20),"",B44*B$20)</f>
        <v>2438118.4255500003</v>
      </c>
      <c r="D44" s="62">
        <f>IF(ISERROR(ROUND(C44/B18,4)),"",ROUND(C44/B18,4))</f>
        <v>1.6400000000000001E-2</v>
      </c>
      <c r="E44" s="58">
        <f>IF(ISERROR(D44*B18),"",D44*B18)</f>
        <v>2445574.4452000004</v>
      </c>
      <c r="F44" s="5"/>
    </row>
    <row r="45" spans="1:6" ht="15.75" thickBot="1" x14ac:dyDescent="0.3">
      <c r="A45" s="34" t="s">
        <v>22</v>
      </c>
      <c r="B45" s="41" t="s">
        <v>23</v>
      </c>
      <c r="C45" s="51">
        <f>IF(ISERROR(SUM(C43:C44)),"",SUM(C43:C44))</f>
        <v>7514816.0074000005</v>
      </c>
      <c r="D45" s="35" t="s">
        <v>23</v>
      </c>
      <c r="E45" s="59">
        <f>IF(ISERROR(E43+E44),"",E43+E44)</f>
        <v>7522727.6452000011</v>
      </c>
      <c r="F45" s="4"/>
    </row>
    <row r="46" spans="1:6" ht="15.75" thickBot="1" x14ac:dyDescent="0.3">
      <c r="A46" s="5"/>
      <c r="B46" s="4"/>
      <c r="C46" s="4"/>
      <c r="D46" s="4"/>
      <c r="E46" s="4"/>
      <c r="F46" s="4"/>
    </row>
    <row r="47" spans="1:6" x14ac:dyDescent="0.25">
      <c r="A47" s="71" t="s">
        <v>33</v>
      </c>
      <c r="B47" s="72"/>
      <c r="C47" s="4"/>
      <c r="D47" s="4"/>
      <c r="E47" s="4"/>
      <c r="F47" s="4"/>
    </row>
    <row r="48" spans="1:6" x14ac:dyDescent="0.25">
      <c r="A48" s="9" t="s">
        <v>34</v>
      </c>
      <c r="B48" s="52">
        <f>IF(ISERROR(D43-C38),"",D43-C38)</f>
        <v>3.9800000000000004</v>
      </c>
      <c r="C48" s="4"/>
      <c r="D48" s="4"/>
      <c r="E48" s="4"/>
      <c r="F48" s="4"/>
    </row>
    <row r="49" spans="1:6" ht="15" customHeight="1" x14ac:dyDescent="0.25">
      <c r="A49" s="73" t="s">
        <v>35</v>
      </c>
      <c r="B49" s="58">
        <f>IF(ISERROR((D43*12*B17)+(D44*B18)-B20),"",(D43*12*B17)+(D44*B18)-B20)</f>
        <v>7911.6378000015393</v>
      </c>
      <c r="C49" s="4"/>
      <c r="D49" s="4"/>
      <c r="E49" s="4"/>
      <c r="F49" s="4"/>
    </row>
    <row r="50" spans="1:6" ht="27" customHeight="1" thickBot="1" x14ac:dyDescent="0.3">
      <c r="A50" s="74"/>
      <c r="B50" s="60">
        <f>IF(ISERROR(B49/B20), "", B49/B20)</f>
        <v>1.0528052572692107E-3</v>
      </c>
      <c r="C50" s="4"/>
      <c r="D50" s="4"/>
      <c r="E50" s="4"/>
      <c r="F50" s="4"/>
    </row>
    <row r="51" spans="1:6" x14ac:dyDescent="0.25">
      <c r="A51" s="5"/>
      <c r="B51" s="4"/>
      <c r="C51" s="4"/>
      <c r="D51" s="4"/>
      <c r="E51" s="4"/>
      <c r="F51" s="4"/>
    </row>
    <row r="52" spans="1:6" x14ac:dyDescent="0.25">
      <c r="A52" s="6" t="s">
        <v>36</v>
      </c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ht="15" customHeight="1" x14ac:dyDescent="0.25">
      <c r="A54" s="66" t="s">
        <v>37</v>
      </c>
      <c r="B54" s="66"/>
      <c r="C54" s="66"/>
      <c r="D54" s="66"/>
      <c r="E54" s="66"/>
      <c r="F54" s="4"/>
    </row>
    <row r="55" spans="1:6" x14ac:dyDescent="0.25">
      <c r="A55" s="66"/>
      <c r="B55" s="66"/>
      <c r="C55" s="66"/>
      <c r="D55" s="66"/>
      <c r="E55" s="66"/>
      <c r="F55" s="4"/>
    </row>
    <row r="56" spans="1:6" x14ac:dyDescent="0.25">
      <c r="A56" s="4"/>
      <c r="B56" s="42"/>
      <c r="C56" s="42"/>
      <c r="D56" s="42"/>
      <c r="E56" s="42"/>
      <c r="F56" s="42"/>
    </row>
    <row r="57" spans="1:6" ht="15" customHeight="1" x14ac:dyDescent="0.25">
      <c r="A57" s="67" t="s">
        <v>38</v>
      </c>
      <c r="B57" s="67"/>
      <c r="C57" s="67"/>
      <c r="D57" s="67"/>
      <c r="E57" s="67"/>
      <c r="F57" s="42"/>
    </row>
    <row r="58" spans="1:6" x14ac:dyDescent="0.25">
      <c r="A58" s="67"/>
      <c r="B58" s="67"/>
      <c r="C58" s="67"/>
      <c r="D58" s="67"/>
      <c r="E58" s="67"/>
      <c r="F58" s="44"/>
    </row>
    <row r="59" spans="1:6" x14ac:dyDescent="0.25">
      <c r="A59" s="67"/>
      <c r="B59" s="67"/>
      <c r="C59" s="67"/>
      <c r="D59" s="67"/>
      <c r="E59" s="67"/>
      <c r="F59" s="44"/>
    </row>
    <row r="60" spans="1:6" ht="15" customHeight="1" x14ac:dyDescent="0.25">
      <c r="A60" s="67" t="s">
        <v>39</v>
      </c>
      <c r="B60" s="67"/>
      <c r="C60" s="67"/>
      <c r="D60" s="67"/>
      <c r="E60" s="67"/>
      <c r="F60" s="43"/>
    </row>
    <row r="61" spans="1:6" x14ac:dyDescent="0.25">
      <c r="A61" s="67"/>
      <c r="B61" s="67"/>
      <c r="C61" s="67"/>
      <c r="D61" s="67"/>
      <c r="E61" s="67"/>
      <c r="F61" s="4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topLeftCell="A35" zoomScale="85" zoomScaleNormal="100" zoomScaleSheetLayoutView="85" workbookViewId="0">
      <selection activeCell="F48" sqref="F48"/>
    </sheetView>
  </sheetViews>
  <sheetFormatPr defaultColWidth="21" defaultRowHeight="15" x14ac:dyDescent="0.25"/>
  <cols>
    <col min="1" max="1" width="32" customWidth="1"/>
    <col min="2" max="2" width="21.5703125" customWidth="1"/>
    <col min="6" max="6" width="15" customWidth="1"/>
  </cols>
  <sheetData>
    <row r="1" spans="1:6" x14ac:dyDescent="0.25">
      <c r="A1" s="1"/>
      <c r="B1" s="1"/>
      <c r="C1" s="1"/>
      <c r="D1" s="1"/>
      <c r="E1" s="8" t="s">
        <v>0</v>
      </c>
      <c r="F1" s="46">
        <v>0</v>
      </c>
    </row>
    <row r="2" spans="1:6" x14ac:dyDescent="0.25">
      <c r="A2" s="1"/>
      <c r="B2" s="1"/>
      <c r="C2" s="1"/>
      <c r="D2" s="1"/>
      <c r="E2" s="8" t="s">
        <v>1</v>
      </c>
      <c r="F2" s="2"/>
    </row>
    <row r="3" spans="1:6" x14ac:dyDescent="0.25">
      <c r="A3" s="1"/>
      <c r="B3" s="1"/>
      <c r="C3" s="1"/>
      <c r="D3" s="1"/>
      <c r="E3" s="8" t="s">
        <v>2</v>
      </c>
      <c r="F3" s="2"/>
    </row>
    <row r="4" spans="1:6" x14ac:dyDescent="0.25">
      <c r="A4" s="1"/>
      <c r="B4" s="1"/>
      <c r="C4" s="1"/>
      <c r="D4" s="1"/>
      <c r="E4" s="8" t="s">
        <v>3</v>
      </c>
      <c r="F4" s="2"/>
    </row>
    <row r="5" spans="1:6" x14ac:dyDescent="0.25">
      <c r="A5" s="1"/>
      <c r="B5" s="1"/>
      <c r="C5" s="1"/>
      <c r="D5" s="1"/>
      <c r="E5" s="8" t="s">
        <v>4</v>
      </c>
      <c r="F5" s="3"/>
    </row>
    <row r="6" spans="1:6" x14ac:dyDescent="0.25">
      <c r="A6" s="1"/>
      <c r="B6" s="1"/>
      <c r="C6" s="1"/>
      <c r="D6" s="1"/>
      <c r="E6" s="8"/>
      <c r="F6" s="46"/>
    </row>
    <row r="7" spans="1:6" x14ac:dyDescent="0.25">
      <c r="A7" s="1"/>
      <c r="B7" s="1"/>
      <c r="C7" s="1"/>
      <c r="D7" s="1"/>
      <c r="E7" s="8" t="s">
        <v>5</v>
      </c>
      <c r="F7" s="3"/>
    </row>
    <row r="9" spans="1:6" ht="18" x14ac:dyDescent="0.25">
      <c r="A9" s="68" t="s">
        <v>42</v>
      </c>
      <c r="B9" s="68"/>
      <c r="C9" s="68"/>
      <c r="D9" s="68"/>
      <c r="E9" s="68"/>
      <c r="F9" s="68"/>
    </row>
    <row r="10" spans="1:6" ht="18" x14ac:dyDescent="0.25">
      <c r="A10" s="68" t="s">
        <v>40</v>
      </c>
      <c r="B10" s="68"/>
      <c r="C10" s="68"/>
      <c r="D10" s="68"/>
      <c r="E10" s="68"/>
      <c r="F10" s="68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5" t="s">
        <v>6</v>
      </c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6" t="s">
        <v>7</v>
      </c>
      <c r="B14" s="6"/>
      <c r="C14" s="4"/>
      <c r="D14" s="4"/>
      <c r="E14" s="4"/>
      <c r="F14" s="4"/>
    </row>
    <row r="15" spans="1:6" ht="15.75" thickBot="1" x14ac:dyDescent="0.3">
      <c r="A15" s="4"/>
      <c r="B15" s="4"/>
      <c r="C15" s="4"/>
      <c r="D15" s="4"/>
      <c r="E15" s="4"/>
      <c r="F15" s="4"/>
    </row>
    <row r="16" spans="1:6" x14ac:dyDescent="0.25">
      <c r="A16" s="69" t="s">
        <v>8</v>
      </c>
      <c r="B16" s="70"/>
      <c r="C16" s="5"/>
      <c r="D16" s="4"/>
      <c r="E16" s="4"/>
      <c r="F16" s="4"/>
    </row>
    <row r="17" spans="1:6" x14ac:dyDescent="0.25">
      <c r="A17" s="9" t="s">
        <v>9</v>
      </c>
      <c r="B17" s="10">
        <v>17026</v>
      </c>
      <c r="C17" s="4"/>
      <c r="D17" s="4"/>
      <c r="E17" s="4"/>
      <c r="F17" s="4"/>
    </row>
    <row r="18" spans="1:6" ht="15.75" thickBot="1" x14ac:dyDescent="0.3">
      <c r="A18" s="11" t="s">
        <v>10</v>
      </c>
      <c r="B18" s="12">
        <v>149120393</v>
      </c>
      <c r="C18" s="4"/>
      <c r="D18" s="4"/>
      <c r="E18" s="4"/>
      <c r="F18" s="4"/>
    </row>
    <row r="19" spans="1:6" ht="15.75" thickBot="1" x14ac:dyDescent="0.3">
      <c r="A19" s="4"/>
      <c r="B19" s="4"/>
      <c r="C19" s="4"/>
      <c r="D19" s="4"/>
      <c r="E19" s="4"/>
      <c r="F19" s="4"/>
    </row>
    <row r="20" spans="1:6" ht="92.25" customHeight="1" thickBot="1" x14ac:dyDescent="0.3">
      <c r="A20" s="13" t="s">
        <v>11</v>
      </c>
      <c r="B20" s="64">
        <v>7514816.0073999995</v>
      </c>
      <c r="C20" s="4"/>
      <c r="D20" s="4"/>
      <c r="E20" s="4"/>
      <c r="F20" s="4"/>
    </row>
    <row r="21" spans="1:6" ht="15.75" thickBot="1" x14ac:dyDescent="0.3">
      <c r="A21" s="4"/>
      <c r="B21" s="4"/>
      <c r="C21" s="4"/>
      <c r="D21" s="4"/>
      <c r="E21" s="4"/>
      <c r="F21" s="4"/>
    </row>
    <row r="22" spans="1:6" x14ac:dyDescent="0.25">
      <c r="A22" s="69" t="s">
        <v>12</v>
      </c>
      <c r="B22" s="70"/>
      <c r="C22" s="4"/>
      <c r="D22" s="4"/>
      <c r="E22" s="4"/>
      <c r="F22" s="4"/>
    </row>
    <row r="23" spans="1:6" x14ac:dyDescent="0.25">
      <c r="A23" s="9" t="s">
        <v>13</v>
      </c>
      <c r="B23" s="14">
        <f>'Year 1-January 1, 2016'!D43</f>
        <v>24.85</v>
      </c>
      <c r="C23" s="4"/>
      <c r="D23" s="4"/>
      <c r="E23" s="4"/>
      <c r="F23" s="4"/>
    </row>
    <row r="24" spans="1:6" ht="15.75" thickBot="1" x14ac:dyDescent="0.3">
      <c r="A24" s="11" t="s">
        <v>14</v>
      </c>
      <c r="B24" s="15">
        <f>'Year 1-January 1, 2016'!D44</f>
        <v>1.6400000000000001E-2</v>
      </c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6" t="s">
        <v>15</v>
      </c>
      <c r="B26" s="4"/>
      <c r="C26" s="4"/>
      <c r="D26" s="4"/>
      <c r="E26" s="4"/>
      <c r="F26" s="4"/>
    </row>
    <row r="27" spans="1:6" ht="15.75" thickBot="1" x14ac:dyDescent="0.3">
      <c r="A27" s="4"/>
      <c r="B27" s="4"/>
      <c r="C27" s="4"/>
      <c r="D27" s="4"/>
      <c r="E27" s="4"/>
      <c r="F27" s="4"/>
    </row>
    <row r="28" spans="1:6" x14ac:dyDescent="0.25">
      <c r="A28" s="16"/>
      <c r="B28" s="17" t="s">
        <v>16</v>
      </c>
      <c r="C28" s="18" t="s">
        <v>17</v>
      </c>
      <c r="D28" s="19" t="s">
        <v>18</v>
      </c>
      <c r="E28" s="45" t="s">
        <v>19</v>
      </c>
      <c r="F28" s="4"/>
    </row>
    <row r="29" spans="1:6" x14ac:dyDescent="0.25">
      <c r="A29" s="9" t="s">
        <v>20</v>
      </c>
      <c r="B29" s="7">
        <f>IF(B23="","",B23)</f>
        <v>24.85</v>
      </c>
      <c r="C29" s="47">
        <f>IF(B17="","",B17)</f>
        <v>17026</v>
      </c>
      <c r="D29" s="48">
        <f>IF(ISERROR(B29*C29*12),"",B29*C29*12)</f>
        <v>5077153.2</v>
      </c>
      <c r="E29" s="49">
        <f>IF(ISERROR(D29/D31),"",D29/D31)</f>
        <v>0.67490854906060049</v>
      </c>
      <c r="F29" s="4"/>
    </row>
    <row r="30" spans="1:6" x14ac:dyDescent="0.25">
      <c r="A30" s="9" t="s">
        <v>21</v>
      </c>
      <c r="B30" s="7">
        <f>IF(B24="","",B24)</f>
        <v>1.6400000000000001E-2</v>
      </c>
      <c r="C30" s="50">
        <f>IF(B18="","",B18)</f>
        <v>149120393</v>
      </c>
      <c r="D30" s="48">
        <f>IF(ISERROR(B30*C30),"",B30*C30)</f>
        <v>2445574.4452000004</v>
      </c>
      <c r="E30" s="49">
        <f>IF(ISERROR(D30/D31),"",D30/D31)</f>
        <v>0.32509145093939951</v>
      </c>
      <c r="F30" s="4"/>
    </row>
    <row r="31" spans="1:6" ht="15.75" thickBot="1" x14ac:dyDescent="0.3">
      <c r="A31" s="20" t="s">
        <v>22</v>
      </c>
      <c r="B31" s="21" t="s">
        <v>23</v>
      </c>
      <c r="C31" s="22" t="s">
        <v>23</v>
      </c>
      <c r="D31" s="51">
        <f>IF(ISERROR(D29+D30),"",D29+D30)</f>
        <v>7522727.6452000011</v>
      </c>
      <c r="E31" s="23" t="s">
        <v>23</v>
      </c>
      <c r="F31" s="4"/>
    </row>
    <row r="32" spans="1:6" x14ac:dyDescent="0.25">
      <c r="A32" s="5"/>
      <c r="B32" s="4"/>
      <c r="C32" s="4"/>
      <c r="D32" s="4"/>
      <c r="E32" s="4"/>
      <c r="F32" s="4"/>
    </row>
    <row r="33" spans="1:6" x14ac:dyDescent="0.25">
      <c r="A33" s="24" t="s">
        <v>24</v>
      </c>
      <c r="B33" s="4"/>
      <c r="C33" s="4"/>
      <c r="D33" s="4"/>
      <c r="E33" s="4"/>
      <c r="F33" s="4"/>
    </row>
    <row r="34" spans="1:6" ht="15.75" thickBot="1" x14ac:dyDescent="0.3">
      <c r="A34" s="5"/>
      <c r="B34" s="4"/>
      <c r="C34" s="4"/>
      <c r="D34" s="4"/>
      <c r="E34" s="4"/>
      <c r="F34" s="4"/>
    </row>
    <row r="35" spans="1:6" ht="105" customHeight="1" thickBot="1" x14ac:dyDescent="0.3">
      <c r="A35" s="25" t="s">
        <v>25</v>
      </c>
      <c r="B35" s="26">
        <v>3</v>
      </c>
      <c r="C35" s="5"/>
      <c r="D35" s="4"/>
      <c r="E35" s="4"/>
      <c r="F35" s="4"/>
    </row>
    <row r="36" spans="1:6" ht="15.75" thickBot="1" x14ac:dyDescent="0.3">
      <c r="A36" s="5"/>
      <c r="B36" s="4"/>
      <c r="C36" s="4"/>
      <c r="D36" s="4"/>
      <c r="E36" s="4"/>
      <c r="F36" s="4"/>
    </row>
    <row r="37" spans="1:6" ht="102.75" customHeight="1" x14ac:dyDescent="0.25">
      <c r="A37" s="27"/>
      <c r="B37" s="28" t="s">
        <v>26</v>
      </c>
      <c r="C37" s="29" t="s">
        <v>27</v>
      </c>
      <c r="D37" s="30" t="s">
        <v>28</v>
      </c>
      <c r="E37" s="4"/>
      <c r="F37" s="4"/>
    </row>
    <row r="38" spans="1:6" x14ac:dyDescent="0.25">
      <c r="A38" s="9" t="s">
        <v>20</v>
      </c>
      <c r="B38" s="48">
        <f>IF(ISERROR(B$20*E29),"",B$20*E29)</f>
        <v>5071813.5680117086</v>
      </c>
      <c r="C38" s="31">
        <f>IF(ISERROR(ROUND(B38/B17/12,2)),"",ROUND(B38/B17/12,2))</f>
        <v>24.82</v>
      </c>
      <c r="D38" s="52">
        <f>IF(ISERROR(C38*B17*12),"",C38*B17*12)</f>
        <v>5071023.84</v>
      </c>
      <c r="E38" s="4"/>
      <c r="F38" s="4"/>
    </row>
    <row r="39" spans="1:6" x14ac:dyDescent="0.25">
      <c r="A39" s="32" t="s">
        <v>21</v>
      </c>
      <c r="B39" s="53">
        <f>IF(ISERROR(B$20*E30),"",B$20*E30)</f>
        <v>2443002.439388291</v>
      </c>
      <c r="C39" s="33">
        <f>IF(ISERROR(ROUND(B39/B18,4)),"",ROUND(B39/B18,4))</f>
        <v>1.6400000000000001E-2</v>
      </c>
      <c r="D39" s="52">
        <f>IF(ISERROR(C39*B18),"",C39*B18)</f>
        <v>2445574.4452000004</v>
      </c>
      <c r="E39" s="4"/>
      <c r="F39" s="4"/>
    </row>
    <row r="40" spans="1:6" ht="15.75" thickBot="1" x14ac:dyDescent="0.3">
      <c r="A40" s="34" t="s">
        <v>22</v>
      </c>
      <c r="B40" s="54">
        <f>IF(ISERROR(B38+B39),"",B38+B39)</f>
        <v>7514816.0073999995</v>
      </c>
      <c r="C40" s="35" t="s">
        <v>23</v>
      </c>
      <c r="D40" s="55">
        <f>IF(ISERROR(D38+D39),"",D38+D39)</f>
        <v>7516598.2851999998</v>
      </c>
      <c r="E40" s="4"/>
      <c r="F40" s="4"/>
    </row>
    <row r="41" spans="1:6" ht="15.75" thickBot="1" x14ac:dyDescent="0.3">
      <c r="A41" s="5"/>
      <c r="B41" s="4"/>
      <c r="C41" s="4"/>
      <c r="D41" s="4"/>
      <c r="E41" s="4"/>
      <c r="F41" s="4"/>
    </row>
    <row r="42" spans="1:6" ht="64.5" customHeight="1" x14ac:dyDescent="0.25">
      <c r="A42" s="27"/>
      <c r="B42" s="18" t="s">
        <v>29</v>
      </c>
      <c r="C42" s="36" t="s">
        <v>30</v>
      </c>
      <c r="D42" s="37" t="s">
        <v>31</v>
      </c>
      <c r="E42" s="38" t="s">
        <v>32</v>
      </c>
      <c r="F42" s="5"/>
    </row>
    <row r="43" spans="1:6" x14ac:dyDescent="0.25">
      <c r="A43" s="9" t="s">
        <v>20</v>
      </c>
      <c r="B43" s="56">
        <f>IF(ISERROR(((1-E29)/B35)+E29),"",((1-E29)/B35)+E29)</f>
        <v>0.78327236604040029</v>
      </c>
      <c r="C43" s="39">
        <f>IF(ISERROR(B43*B$20),"",B43*B$20)</f>
        <v>5886147.7144744722</v>
      </c>
      <c r="D43" s="63">
        <f>IF(ISERROR(ROUND(C43/B17/12,2)),"",ROUND(C43/B17/12,2))</f>
        <v>28.81</v>
      </c>
      <c r="E43" s="52">
        <f>IF(ISERROR(D43*12*B17),"",D43*12*B17)</f>
        <v>5886228.7199999997</v>
      </c>
      <c r="F43" s="5"/>
    </row>
    <row r="44" spans="1:6" x14ac:dyDescent="0.25">
      <c r="A44" s="32" t="s">
        <v>21</v>
      </c>
      <c r="B44" s="57">
        <f>IF(ISERROR(1-B43),"",1-B43)</f>
        <v>0.21672763395959971</v>
      </c>
      <c r="C44" s="40">
        <f>IF(ISERROR(B44*B$20),"",B44*B$20)</f>
        <v>1628668.2929255276</v>
      </c>
      <c r="D44" s="62">
        <f>IF(ISERROR(ROUND(C44/B18,4)),"",ROUND(C44/B18,4))</f>
        <v>1.09E-2</v>
      </c>
      <c r="E44" s="58">
        <f>IF(ISERROR(D44*B18),"",D44*B18)</f>
        <v>1625412.2837</v>
      </c>
      <c r="F44" s="5"/>
    </row>
    <row r="45" spans="1:6" ht="15.75" thickBot="1" x14ac:dyDescent="0.3">
      <c r="A45" s="34" t="s">
        <v>22</v>
      </c>
      <c r="B45" s="41" t="s">
        <v>23</v>
      </c>
      <c r="C45" s="51">
        <f>IF(ISERROR(SUM(C43:C44)),"",SUM(C43:C44))</f>
        <v>7514816.0073999995</v>
      </c>
      <c r="D45" s="35" t="s">
        <v>23</v>
      </c>
      <c r="E45" s="59">
        <f>IF(ISERROR(E43+E44),"",E43+E44)</f>
        <v>7511641.0036999993</v>
      </c>
      <c r="F45" s="4"/>
    </row>
    <row r="46" spans="1:6" ht="15.75" thickBot="1" x14ac:dyDescent="0.3">
      <c r="A46" s="5"/>
      <c r="B46" s="4"/>
      <c r="C46" s="4"/>
      <c r="D46" s="4"/>
      <c r="E46" s="65"/>
      <c r="F46" s="4"/>
    </row>
    <row r="47" spans="1:6" x14ac:dyDescent="0.25">
      <c r="A47" s="71" t="s">
        <v>33</v>
      </c>
      <c r="B47" s="72"/>
      <c r="C47" s="4"/>
      <c r="D47" s="4"/>
      <c r="E47" s="4"/>
      <c r="F47" s="4"/>
    </row>
    <row r="48" spans="1:6" x14ac:dyDescent="0.25">
      <c r="A48" s="9" t="s">
        <v>34</v>
      </c>
      <c r="B48" s="52">
        <f>IF(ISERROR(D43-C38),"",D43-C38)</f>
        <v>3.9899999999999984</v>
      </c>
      <c r="C48" s="4"/>
      <c r="D48" s="4"/>
      <c r="E48" s="4"/>
      <c r="F48" s="4"/>
    </row>
    <row r="49" spans="1:6" ht="15" customHeight="1" x14ac:dyDescent="0.25">
      <c r="A49" s="73" t="s">
        <v>35</v>
      </c>
      <c r="B49" s="58">
        <f>IF(ISERROR((D43*12*B17)+(D44*B18)-B20),"",(D43*12*B17)+(D44*B18)-B20)</f>
        <v>-3175.0037000002339</v>
      </c>
      <c r="C49" s="4"/>
      <c r="D49" s="4"/>
      <c r="E49" s="4"/>
      <c r="F49" s="4"/>
    </row>
    <row r="50" spans="1:6" ht="27" customHeight="1" thickBot="1" x14ac:dyDescent="0.3">
      <c r="A50" s="74"/>
      <c r="B50" s="60">
        <f>IF(ISERROR(B49/B20), "", B49/B20)</f>
        <v>-4.2249919317701725E-4</v>
      </c>
      <c r="C50" s="4"/>
      <c r="D50" s="4"/>
      <c r="E50" s="4"/>
      <c r="F50" s="4"/>
    </row>
    <row r="51" spans="1:6" x14ac:dyDescent="0.25">
      <c r="A51" s="5"/>
      <c r="B51" s="4"/>
      <c r="C51" s="4"/>
      <c r="D51" s="4"/>
      <c r="E51" s="4"/>
      <c r="F51" s="4"/>
    </row>
    <row r="52" spans="1:6" x14ac:dyDescent="0.25">
      <c r="A52" s="6" t="s">
        <v>36</v>
      </c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ht="15" customHeight="1" x14ac:dyDescent="0.25">
      <c r="A54" s="66" t="s">
        <v>37</v>
      </c>
      <c r="B54" s="66"/>
      <c r="C54" s="66"/>
      <c r="D54" s="66"/>
      <c r="E54" s="66"/>
      <c r="F54" s="4"/>
    </row>
    <row r="55" spans="1:6" x14ac:dyDescent="0.25">
      <c r="A55" s="66"/>
      <c r="B55" s="66"/>
      <c r="C55" s="66"/>
      <c r="D55" s="66"/>
      <c r="E55" s="66"/>
      <c r="F55" s="4"/>
    </row>
    <row r="56" spans="1:6" x14ac:dyDescent="0.25">
      <c r="A56" s="4"/>
      <c r="B56" s="42"/>
      <c r="C56" s="42"/>
      <c r="D56" s="42"/>
      <c r="E56" s="42"/>
      <c r="F56" s="42"/>
    </row>
    <row r="57" spans="1:6" ht="15" customHeight="1" x14ac:dyDescent="0.25">
      <c r="A57" s="67" t="s">
        <v>38</v>
      </c>
      <c r="B57" s="67"/>
      <c r="C57" s="67"/>
      <c r="D57" s="67"/>
      <c r="E57" s="67"/>
      <c r="F57" s="42"/>
    </row>
    <row r="58" spans="1:6" x14ac:dyDescent="0.25">
      <c r="A58" s="67"/>
      <c r="B58" s="67"/>
      <c r="C58" s="67"/>
      <c r="D58" s="67"/>
      <c r="E58" s="67"/>
      <c r="F58" s="44"/>
    </row>
    <row r="59" spans="1:6" x14ac:dyDescent="0.25">
      <c r="A59" s="67"/>
      <c r="B59" s="67"/>
      <c r="C59" s="67"/>
      <c r="D59" s="67"/>
      <c r="E59" s="67"/>
      <c r="F59" s="44"/>
    </row>
    <row r="60" spans="1:6" ht="15" customHeight="1" x14ac:dyDescent="0.25">
      <c r="A60" s="67" t="s">
        <v>39</v>
      </c>
      <c r="B60" s="67"/>
      <c r="C60" s="67"/>
      <c r="D60" s="67"/>
      <c r="E60" s="67"/>
      <c r="F60" s="43"/>
    </row>
    <row r="61" spans="1:6" x14ac:dyDescent="0.25">
      <c r="A61" s="67"/>
      <c r="B61" s="67"/>
      <c r="C61" s="67"/>
      <c r="D61" s="67"/>
      <c r="E61" s="67"/>
      <c r="F61" s="4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topLeftCell="A40" zoomScale="85" zoomScaleNormal="100" zoomScaleSheetLayoutView="85" workbookViewId="0">
      <selection activeCell="B20" sqref="B20"/>
    </sheetView>
  </sheetViews>
  <sheetFormatPr defaultColWidth="21" defaultRowHeight="15" x14ac:dyDescent="0.25"/>
  <cols>
    <col min="1" max="1" width="32" customWidth="1"/>
    <col min="2" max="2" width="21.5703125" customWidth="1"/>
    <col min="6" max="6" width="15" customWidth="1"/>
  </cols>
  <sheetData>
    <row r="1" spans="1:6" x14ac:dyDescent="0.25">
      <c r="A1" s="1"/>
      <c r="B1" s="1"/>
      <c r="C1" s="1"/>
      <c r="D1" s="1"/>
      <c r="E1" s="8" t="s">
        <v>0</v>
      </c>
      <c r="F1" s="46">
        <v>0</v>
      </c>
    </row>
    <row r="2" spans="1:6" x14ac:dyDescent="0.25">
      <c r="A2" s="1"/>
      <c r="B2" s="1"/>
      <c r="C2" s="1"/>
      <c r="D2" s="1"/>
      <c r="E2" s="8" t="s">
        <v>1</v>
      </c>
      <c r="F2" s="2"/>
    </row>
    <row r="3" spans="1:6" x14ac:dyDescent="0.25">
      <c r="A3" s="1"/>
      <c r="B3" s="1"/>
      <c r="C3" s="1"/>
      <c r="D3" s="1"/>
      <c r="E3" s="8" t="s">
        <v>2</v>
      </c>
      <c r="F3" s="2"/>
    </row>
    <row r="4" spans="1:6" x14ac:dyDescent="0.25">
      <c r="A4" s="1"/>
      <c r="B4" s="1"/>
      <c r="C4" s="1"/>
      <c r="D4" s="1"/>
      <c r="E4" s="8" t="s">
        <v>3</v>
      </c>
      <c r="F4" s="2"/>
    </row>
    <row r="5" spans="1:6" x14ac:dyDescent="0.25">
      <c r="A5" s="1"/>
      <c r="B5" s="1"/>
      <c r="C5" s="1"/>
      <c r="D5" s="1"/>
      <c r="E5" s="8" t="s">
        <v>4</v>
      </c>
      <c r="F5" s="3"/>
    </row>
    <row r="6" spans="1:6" x14ac:dyDescent="0.25">
      <c r="A6" s="1"/>
      <c r="B6" s="1"/>
      <c r="C6" s="1"/>
      <c r="D6" s="1"/>
      <c r="E6" s="8"/>
      <c r="F6" s="46"/>
    </row>
    <row r="7" spans="1:6" x14ac:dyDescent="0.25">
      <c r="A7" s="1"/>
      <c r="B7" s="1"/>
      <c r="C7" s="1"/>
      <c r="D7" s="1"/>
      <c r="E7" s="8" t="s">
        <v>5</v>
      </c>
      <c r="F7" s="3"/>
    </row>
    <row r="9" spans="1:6" ht="18" x14ac:dyDescent="0.25">
      <c r="A9" s="68" t="s">
        <v>43</v>
      </c>
      <c r="B9" s="68"/>
      <c r="C9" s="68"/>
      <c r="D9" s="68"/>
      <c r="E9" s="68"/>
      <c r="F9" s="68"/>
    </row>
    <row r="10" spans="1:6" ht="18" x14ac:dyDescent="0.25">
      <c r="A10" s="68" t="s">
        <v>40</v>
      </c>
      <c r="B10" s="68"/>
      <c r="C10" s="68"/>
      <c r="D10" s="68"/>
      <c r="E10" s="68"/>
      <c r="F10" s="68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5" t="s">
        <v>6</v>
      </c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6" t="s">
        <v>7</v>
      </c>
      <c r="B14" s="6"/>
      <c r="C14" s="4"/>
      <c r="D14" s="4"/>
      <c r="E14" s="4"/>
      <c r="F14" s="4"/>
    </row>
    <row r="15" spans="1:6" ht="15.75" thickBot="1" x14ac:dyDescent="0.3">
      <c r="A15" s="4"/>
      <c r="B15" s="4"/>
      <c r="C15" s="4"/>
      <c r="D15" s="4"/>
      <c r="E15" s="4"/>
      <c r="F15" s="4"/>
    </row>
    <row r="16" spans="1:6" x14ac:dyDescent="0.25">
      <c r="A16" s="69" t="s">
        <v>8</v>
      </c>
      <c r="B16" s="70"/>
      <c r="C16" s="5"/>
      <c r="D16" s="4"/>
      <c r="E16" s="4"/>
      <c r="F16" s="4"/>
    </row>
    <row r="17" spans="1:6" x14ac:dyDescent="0.25">
      <c r="A17" s="9" t="s">
        <v>9</v>
      </c>
      <c r="B17" s="10">
        <v>17026</v>
      </c>
      <c r="C17" s="4"/>
      <c r="D17" s="4"/>
      <c r="E17" s="4"/>
      <c r="F17" s="4"/>
    </row>
    <row r="18" spans="1:6" ht="15.75" thickBot="1" x14ac:dyDescent="0.3">
      <c r="A18" s="11" t="s">
        <v>10</v>
      </c>
      <c r="B18" s="12">
        <v>149120393</v>
      </c>
      <c r="C18" s="4"/>
      <c r="D18" s="4"/>
      <c r="E18" s="4"/>
      <c r="F18" s="4"/>
    </row>
    <row r="19" spans="1:6" ht="15.75" thickBot="1" x14ac:dyDescent="0.3">
      <c r="A19" s="4"/>
      <c r="B19" s="4"/>
      <c r="C19" s="4"/>
      <c r="D19" s="4"/>
      <c r="E19" s="4"/>
      <c r="F19" s="4"/>
    </row>
    <row r="20" spans="1:6" ht="92.25" customHeight="1" thickBot="1" x14ac:dyDescent="0.3">
      <c r="A20" s="13" t="s">
        <v>11</v>
      </c>
      <c r="B20" s="64">
        <v>7514816.0073999995</v>
      </c>
      <c r="C20" s="4"/>
      <c r="D20" s="4"/>
      <c r="E20" s="4"/>
      <c r="F20" s="4"/>
    </row>
    <row r="21" spans="1:6" ht="15.75" thickBot="1" x14ac:dyDescent="0.3">
      <c r="A21" s="4"/>
      <c r="B21" s="4"/>
      <c r="C21" s="4"/>
      <c r="D21" s="4"/>
      <c r="E21" s="4"/>
      <c r="F21" s="4"/>
    </row>
    <row r="22" spans="1:6" x14ac:dyDescent="0.25">
      <c r="A22" s="69" t="s">
        <v>12</v>
      </c>
      <c r="B22" s="70"/>
      <c r="C22" s="4"/>
      <c r="D22" s="4"/>
      <c r="E22" s="4"/>
      <c r="F22" s="4"/>
    </row>
    <row r="23" spans="1:6" x14ac:dyDescent="0.25">
      <c r="A23" s="9" t="s">
        <v>13</v>
      </c>
      <c r="B23" s="14">
        <f>'Year 2-January 1, 2017'!D43</f>
        <v>28.81</v>
      </c>
      <c r="C23" s="4"/>
      <c r="D23" s="4"/>
      <c r="E23" s="4"/>
      <c r="F23" s="4"/>
    </row>
    <row r="24" spans="1:6" ht="15.75" thickBot="1" x14ac:dyDescent="0.3">
      <c r="A24" s="11" t="s">
        <v>14</v>
      </c>
      <c r="B24" s="15">
        <f>'Year 2-January 1, 2017'!D44</f>
        <v>1.09E-2</v>
      </c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6" t="s">
        <v>15</v>
      </c>
      <c r="B26" s="4"/>
      <c r="C26" s="4"/>
      <c r="D26" s="4"/>
      <c r="E26" s="4"/>
      <c r="F26" s="4"/>
    </row>
    <row r="27" spans="1:6" ht="15.75" thickBot="1" x14ac:dyDescent="0.3">
      <c r="A27" s="4"/>
      <c r="B27" s="4"/>
      <c r="C27" s="4"/>
      <c r="D27" s="4"/>
      <c r="E27" s="4"/>
      <c r="F27" s="4"/>
    </row>
    <row r="28" spans="1:6" x14ac:dyDescent="0.25">
      <c r="A28" s="16"/>
      <c r="B28" s="17" t="s">
        <v>16</v>
      </c>
      <c r="C28" s="18" t="s">
        <v>17</v>
      </c>
      <c r="D28" s="19" t="s">
        <v>18</v>
      </c>
      <c r="E28" s="45" t="s">
        <v>19</v>
      </c>
      <c r="F28" s="4"/>
    </row>
    <row r="29" spans="1:6" x14ac:dyDescent="0.25">
      <c r="A29" s="9" t="s">
        <v>20</v>
      </c>
      <c r="B29" s="7">
        <f>IF(B23="","",B23)</f>
        <v>28.81</v>
      </c>
      <c r="C29" s="47">
        <f>IF(B17="","",B17)</f>
        <v>17026</v>
      </c>
      <c r="D29" s="48">
        <f>IF(ISERROR(B29*C29*12),"",B29*C29*12)</f>
        <v>5886228.7199999997</v>
      </c>
      <c r="E29" s="49">
        <f>IF(ISERROR(D29/D31),"",D29/D31)</f>
        <v>0.78361422185919527</v>
      </c>
      <c r="F29" s="4"/>
    </row>
    <row r="30" spans="1:6" x14ac:dyDescent="0.25">
      <c r="A30" s="9" t="s">
        <v>21</v>
      </c>
      <c r="B30" s="7">
        <f>IF(B24="","",B24)</f>
        <v>1.09E-2</v>
      </c>
      <c r="C30" s="50">
        <f>IF(B18="","",B18)</f>
        <v>149120393</v>
      </c>
      <c r="D30" s="48">
        <f>IF(ISERROR(B30*C30),"",B30*C30)</f>
        <v>1625412.2837</v>
      </c>
      <c r="E30" s="49">
        <f>IF(ISERROR(D30/D31),"",D30/D31)</f>
        <v>0.21638577814080476</v>
      </c>
      <c r="F30" s="4"/>
    </row>
    <row r="31" spans="1:6" ht="15.75" thickBot="1" x14ac:dyDescent="0.3">
      <c r="A31" s="20" t="s">
        <v>22</v>
      </c>
      <c r="B31" s="21" t="s">
        <v>23</v>
      </c>
      <c r="C31" s="22" t="s">
        <v>23</v>
      </c>
      <c r="D31" s="51">
        <f>IF(ISERROR(D29+D30),"",D29+D30)</f>
        <v>7511641.0036999993</v>
      </c>
      <c r="E31" s="23" t="s">
        <v>23</v>
      </c>
      <c r="F31" s="4"/>
    </row>
    <row r="32" spans="1:6" x14ac:dyDescent="0.25">
      <c r="A32" s="5"/>
      <c r="B32" s="4"/>
      <c r="C32" s="4"/>
      <c r="D32" s="4"/>
      <c r="E32" s="4"/>
      <c r="F32" s="4"/>
    </row>
    <row r="33" spans="1:6" x14ac:dyDescent="0.25">
      <c r="A33" s="24" t="s">
        <v>24</v>
      </c>
      <c r="B33" s="4"/>
      <c r="C33" s="4"/>
      <c r="D33" s="4"/>
      <c r="E33" s="4"/>
      <c r="F33" s="4"/>
    </row>
    <row r="34" spans="1:6" ht="15.75" thickBot="1" x14ac:dyDescent="0.3">
      <c r="A34" s="5"/>
      <c r="B34" s="4"/>
      <c r="C34" s="4"/>
      <c r="D34" s="4"/>
      <c r="E34" s="4"/>
      <c r="F34" s="4"/>
    </row>
    <row r="35" spans="1:6" ht="105" customHeight="1" thickBot="1" x14ac:dyDescent="0.3">
      <c r="A35" s="25" t="s">
        <v>25</v>
      </c>
      <c r="B35" s="26">
        <v>2</v>
      </c>
      <c r="C35" s="5"/>
      <c r="D35" s="4"/>
      <c r="E35" s="4"/>
      <c r="F35" s="4"/>
    </row>
    <row r="36" spans="1:6" ht="15.75" thickBot="1" x14ac:dyDescent="0.3">
      <c r="A36" s="5"/>
      <c r="B36" s="4"/>
      <c r="C36" s="4"/>
      <c r="D36" s="4"/>
      <c r="E36" s="4"/>
      <c r="F36" s="4"/>
    </row>
    <row r="37" spans="1:6" ht="102.75" customHeight="1" x14ac:dyDescent="0.25">
      <c r="A37" s="27"/>
      <c r="B37" s="28" t="s">
        <v>26</v>
      </c>
      <c r="C37" s="29" t="s">
        <v>27</v>
      </c>
      <c r="D37" s="30" t="s">
        <v>28</v>
      </c>
      <c r="E37" s="4"/>
      <c r="F37" s="4"/>
    </row>
    <row r="38" spans="1:6" x14ac:dyDescent="0.25">
      <c r="A38" s="9" t="s">
        <v>20</v>
      </c>
      <c r="B38" s="48">
        <f>IF(ISERROR(B$20*E29),"",B$20*E29)</f>
        <v>5888716.6980537754</v>
      </c>
      <c r="C38" s="31">
        <f>IF(ISERROR(ROUND(B38/B17/12,2)),"",ROUND(B38/B17/12,2))</f>
        <v>28.82</v>
      </c>
      <c r="D38" s="52">
        <f>IF(ISERROR(C38*B17*12),"",C38*B17*12)</f>
        <v>5888271.8399999999</v>
      </c>
      <c r="E38" s="4"/>
      <c r="F38" s="4"/>
    </row>
    <row r="39" spans="1:6" x14ac:dyDescent="0.25">
      <c r="A39" s="32" t="s">
        <v>21</v>
      </c>
      <c r="B39" s="53">
        <f>IF(ISERROR(B$20*E30),"",B$20*E30)</f>
        <v>1626099.3093462244</v>
      </c>
      <c r="C39" s="33">
        <f>IF(ISERROR(ROUND(B39/B18,4)),"",ROUND(B39/B18,4))</f>
        <v>1.09E-2</v>
      </c>
      <c r="D39" s="52">
        <f>IF(ISERROR(C39*B18),"",C39*B18)</f>
        <v>1625412.2837</v>
      </c>
      <c r="E39" s="4"/>
      <c r="F39" s="4"/>
    </row>
    <row r="40" spans="1:6" ht="15.75" thickBot="1" x14ac:dyDescent="0.3">
      <c r="A40" s="34" t="s">
        <v>22</v>
      </c>
      <c r="B40" s="54">
        <f>IF(ISERROR(B38+B39),"",B38+B39)</f>
        <v>7514816.0073999995</v>
      </c>
      <c r="C40" s="35" t="s">
        <v>23</v>
      </c>
      <c r="D40" s="55">
        <f>IF(ISERROR(D38+D39),"",D38+D39)</f>
        <v>7513684.1237000003</v>
      </c>
      <c r="E40" s="4"/>
      <c r="F40" s="4"/>
    </row>
    <row r="41" spans="1:6" ht="15.75" thickBot="1" x14ac:dyDescent="0.3">
      <c r="A41" s="5"/>
      <c r="B41" s="4"/>
      <c r="C41" s="4"/>
      <c r="D41" s="4"/>
      <c r="E41" s="4"/>
      <c r="F41" s="4"/>
    </row>
    <row r="42" spans="1:6" ht="64.5" customHeight="1" x14ac:dyDescent="0.25">
      <c r="A42" s="27"/>
      <c r="B42" s="18" t="s">
        <v>29</v>
      </c>
      <c r="C42" s="36" t="s">
        <v>30</v>
      </c>
      <c r="D42" s="37" t="s">
        <v>31</v>
      </c>
      <c r="E42" s="38" t="s">
        <v>32</v>
      </c>
      <c r="F42" s="5"/>
    </row>
    <row r="43" spans="1:6" x14ac:dyDescent="0.25">
      <c r="A43" s="9" t="s">
        <v>20</v>
      </c>
      <c r="B43" s="56">
        <f>IF(ISERROR(((1-E29)/B35)+E29),"",((1-E29)/B35)+E29)</f>
        <v>0.89180711092959764</v>
      </c>
      <c r="C43" s="39">
        <f>IF(ISERROR(B43*B$20),"",B43*B$20)</f>
        <v>6701766.352726887</v>
      </c>
      <c r="D43" s="61">
        <f>IF(ISERROR(ROUND(C43/B17/12,2)),"",ROUND(C43/B17/12,2))</f>
        <v>32.799999999999997</v>
      </c>
      <c r="E43" s="52">
        <f>IF(ISERROR(D43*12*B17),"",D43*12*B17)</f>
        <v>6701433.5999999996</v>
      </c>
      <c r="F43" s="5"/>
    </row>
    <row r="44" spans="1:6" x14ac:dyDescent="0.25">
      <c r="A44" s="32" t="s">
        <v>21</v>
      </c>
      <c r="B44" s="57">
        <f>IF(ISERROR(1-B43),"",1-B43)</f>
        <v>0.10819288907040236</v>
      </c>
      <c r="C44" s="40">
        <f>IF(ISERROR(B44*B$20),"",B44*B$20)</f>
        <v>813049.65467311209</v>
      </c>
      <c r="D44" s="62">
        <f>IF(ISERROR(ROUND(C44/B18,4)),"",ROUND(C44/B18,4))</f>
        <v>5.4999999999999997E-3</v>
      </c>
      <c r="E44" s="58">
        <f>IF(ISERROR(D44*B18),"",D44*B18)</f>
        <v>820162.16149999993</v>
      </c>
      <c r="F44" s="5"/>
    </row>
    <row r="45" spans="1:6" ht="15.75" thickBot="1" x14ac:dyDescent="0.3">
      <c r="A45" s="34" t="s">
        <v>22</v>
      </c>
      <c r="B45" s="41" t="s">
        <v>23</v>
      </c>
      <c r="C45" s="51">
        <f>IF(ISERROR(SUM(C43:C44)),"",SUM(C43:C44))</f>
        <v>7514816.0073999986</v>
      </c>
      <c r="D45" s="35" t="s">
        <v>23</v>
      </c>
      <c r="E45" s="59">
        <f>IF(ISERROR(E43+E44),"",E43+E44)</f>
        <v>7521595.7614999991</v>
      </c>
      <c r="F45" s="4"/>
    </row>
    <row r="46" spans="1:6" ht="15.75" thickBot="1" x14ac:dyDescent="0.3">
      <c r="A46" s="5"/>
      <c r="B46" s="4"/>
      <c r="C46" s="4"/>
      <c r="D46" s="4"/>
      <c r="E46" s="4"/>
      <c r="F46" s="4"/>
    </row>
    <row r="47" spans="1:6" x14ac:dyDescent="0.25">
      <c r="A47" s="71" t="s">
        <v>33</v>
      </c>
      <c r="B47" s="72"/>
      <c r="C47" s="4"/>
      <c r="D47" s="4"/>
      <c r="E47" s="4"/>
      <c r="F47" s="4"/>
    </row>
    <row r="48" spans="1:6" x14ac:dyDescent="0.25">
      <c r="A48" s="9" t="s">
        <v>34</v>
      </c>
      <c r="B48" s="52">
        <f>IF(ISERROR(D43-C38),"",D43-C38)</f>
        <v>3.9799999999999969</v>
      </c>
      <c r="C48" s="4"/>
      <c r="D48" s="4"/>
      <c r="E48" s="4"/>
      <c r="F48" s="4"/>
    </row>
    <row r="49" spans="1:6" ht="15" customHeight="1" x14ac:dyDescent="0.25">
      <c r="A49" s="73" t="s">
        <v>35</v>
      </c>
      <c r="B49" s="58">
        <f>IF(ISERROR((D43*12*B17)+(D44*B18)-B20),"",(D43*12*B17)+(D44*B18)-B20)</f>
        <v>6779.7540999995545</v>
      </c>
      <c r="C49" s="4"/>
      <c r="D49" s="4"/>
      <c r="E49" s="4"/>
      <c r="F49" s="4"/>
    </row>
    <row r="50" spans="1:6" ht="27" customHeight="1" thickBot="1" x14ac:dyDescent="0.3">
      <c r="A50" s="74"/>
      <c r="B50" s="60">
        <f>IF(ISERROR(B49/B20), "", B49/B20)</f>
        <v>9.0218497609567368E-4</v>
      </c>
      <c r="C50" s="4"/>
      <c r="D50" s="4"/>
      <c r="E50" s="4"/>
      <c r="F50" s="4"/>
    </row>
    <row r="51" spans="1:6" x14ac:dyDescent="0.25">
      <c r="A51" s="5"/>
      <c r="B51" s="4"/>
      <c r="C51" s="4"/>
      <c r="D51" s="4"/>
      <c r="E51" s="4"/>
      <c r="F51" s="4"/>
    </row>
    <row r="52" spans="1:6" x14ac:dyDescent="0.25">
      <c r="A52" s="6" t="s">
        <v>36</v>
      </c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ht="15" customHeight="1" x14ac:dyDescent="0.25">
      <c r="A54" s="66" t="s">
        <v>37</v>
      </c>
      <c r="B54" s="66"/>
      <c r="C54" s="66"/>
      <c r="D54" s="66"/>
      <c r="E54" s="66"/>
      <c r="F54" s="4"/>
    </row>
    <row r="55" spans="1:6" x14ac:dyDescent="0.25">
      <c r="A55" s="66"/>
      <c r="B55" s="66"/>
      <c r="C55" s="66"/>
      <c r="D55" s="66"/>
      <c r="E55" s="66"/>
      <c r="F55" s="4"/>
    </row>
    <row r="56" spans="1:6" x14ac:dyDescent="0.25">
      <c r="A56" s="4"/>
      <c r="B56" s="42"/>
      <c r="C56" s="42"/>
      <c r="D56" s="42"/>
      <c r="E56" s="42"/>
      <c r="F56" s="42"/>
    </row>
    <row r="57" spans="1:6" ht="15" customHeight="1" x14ac:dyDescent="0.25">
      <c r="A57" s="67" t="s">
        <v>38</v>
      </c>
      <c r="B57" s="67"/>
      <c r="C57" s="67"/>
      <c r="D57" s="67"/>
      <c r="E57" s="67"/>
      <c r="F57" s="42"/>
    </row>
    <row r="58" spans="1:6" x14ac:dyDescent="0.25">
      <c r="A58" s="67"/>
      <c r="B58" s="67"/>
      <c r="C58" s="67"/>
      <c r="D58" s="67"/>
      <c r="E58" s="67"/>
      <c r="F58" s="44"/>
    </row>
    <row r="59" spans="1:6" x14ac:dyDescent="0.25">
      <c r="A59" s="67"/>
      <c r="B59" s="67"/>
      <c r="C59" s="67"/>
      <c r="D59" s="67"/>
      <c r="E59" s="67"/>
      <c r="F59" s="44"/>
    </row>
    <row r="60" spans="1:6" ht="15" customHeight="1" x14ac:dyDescent="0.25">
      <c r="A60" s="67" t="s">
        <v>39</v>
      </c>
      <c r="B60" s="67"/>
      <c r="C60" s="67"/>
      <c r="D60" s="67"/>
      <c r="E60" s="67"/>
      <c r="F60" s="43"/>
    </row>
    <row r="61" spans="1:6" x14ac:dyDescent="0.25">
      <c r="A61" s="67"/>
      <c r="B61" s="67"/>
      <c r="C61" s="67"/>
      <c r="D61" s="67"/>
      <c r="E61" s="67"/>
      <c r="F61" s="4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topLeftCell="A40" zoomScale="85" zoomScaleNormal="100" zoomScaleSheetLayoutView="85" workbookViewId="0">
      <selection activeCell="B20" sqref="B20"/>
    </sheetView>
  </sheetViews>
  <sheetFormatPr defaultColWidth="21" defaultRowHeight="15" x14ac:dyDescent="0.25"/>
  <cols>
    <col min="1" max="1" width="32" customWidth="1"/>
    <col min="2" max="2" width="21.5703125" customWidth="1"/>
    <col min="6" max="6" width="15" customWidth="1"/>
  </cols>
  <sheetData>
    <row r="1" spans="1:6" x14ac:dyDescent="0.25">
      <c r="A1" s="1"/>
      <c r="B1" s="1"/>
      <c r="C1" s="1"/>
      <c r="D1" s="1"/>
      <c r="E1" s="8" t="s">
        <v>0</v>
      </c>
      <c r="F1" s="46">
        <v>0</v>
      </c>
    </row>
    <row r="2" spans="1:6" x14ac:dyDescent="0.25">
      <c r="A2" s="1"/>
      <c r="B2" s="1"/>
      <c r="C2" s="1"/>
      <c r="D2" s="1"/>
      <c r="E2" s="8" t="s">
        <v>1</v>
      </c>
      <c r="F2" s="2"/>
    </row>
    <row r="3" spans="1:6" x14ac:dyDescent="0.25">
      <c r="A3" s="1"/>
      <c r="B3" s="1"/>
      <c r="C3" s="1"/>
      <c r="D3" s="1"/>
      <c r="E3" s="8" t="s">
        <v>2</v>
      </c>
      <c r="F3" s="2"/>
    </row>
    <row r="4" spans="1:6" x14ac:dyDescent="0.25">
      <c r="A4" s="1"/>
      <c r="B4" s="1"/>
      <c r="C4" s="1"/>
      <c r="D4" s="1"/>
      <c r="E4" s="8" t="s">
        <v>3</v>
      </c>
      <c r="F4" s="2"/>
    </row>
    <row r="5" spans="1:6" x14ac:dyDescent="0.25">
      <c r="A5" s="1"/>
      <c r="B5" s="1"/>
      <c r="C5" s="1"/>
      <c r="D5" s="1"/>
      <c r="E5" s="8" t="s">
        <v>4</v>
      </c>
      <c r="F5" s="3"/>
    </row>
    <row r="6" spans="1:6" x14ac:dyDescent="0.25">
      <c r="A6" s="1"/>
      <c r="B6" s="1"/>
      <c r="C6" s="1"/>
      <c r="D6" s="1"/>
      <c r="E6" s="8"/>
      <c r="F6" s="46"/>
    </row>
    <row r="7" spans="1:6" x14ac:dyDescent="0.25">
      <c r="A7" s="1"/>
      <c r="B7" s="1"/>
      <c r="C7" s="1"/>
      <c r="D7" s="1"/>
      <c r="E7" s="8" t="s">
        <v>5</v>
      </c>
      <c r="F7" s="3"/>
    </row>
    <row r="9" spans="1:6" ht="18" x14ac:dyDescent="0.25">
      <c r="A9" s="68" t="s">
        <v>44</v>
      </c>
      <c r="B9" s="68"/>
      <c r="C9" s="68"/>
      <c r="D9" s="68"/>
      <c r="E9" s="68"/>
      <c r="F9" s="68"/>
    </row>
    <row r="10" spans="1:6" ht="18" x14ac:dyDescent="0.25">
      <c r="A10" s="68" t="s">
        <v>40</v>
      </c>
      <c r="B10" s="68"/>
      <c r="C10" s="68"/>
      <c r="D10" s="68"/>
      <c r="E10" s="68"/>
      <c r="F10" s="68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5" t="s">
        <v>6</v>
      </c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6" t="s">
        <v>7</v>
      </c>
      <c r="B14" s="6"/>
      <c r="C14" s="4"/>
      <c r="D14" s="4"/>
      <c r="E14" s="4"/>
      <c r="F14" s="4"/>
    </row>
    <row r="15" spans="1:6" ht="15.75" thickBot="1" x14ac:dyDescent="0.3">
      <c r="A15" s="4"/>
      <c r="B15" s="4"/>
      <c r="C15" s="4"/>
      <c r="D15" s="4"/>
      <c r="E15" s="4"/>
      <c r="F15" s="4"/>
    </row>
    <row r="16" spans="1:6" x14ac:dyDescent="0.25">
      <c r="A16" s="69" t="s">
        <v>8</v>
      </c>
      <c r="B16" s="70"/>
      <c r="C16" s="5"/>
      <c r="D16" s="4"/>
      <c r="E16" s="4"/>
      <c r="F16" s="4"/>
    </row>
    <row r="17" spans="1:6" x14ac:dyDescent="0.25">
      <c r="A17" s="9" t="s">
        <v>9</v>
      </c>
      <c r="B17" s="10">
        <v>17026</v>
      </c>
      <c r="C17" s="4"/>
      <c r="D17" s="4"/>
      <c r="E17" s="4"/>
      <c r="F17" s="4"/>
    </row>
    <row r="18" spans="1:6" ht="15.75" thickBot="1" x14ac:dyDescent="0.3">
      <c r="A18" s="11" t="s">
        <v>10</v>
      </c>
      <c r="B18" s="12">
        <v>149120393</v>
      </c>
      <c r="C18" s="4"/>
      <c r="D18" s="4"/>
      <c r="E18" s="4"/>
      <c r="F18" s="4"/>
    </row>
    <row r="19" spans="1:6" ht="15.75" thickBot="1" x14ac:dyDescent="0.3">
      <c r="A19" s="4"/>
      <c r="B19" s="4"/>
      <c r="C19" s="4"/>
      <c r="D19" s="4"/>
      <c r="E19" s="4"/>
      <c r="F19" s="4"/>
    </row>
    <row r="20" spans="1:6" ht="92.25" customHeight="1" thickBot="1" x14ac:dyDescent="0.3">
      <c r="A20" s="13" t="s">
        <v>11</v>
      </c>
      <c r="B20" s="64">
        <v>7514816.0073999995</v>
      </c>
      <c r="C20" s="4"/>
      <c r="D20" s="4"/>
      <c r="E20" s="4"/>
      <c r="F20" s="4"/>
    </row>
    <row r="21" spans="1:6" ht="15.75" thickBot="1" x14ac:dyDescent="0.3">
      <c r="A21" s="4"/>
      <c r="B21" s="4"/>
      <c r="C21" s="4"/>
      <c r="D21" s="4"/>
      <c r="E21" s="4"/>
      <c r="F21" s="4"/>
    </row>
    <row r="22" spans="1:6" x14ac:dyDescent="0.25">
      <c r="A22" s="69" t="s">
        <v>12</v>
      </c>
      <c r="B22" s="70"/>
      <c r="C22" s="4"/>
      <c r="D22" s="4"/>
      <c r="E22" s="4"/>
      <c r="F22" s="4"/>
    </row>
    <row r="23" spans="1:6" x14ac:dyDescent="0.25">
      <c r="A23" s="9" t="s">
        <v>13</v>
      </c>
      <c r="B23" s="14">
        <f>'Year 3-Janaury 1, 2018'!D43</f>
        <v>32.799999999999997</v>
      </c>
      <c r="C23" s="4"/>
      <c r="D23" s="4"/>
      <c r="E23" s="4"/>
      <c r="F23" s="4"/>
    </row>
    <row r="24" spans="1:6" ht="15.75" thickBot="1" x14ac:dyDescent="0.3">
      <c r="A24" s="11" t="s">
        <v>14</v>
      </c>
      <c r="B24" s="15">
        <f>'Year 3-Janaury 1, 2018'!D44</f>
        <v>5.4999999999999997E-3</v>
      </c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6" t="s">
        <v>15</v>
      </c>
      <c r="B26" s="4"/>
      <c r="C26" s="4"/>
      <c r="D26" s="4"/>
      <c r="E26" s="4"/>
      <c r="F26" s="4"/>
    </row>
    <row r="27" spans="1:6" ht="15.75" thickBot="1" x14ac:dyDescent="0.3">
      <c r="A27" s="4"/>
      <c r="B27" s="4"/>
      <c r="C27" s="4"/>
      <c r="D27" s="4"/>
      <c r="E27" s="4"/>
      <c r="F27" s="4"/>
    </row>
    <row r="28" spans="1:6" x14ac:dyDescent="0.25">
      <c r="A28" s="16"/>
      <c r="B28" s="17" t="s">
        <v>16</v>
      </c>
      <c r="C28" s="18" t="s">
        <v>17</v>
      </c>
      <c r="D28" s="19" t="s">
        <v>18</v>
      </c>
      <c r="E28" s="45" t="s">
        <v>19</v>
      </c>
      <c r="F28" s="4"/>
    </row>
    <row r="29" spans="1:6" x14ac:dyDescent="0.25">
      <c r="A29" s="9" t="s">
        <v>20</v>
      </c>
      <c r="B29" s="7">
        <f>IF(B23="","",B23)</f>
        <v>32.799999999999997</v>
      </c>
      <c r="C29" s="47">
        <f>IF(B17="","",B17)</f>
        <v>17026</v>
      </c>
      <c r="D29" s="48">
        <f>IF(ISERROR(B29*C29*12),"",B29*C29*12)</f>
        <v>6701433.5999999996</v>
      </c>
      <c r="E29" s="49">
        <f>IF(ISERROR(D29/D31),"",D29/D31)</f>
        <v>0.89095902152863926</v>
      </c>
      <c r="F29" s="4"/>
    </row>
    <row r="30" spans="1:6" x14ac:dyDescent="0.25">
      <c r="A30" s="9" t="s">
        <v>21</v>
      </c>
      <c r="B30" s="7">
        <f>IF(B24="","",B24)</f>
        <v>5.4999999999999997E-3</v>
      </c>
      <c r="C30" s="50">
        <f>IF(B18="","",B18)</f>
        <v>149120393</v>
      </c>
      <c r="D30" s="48">
        <f>IF(ISERROR(B30*C30),"",B30*C30)</f>
        <v>820162.16149999993</v>
      </c>
      <c r="E30" s="49">
        <f>IF(ISERROR(D30/D31),"",D30/D31)</f>
        <v>0.10904097847136078</v>
      </c>
      <c r="F30" s="4"/>
    </row>
    <row r="31" spans="1:6" ht="15.75" thickBot="1" x14ac:dyDescent="0.3">
      <c r="A31" s="20" t="s">
        <v>22</v>
      </c>
      <c r="B31" s="21" t="s">
        <v>23</v>
      </c>
      <c r="C31" s="22" t="s">
        <v>23</v>
      </c>
      <c r="D31" s="51">
        <f>IF(ISERROR(D29+D30),"",D29+D30)</f>
        <v>7521595.7614999991</v>
      </c>
      <c r="E31" s="23" t="s">
        <v>23</v>
      </c>
      <c r="F31" s="4"/>
    </row>
    <row r="32" spans="1:6" x14ac:dyDescent="0.25">
      <c r="A32" s="5"/>
      <c r="B32" s="4"/>
      <c r="C32" s="4"/>
      <c r="D32" s="4"/>
      <c r="E32" s="4"/>
      <c r="F32" s="4"/>
    </row>
    <row r="33" spans="1:6" x14ac:dyDescent="0.25">
      <c r="A33" s="24" t="s">
        <v>24</v>
      </c>
      <c r="B33" s="4"/>
      <c r="C33" s="4"/>
      <c r="D33" s="4"/>
      <c r="E33" s="4"/>
      <c r="F33" s="4"/>
    </row>
    <row r="34" spans="1:6" ht="15.75" thickBot="1" x14ac:dyDescent="0.3">
      <c r="A34" s="5"/>
      <c r="B34" s="4"/>
      <c r="C34" s="4"/>
      <c r="D34" s="4"/>
      <c r="E34" s="4"/>
      <c r="F34" s="4"/>
    </row>
    <row r="35" spans="1:6" ht="105" customHeight="1" thickBot="1" x14ac:dyDescent="0.3">
      <c r="A35" s="25" t="s">
        <v>25</v>
      </c>
      <c r="B35" s="26">
        <v>1</v>
      </c>
      <c r="C35" s="5"/>
      <c r="D35" s="4"/>
      <c r="E35" s="4"/>
      <c r="F35" s="4"/>
    </row>
    <row r="36" spans="1:6" ht="15.75" thickBot="1" x14ac:dyDescent="0.3">
      <c r="A36" s="5"/>
      <c r="B36" s="4"/>
      <c r="C36" s="4"/>
      <c r="D36" s="4"/>
      <c r="E36" s="4"/>
      <c r="F36" s="4"/>
    </row>
    <row r="37" spans="1:6" ht="102.75" customHeight="1" x14ac:dyDescent="0.25">
      <c r="A37" s="27"/>
      <c r="B37" s="28" t="s">
        <v>26</v>
      </c>
      <c r="C37" s="29" t="s">
        <v>27</v>
      </c>
      <c r="D37" s="30" t="s">
        <v>28</v>
      </c>
      <c r="E37" s="4"/>
      <c r="F37" s="4"/>
    </row>
    <row r="38" spans="1:6" x14ac:dyDescent="0.25">
      <c r="A38" s="9" t="s">
        <v>20</v>
      </c>
      <c r="B38" s="48">
        <f>IF(ISERROR(B$20*E29),"",B$20*E29)</f>
        <v>6695393.1169208596</v>
      </c>
      <c r="C38" s="31">
        <f>IF(ISERROR(ROUND(B38/B17/12,2)),"",ROUND(B38/B17/12,2))</f>
        <v>32.770000000000003</v>
      </c>
      <c r="D38" s="52">
        <f>IF(ISERROR(C38*B17*12),"",C38*B17*12)</f>
        <v>6695304.2400000002</v>
      </c>
      <c r="E38" s="4"/>
      <c r="F38" s="4"/>
    </row>
    <row r="39" spans="1:6" x14ac:dyDescent="0.25">
      <c r="A39" s="32" t="s">
        <v>21</v>
      </c>
      <c r="B39" s="53">
        <f>IF(ISERROR(B$20*E30),"",B$20*E30)</f>
        <v>819422.89047914068</v>
      </c>
      <c r="C39" s="33">
        <f>IF(ISERROR(ROUND(B39/B18,4)),"",ROUND(B39/B18,4))</f>
        <v>5.4999999999999997E-3</v>
      </c>
      <c r="D39" s="52">
        <f>IF(ISERROR(C39*B18),"",C39*B18)</f>
        <v>820162.16149999993</v>
      </c>
      <c r="E39" s="4"/>
      <c r="F39" s="4"/>
    </row>
    <row r="40" spans="1:6" ht="15.75" thickBot="1" x14ac:dyDescent="0.3">
      <c r="A40" s="34" t="s">
        <v>22</v>
      </c>
      <c r="B40" s="54">
        <f>IF(ISERROR(B38+B39),"",B38+B39)</f>
        <v>7514816.0074000005</v>
      </c>
      <c r="C40" s="35" t="s">
        <v>23</v>
      </c>
      <c r="D40" s="55">
        <f>IF(ISERROR(D38+D39),"",D38+D39)</f>
        <v>7515466.4014999997</v>
      </c>
      <c r="E40" s="4"/>
      <c r="F40" s="4"/>
    </row>
    <row r="41" spans="1:6" ht="15.75" thickBot="1" x14ac:dyDescent="0.3">
      <c r="A41" s="5"/>
      <c r="B41" s="4"/>
      <c r="C41" s="4"/>
      <c r="D41" s="4"/>
      <c r="E41" s="4"/>
      <c r="F41" s="4"/>
    </row>
    <row r="42" spans="1:6" ht="64.5" customHeight="1" x14ac:dyDescent="0.25">
      <c r="A42" s="27"/>
      <c r="B42" s="18" t="s">
        <v>29</v>
      </c>
      <c r="C42" s="36" t="s">
        <v>30</v>
      </c>
      <c r="D42" s="37" t="s">
        <v>31</v>
      </c>
      <c r="E42" s="38" t="s">
        <v>32</v>
      </c>
      <c r="F42" s="5"/>
    </row>
    <row r="43" spans="1:6" x14ac:dyDescent="0.25">
      <c r="A43" s="9" t="s">
        <v>20</v>
      </c>
      <c r="B43" s="56">
        <f>IF(ISERROR(((1-E29)/B35)+E29),"",((1-E29)/B35)+E29)</f>
        <v>1</v>
      </c>
      <c r="C43" s="39">
        <f>IF(ISERROR(B43*B$20),"",B43*B$20)</f>
        <v>7514816.0073999995</v>
      </c>
      <c r="D43" s="61">
        <f>IF(ISERROR(ROUND(C43/B17/12,2)),"",ROUND(C43/B17/12,2))</f>
        <v>36.78</v>
      </c>
      <c r="E43" s="52">
        <f>IF(ISERROR(D43*12*B17),"",D43*12*B17)</f>
        <v>7514595.3600000003</v>
      </c>
      <c r="F43" s="5"/>
    </row>
    <row r="44" spans="1:6" x14ac:dyDescent="0.25">
      <c r="A44" s="32" t="s">
        <v>21</v>
      </c>
      <c r="B44" s="57">
        <f>IF(ISERROR(1-B43),"",1-B43)</f>
        <v>0</v>
      </c>
      <c r="C44" s="40">
        <f>IF(ISERROR(B44*B$20),"",B44*B$20)</f>
        <v>0</v>
      </c>
      <c r="D44" s="62">
        <f>IF(ISERROR(ROUND(C44/B18,4)),"",ROUND(C44/B18,4))</f>
        <v>0</v>
      </c>
      <c r="E44" s="58">
        <f>IF(ISERROR(D44*B18),"",D44*B18)</f>
        <v>0</v>
      </c>
      <c r="F44" s="5"/>
    </row>
    <row r="45" spans="1:6" ht="15.75" thickBot="1" x14ac:dyDescent="0.3">
      <c r="A45" s="34" t="s">
        <v>22</v>
      </c>
      <c r="B45" s="41" t="s">
        <v>23</v>
      </c>
      <c r="C45" s="51">
        <f>IF(ISERROR(SUM(C43:C44)),"",SUM(C43:C44))</f>
        <v>7514816.0073999995</v>
      </c>
      <c r="D45" s="35" t="s">
        <v>23</v>
      </c>
      <c r="E45" s="59">
        <f>IF(ISERROR(E43+E44),"",E43+E44)</f>
        <v>7514595.3600000003</v>
      </c>
      <c r="F45" s="4"/>
    </row>
    <row r="46" spans="1:6" ht="15.75" thickBot="1" x14ac:dyDescent="0.3">
      <c r="A46" s="5"/>
      <c r="B46" s="4"/>
      <c r="C46" s="4"/>
      <c r="D46" s="4"/>
      <c r="E46" s="4"/>
      <c r="F46" s="4"/>
    </row>
    <row r="47" spans="1:6" x14ac:dyDescent="0.25">
      <c r="A47" s="71" t="s">
        <v>33</v>
      </c>
      <c r="B47" s="72"/>
      <c r="C47" s="4"/>
      <c r="D47" s="4"/>
      <c r="E47" s="4"/>
      <c r="F47" s="4"/>
    </row>
    <row r="48" spans="1:6" x14ac:dyDescent="0.25">
      <c r="A48" s="9" t="s">
        <v>34</v>
      </c>
      <c r="B48" s="52">
        <f>IF(ISERROR(D43-C38),"",D43-C38)</f>
        <v>4.009999999999998</v>
      </c>
      <c r="C48" s="4"/>
      <c r="D48" s="4"/>
      <c r="E48" s="4"/>
      <c r="F48" s="4"/>
    </row>
    <row r="49" spans="1:6" ht="15" customHeight="1" x14ac:dyDescent="0.25">
      <c r="A49" s="73" t="s">
        <v>35</v>
      </c>
      <c r="B49" s="58">
        <f>IF(ISERROR((D43*12*B17)+(D44*B18)-B20),"",(D43*12*B17)+(D44*B18)-B20)</f>
        <v>-220.6473999992013</v>
      </c>
      <c r="C49" s="4"/>
      <c r="D49" s="4"/>
      <c r="E49" s="4"/>
      <c r="F49" s="4"/>
    </row>
    <row r="50" spans="1:6" ht="27" customHeight="1" thickBot="1" x14ac:dyDescent="0.3">
      <c r="A50" s="74"/>
      <c r="B50" s="60">
        <f>IF(ISERROR(B49/B20), "", B49/B20)</f>
        <v>-2.9361650342726302E-5</v>
      </c>
      <c r="C50" s="4"/>
      <c r="D50" s="4"/>
      <c r="E50" s="4"/>
      <c r="F50" s="4"/>
    </row>
    <row r="51" spans="1:6" x14ac:dyDescent="0.25">
      <c r="A51" s="5"/>
      <c r="B51" s="4"/>
      <c r="C51" s="4"/>
      <c r="D51" s="4"/>
      <c r="E51" s="4"/>
      <c r="F51" s="4"/>
    </row>
    <row r="52" spans="1:6" x14ac:dyDescent="0.25">
      <c r="A52" s="6" t="s">
        <v>36</v>
      </c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ht="15" customHeight="1" x14ac:dyDescent="0.25">
      <c r="A54" s="66" t="s">
        <v>37</v>
      </c>
      <c r="B54" s="66"/>
      <c r="C54" s="66"/>
      <c r="D54" s="66"/>
      <c r="E54" s="66"/>
      <c r="F54" s="4"/>
    </row>
    <row r="55" spans="1:6" x14ac:dyDescent="0.25">
      <c r="A55" s="66"/>
      <c r="B55" s="66"/>
      <c r="C55" s="66"/>
      <c r="D55" s="66"/>
      <c r="E55" s="66"/>
      <c r="F55" s="4"/>
    </row>
    <row r="56" spans="1:6" x14ac:dyDescent="0.25">
      <c r="A56" s="4"/>
      <c r="B56" s="42"/>
      <c r="C56" s="42"/>
      <c r="D56" s="42"/>
      <c r="E56" s="42"/>
      <c r="F56" s="42"/>
    </row>
    <row r="57" spans="1:6" ht="15" customHeight="1" x14ac:dyDescent="0.25">
      <c r="A57" s="67" t="s">
        <v>38</v>
      </c>
      <c r="B57" s="67"/>
      <c r="C57" s="67"/>
      <c r="D57" s="67"/>
      <c r="E57" s="67"/>
      <c r="F57" s="42"/>
    </row>
    <row r="58" spans="1:6" x14ac:dyDescent="0.25">
      <c r="A58" s="67"/>
      <c r="B58" s="67"/>
      <c r="C58" s="67"/>
      <c r="D58" s="67"/>
      <c r="E58" s="67"/>
      <c r="F58" s="44"/>
    </row>
    <row r="59" spans="1:6" x14ac:dyDescent="0.25">
      <c r="A59" s="67"/>
      <c r="B59" s="67"/>
      <c r="C59" s="67"/>
      <c r="D59" s="67"/>
      <c r="E59" s="67"/>
      <c r="F59" s="44"/>
    </row>
    <row r="60" spans="1:6" ht="15" customHeight="1" x14ac:dyDescent="0.25">
      <c r="A60" s="67" t="s">
        <v>39</v>
      </c>
      <c r="B60" s="67"/>
      <c r="C60" s="67"/>
      <c r="D60" s="67"/>
      <c r="E60" s="67"/>
      <c r="F60" s="43"/>
    </row>
    <row r="61" spans="1:6" x14ac:dyDescent="0.25">
      <c r="A61" s="67"/>
      <c r="B61" s="67"/>
      <c r="C61" s="67"/>
      <c r="D61" s="67"/>
      <c r="E61" s="67"/>
      <c r="F61" s="4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pageMargins left="0.7" right="0.7" top="0.75" bottom="0.75" header="0.3" footer="0.3"/>
  <pageSetup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EB-2015-0269</Case_x0020_Number_x002f_Docket_x0020_Number>
    <Issue_x0020_Date xmlns="f9175001-c430-4d57-adde-c1c10539e919">2015-10-28T04:00:00+00:00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51F852BDC2DA434A8D0A3B85DA8DE721" ma:contentTypeVersion="16" ma:contentTypeDescription="Meta data that will be applied to all documents added to the proceeding document folder" ma:contentTypeScope="" ma:versionID="f42dcd21f06fd2fc0c41041c245ee4f4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b5d22c74f3ab365580fc72be9d4eb601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  <xsd:enumeration value="Public (Information that is authorized for consumption by the public.)"/>
          <xsd:enumeration value="Trusted (synonymous with previous Confidential Categorization)"/>
          <xsd:enumeration value="Critical (synonymous with previous Secret Categorization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53A8C6-6F19-4CB8-AB54-46F960186B6E}">
  <ds:schemaRefs>
    <ds:schemaRef ds:uri="http://schemas.microsoft.com/office/infopath/2007/PartnerControls"/>
    <ds:schemaRef ds:uri="http://purl.org/dc/terms/"/>
    <ds:schemaRef ds:uri="f0af1d65-dfd0-4b99-b523-def3a954563f"/>
    <ds:schemaRef ds:uri="http://schemas.microsoft.com/office/2006/metadata/properties"/>
    <ds:schemaRef ds:uri="http://schemas.openxmlformats.org/package/2006/metadata/core-properties"/>
    <ds:schemaRef ds:uri="f9175001-c430-4d57-adde-c1c10539e919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31a38067-a042-4e0e-9037-517587b10700"/>
    <ds:schemaRef ds:uri="ea909525-6dd5-47d7-9eed-71e77e5cedc6"/>
  </ds:schemaRefs>
</ds:datastoreItem>
</file>

<file path=customXml/itemProps2.xml><?xml version="1.0" encoding="utf-8"?>
<ds:datastoreItem xmlns:ds="http://schemas.openxmlformats.org/officeDocument/2006/customXml" ds:itemID="{1E13A00B-9B2B-4FA8-8467-4A65445092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E161D24-FB8F-4EF5-A1AD-119E12788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Year 1-January 1, 2016</vt:lpstr>
      <vt:lpstr>Year 2-January 1, 2017</vt:lpstr>
      <vt:lpstr>Year 3-Janaury 1, 2018</vt:lpstr>
      <vt:lpstr>Year 4-January 1, 2019</vt:lpstr>
      <vt:lpstr>'Year 1-January 1, 2016'!Print_Area</vt:lpstr>
      <vt:lpstr>'Year 2-January 1, 2017'!Print_Area</vt:lpstr>
      <vt:lpstr>'Year 3-Janaury 1, 2018'!Print_Area</vt:lpstr>
      <vt:lpstr>'Year 4-January 1, 2019'!Print_Area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Appendix_A_2-PA</dc:title>
  <dc:creator>Uri AKSELRUD</dc:creator>
  <cp:lastModifiedBy>Erin Henderson</cp:lastModifiedBy>
  <dcterms:created xsi:type="dcterms:W3CDTF">2015-10-02T14:41:09Z</dcterms:created>
  <dcterms:modified xsi:type="dcterms:W3CDTF">2015-10-28T18:56:55Z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0x01010061EC7F66509FFD4DA0B1B261A86BE7730051F852BDC2DA434A8D0A3B85DA8DE721</vt:lpwstr>
  </property>
</Properties>
</file>